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 firstSheet="1" activeTab="1"/>
  </bookViews>
  <sheets>
    <sheet name="Arkusz19" sheetId="21" state="hidden" r:id="rId1"/>
    <sheet name="Odc I" sheetId="25" r:id="rId2"/>
    <sheet name="Odc II" sheetId="2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5" l="1"/>
  <c r="G22" i="25"/>
  <c r="F22" i="25"/>
  <c r="D22" i="25"/>
  <c r="J18" i="26"/>
  <c r="I18" i="26"/>
  <c r="H18" i="26"/>
  <c r="G18" i="26"/>
  <c r="F18" i="26"/>
  <c r="E18" i="26"/>
  <c r="D18" i="26"/>
  <c r="H6" i="25" l="1"/>
  <c r="J6" i="26"/>
  <c r="J7" i="26"/>
  <c r="J19" i="26"/>
  <c r="H26" i="25"/>
  <c r="H21" i="25"/>
  <c r="H20" i="25"/>
  <c r="H10" i="25"/>
  <c r="H7" i="25"/>
  <c r="J17" i="26"/>
  <c r="J16" i="26"/>
  <c r="J15" i="26"/>
  <c r="J13" i="26"/>
  <c r="K10" i="26"/>
  <c r="F12" i="25"/>
  <c r="G25" i="25"/>
  <c r="F23" i="25"/>
  <c r="F21" i="25"/>
  <c r="F20" i="25"/>
  <c r="F19" i="25"/>
  <c r="F10" i="25"/>
  <c r="F7" i="25"/>
  <c r="F19" i="26"/>
  <c r="F17" i="26"/>
  <c r="F16" i="26"/>
  <c r="F15" i="26"/>
  <c r="F13" i="26"/>
  <c r="E14" i="26"/>
  <c r="F10" i="26"/>
  <c r="F7" i="26"/>
  <c r="E19" i="26"/>
  <c r="E17" i="26"/>
  <c r="E16" i="26"/>
  <c r="E15" i="26"/>
  <c r="E10" i="26"/>
  <c r="E7" i="26"/>
  <c r="D19" i="26"/>
  <c r="D17" i="26"/>
  <c r="D16" i="26"/>
  <c r="D12" i="26"/>
  <c r="D10" i="26"/>
  <c r="H7" i="26" l="1"/>
  <c r="G7" i="26"/>
  <c r="H19" i="26" l="1"/>
  <c r="G19" i="26"/>
  <c r="H17" i="26"/>
  <c r="H16" i="26"/>
  <c r="G17" i="26"/>
  <c r="G16" i="26"/>
  <c r="H15" i="26"/>
  <c r="G15" i="26"/>
  <c r="H13" i="26"/>
  <c r="G13" i="26"/>
  <c r="I20" i="26"/>
  <c r="I10" i="26"/>
  <c r="H10" i="26"/>
  <c r="G10" i="26"/>
  <c r="D26" i="25" l="1"/>
  <c r="H5" i="26"/>
  <c r="H4" i="26"/>
  <c r="G5" i="26"/>
  <c r="I5" i="26" s="1"/>
  <c r="G4" i="26"/>
  <c r="I4" i="26" s="1"/>
  <c r="G11" i="25"/>
  <c r="D10" i="25" l="1"/>
  <c r="D21" i="25"/>
  <c r="G5" i="25" l="1"/>
  <c r="G4" i="25"/>
</calcChain>
</file>

<file path=xl/sharedStrings.xml><?xml version="1.0" encoding="utf-8"?>
<sst xmlns="http://schemas.openxmlformats.org/spreadsheetml/2006/main" count="219" uniqueCount="71">
  <si>
    <t>Lp.</t>
  </si>
  <si>
    <t xml:space="preserve">kpl. </t>
  </si>
  <si>
    <t xml:space="preserve">Obsługa geodezyjna </t>
  </si>
  <si>
    <t>Organizacja placów składowych, dróg dojazdowych, utrzymanie zaplecza budowy, ochrona</t>
  </si>
  <si>
    <t>Zakres prac</t>
  </si>
  <si>
    <t xml:space="preserve"> </t>
  </si>
  <si>
    <t>od km 0+000 do km 2+000</t>
  </si>
  <si>
    <t>Odcinek I Dąbie - Lubczyna</t>
  </si>
  <si>
    <t>od km 2+000 do km 4+000</t>
  </si>
  <si>
    <t>-</t>
  </si>
  <si>
    <t>Odcinek II Lubczyna - Inoujście</t>
  </si>
  <si>
    <t>od km 2+000 do km 2+100</t>
  </si>
  <si>
    <t>od km 2+100 do km 3+500</t>
  </si>
  <si>
    <t>od km 3+500 do km 5+927,65</t>
  </si>
  <si>
    <t>Jedn      miary</t>
  </si>
  <si>
    <t>km</t>
  </si>
  <si>
    <t>m2</t>
  </si>
  <si>
    <t>m3</t>
  </si>
  <si>
    <t>kpl</t>
  </si>
  <si>
    <t xml:space="preserve">Odtworzenie trasy i punktów wysokościowych    </t>
  </si>
  <si>
    <t xml:space="preserve">Zdjęcie warstwy humusu z wału z odwozem; korytowanie  </t>
  </si>
  <si>
    <t xml:space="preserve">Usunięcie uszkodzeń bobrowych w korpusie wału gruntocementem C1,5/2,0  </t>
  </si>
  <si>
    <t xml:space="preserve">Uzupełnienie ubytków i umocowań wbudowanej wcześniej geosiatki o sztywnych węzłach </t>
  </si>
  <si>
    <t xml:space="preserve">Wykonanie nasypów (pobocza) z piasku z zakupem i transportem  </t>
  </si>
  <si>
    <t xml:space="preserve">Zebranie ziaren kruszywa powyżej śr. 16 mm (utrudniających ruch rowerowy na odcinkach oddanych do użytkowania) z przeznaczeniem na uzupełnienie korpusu wałów przeciwpowodziowych lub przekruszenia i wykorzystania    </t>
  </si>
  <si>
    <t xml:space="preserve">Ręczne wykoszenie i wygrabienie porostów rzadkich miękkich z korony wału przed wzmocnieniem podłoża   </t>
  </si>
  <si>
    <t xml:space="preserve">Wykonanie zagęszczonej warstwy wyrównująco-odsączającej z piasku grub. 10 cm </t>
  </si>
  <si>
    <t xml:space="preserve">Wzmocnienie podłoża poprzez ułożenie geosiatki o sztywnych węzłach </t>
  </si>
  <si>
    <t xml:space="preserve">Ułożenie podbudowy  grub. 10 cm z kruszywa łamanego frakcji 0/31.5 mm </t>
  </si>
  <si>
    <t xml:space="preserve">Wykonanie nawierzchni z kruszywa łamanego 0/16mm grub. 5 cm </t>
  </si>
  <si>
    <t xml:space="preserve">Plantowanie i humusowanie poboczy o grub. humusu 10 cm </t>
  </si>
  <si>
    <t xml:space="preserve">Wykoszenie i wygrabienie porostów rzadkich miękkich z korony wału przed odbiorem ostatecznym  </t>
  </si>
  <si>
    <t>Wykonanie wjazdu z kruszywa w km 0+000 - odc II</t>
  </si>
  <si>
    <t xml:space="preserve">Oświetlenie  przy przepompowni Komarowo </t>
  </si>
  <si>
    <t>Jedn    miary</t>
  </si>
  <si>
    <t>szt</t>
  </si>
  <si>
    <t xml:space="preserve">Odtworzenie trasy i punktów wysokościowych </t>
  </si>
  <si>
    <t xml:space="preserve">Zdjęcie warstwy humusu z wału z odwozem; korytowanie </t>
  </si>
  <si>
    <t>Wykonanie wykopów z odwozem i ze składowaniem na koszt Wykonawcy</t>
  </si>
  <si>
    <t>Usunięcie uszkodzeń bobrowych w korpusie wału gruntocementem C1,5/2,0</t>
  </si>
  <si>
    <t xml:space="preserve">Wykonanie nasypów (pobocza) z piasku z zakupem i transportem </t>
  </si>
  <si>
    <t xml:space="preserve">Zebranie ziaren kruszywa powyżej śr. 16 mm (utrudniających ruch rowerowy na odcinkach oddanych do użytkowania) z przeznaczeniem na uzupełnienie korpusu wałów przeciwpowodziowych lub przekruszenia i wykorzystania </t>
  </si>
  <si>
    <t>Wykonanie wzmocnienia wału poprzez wykonanie materacy z geotkaniny poliestrowej  o wytrzymałości min. 80/80 kN/m</t>
  </si>
  <si>
    <t>Wykonanie wzmocnienia wału poprzez wypełnieniem materacy z geotkaniny poliestrowej keramzytem</t>
  </si>
  <si>
    <t xml:space="preserve">Ułożenie geomembrany z folii budowlanej o grub. 0,5 mm </t>
  </si>
  <si>
    <t>Zabezpieczenie przed bobrami powierzchni skarpy odwodnej wału poprzez umocowanie na skarpie siatki ogrodzeniowej ślimakowej o grub. drutu 3 mm</t>
  </si>
  <si>
    <t xml:space="preserve">Wzmocnienie podłoża poprzez ułożenie geokraty komórkowej "małe oczka" o wysokości 10 cm </t>
  </si>
  <si>
    <t>Wykonanie podbudowy z kruszywa 0/31,5 mm łamanego stabilizowanego mechanicznie grub. 15 cm wykonana w geokracie komórkowej</t>
  </si>
  <si>
    <t>Wzmocnienie podłoża poprzez ułożenie geosiatki o sztywnych węzłach</t>
  </si>
  <si>
    <t>Ułożenie podbudowy  grub. 10 cm z kruszywa łamanego frakcji 0/31.5 mm</t>
  </si>
  <si>
    <t>Wykonanie nawierzchni z kruszywa łamanego 0/16mm grub. 5 cm</t>
  </si>
  <si>
    <t>Wykonanie zagęszczonej warstwy wyrównująco-odsączającej z piasku grub. 10 cm</t>
  </si>
  <si>
    <t xml:space="preserve">Wzmacnianie powierzchni skarp biowłókniną z nasionami traw </t>
  </si>
  <si>
    <t>Wykoszenie i wygrabienie porostów rzadkich miękkich z korony wału przed odbiorem ostatecznym</t>
  </si>
  <si>
    <t xml:space="preserve">Wykonanie wjazdu z kruszywa w km 0+000 - odc I </t>
  </si>
  <si>
    <t xml:space="preserve">Wykonanie wjazdu z kruszywa w km 15+907 - odc. I  </t>
  </si>
  <si>
    <t xml:space="preserve">Znaki drogowe </t>
  </si>
  <si>
    <t>Słupki stałe</t>
  </si>
  <si>
    <t>Słupki uchylne</t>
  </si>
  <si>
    <t xml:space="preserve">Licznik rowerowy </t>
  </si>
  <si>
    <r>
      <t>Wykonanie robót uzupełniających w ramach Inwestycji:
„</t>
    </r>
    <r>
      <rPr>
        <b/>
        <i/>
        <sz val="14"/>
        <color theme="1"/>
        <rFont val="Calibri"/>
        <family val="2"/>
        <charset val="238"/>
        <scheme val="minor"/>
      </rPr>
      <t>Zaprojektowanie i wykonanie szlaku rowerowego na wale przeciwpowodziowym wzdłuż rzeki Chełszcząca i jeziora Dąbie</t>
    </r>
    <r>
      <rPr>
        <b/>
        <sz val="14"/>
        <color theme="1"/>
        <rFont val="Calibri"/>
        <family val="2"/>
        <charset val="238"/>
        <scheme val="minor"/>
      </rPr>
      <t xml:space="preserve">” </t>
    </r>
    <r>
      <rPr>
        <b/>
        <i/>
        <sz val="14"/>
        <color theme="1"/>
        <rFont val="Calibri"/>
        <family val="2"/>
        <charset val="238"/>
        <scheme val="minor"/>
      </rPr>
      <t>- odcinek I</t>
    </r>
  </si>
  <si>
    <r>
      <t>Wykonanie robót uzupełniających w ramach Inwestycji:
„</t>
    </r>
    <r>
      <rPr>
        <b/>
        <i/>
        <sz val="14"/>
        <color theme="1"/>
        <rFont val="Calibri"/>
        <family val="2"/>
        <charset val="238"/>
        <scheme val="minor"/>
      </rPr>
      <t>Zaprojektowanie i wykonanie szlaku rowerowego na wale przeciwpowodziowym wzdłuż rzeki Chełszcząca i jeziora Dąbie</t>
    </r>
    <r>
      <rPr>
        <b/>
        <sz val="14"/>
        <color theme="1"/>
        <rFont val="Calibri"/>
        <family val="2"/>
        <charset val="238"/>
        <scheme val="minor"/>
      </rPr>
      <t>”</t>
    </r>
    <r>
      <rPr>
        <b/>
        <i/>
        <sz val="14"/>
        <color theme="1"/>
        <rFont val="Calibri"/>
        <family val="2"/>
        <charset val="238"/>
        <scheme val="minor"/>
      </rPr>
      <t xml:space="preserve"> - odcinek II</t>
    </r>
  </si>
  <si>
    <t>od km 0+000 do km 1+300</t>
  </si>
  <si>
    <t>od km 1+300 do km 1+900</t>
  </si>
  <si>
    <t>od km 1+900 do km 2+000</t>
  </si>
  <si>
    <t>Wzmocnienie podłoża poprzez ułożenie geotkaniny o wytrzymałości min. 80x80 kN/m</t>
  </si>
  <si>
    <t>Wykonanie wzmocnienia wału poprzez ułożenie geotkaniny o wytrzymałości min. 80/80 kN/m</t>
  </si>
  <si>
    <t>od km 4+000 do km 5+200</t>
  </si>
  <si>
    <t>od km 5+200 do km 16+684,5</t>
  </si>
  <si>
    <t xml:space="preserve">Wykonanie nawierzchni z kruszywa łamanego 0/5 mm grub. 1 cm </t>
  </si>
  <si>
    <t>Wykonanie nawierzchni z kruszywa łamanego 0/5 mm grub. 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</si>
</sst>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00"/>
    <numFmt numFmtId="165" formatCode="_-&quot;L&quot;* #,##0_-;\-&quot;L&quot;* #,##0_-;_-&quot;L&quot;* &quot;-&quot;_-;_-@_-"/>
    <numFmt numFmtId="166" formatCode="_-&quot;L&quot;* #,##0.00_-;\-&quot;L&quot;* #,##0.00_-;_-&quot;L&quot;* &quot;-&quot;??_-;_-@_-"/>
    <numFmt numFmtId="167" formatCode="_ * #,##0_ ;_ * \-#,##0_ ;_ * &quot;-&quot;_ ;_ @_ "/>
    <numFmt numFmtId="168" formatCode="&quot;$&quot;____######0_);[Red]\(&quot;$&quot;____#####0\)"/>
    <numFmt numFmtId="169" formatCode="_-* #,##0\ _P_t_s_-;\-* #,##0\ _P_t_s_-;_-* &quot;-&quot;\ _P_t_s_-;_-@_-"/>
    <numFmt numFmtId="170" formatCode="0.000"/>
  </numFmts>
  <fonts count="22">
    <font>
      <sz val="11"/>
      <color theme="1"/>
      <name val="Calibri"/>
      <family val="2"/>
      <charset val="238"/>
      <scheme val="minor"/>
    </font>
    <font>
      <sz val="10"/>
      <name val="PL Times New Roman"/>
    </font>
    <font>
      <sz val="10"/>
      <name val="Helv"/>
      <charset val="238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8"/>
      <name val="Arial"/>
      <family val="2"/>
    </font>
    <font>
      <u/>
      <sz val="10"/>
      <color indexed="12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Courier"/>
      <family val="1"/>
      <charset val="238"/>
    </font>
    <font>
      <sz val="10"/>
      <name val="Pl Courier New"/>
    </font>
    <font>
      <sz val="10"/>
      <name val="Times New Roman CE"/>
      <charset val="238"/>
    </font>
    <font>
      <sz val="10"/>
      <name val="Geneva CE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0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7" fillId="0" borderId="0">
      <alignment horizontal="right" vertical="center" wrapText="1"/>
    </xf>
    <xf numFmtId="164" fontId="8" fillId="0" borderId="0">
      <alignment horizontal="center" vertical="center" wrapText="1"/>
    </xf>
    <xf numFmtId="38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3" fontId="7" fillId="0" borderId="0">
      <alignment horizontal="right" vertical="center" wrapText="1"/>
    </xf>
    <xf numFmtId="10" fontId="9" fillId="4" borderId="2" applyNumberFormat="0" applyBorder="0" applyAlignment="0" applyProtection="0"/>
    <xf numFmtId="49" fontId="7" fillId="0" borderId="0">
      <alignment horizontal="left" vertical="center" wrapText="1"/>
    </xf>
    <xf numFmtId="169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9" fontId="7" fillId="0" borderId="0" applyNumberFormat="0">
      <alignment horizontal="center" vertical="center" wrapText="1"/>
    </xf>
    <xf numFmtId="49" fontId="11" fillId="5" borderId="0">
      <alignment horizontal="center" vertical="center" wrapText="1"/>
    </xf>
    <xf numFmtId="0" fontId="12" fillId="0" borderId="0"/>
    <xf numFmtId="0" fontId="13" fillId="0" borderId="0" applyNumberFormat="0" applyFont="0" applyFill="0" applyBorder="0" applyAlignment="0" applyProtection="0"/>
    <xf numFmtId="168" fontId="14" fillId="0" borderId="0"/>
    <xf numFmtId="0" fontId="15" fillId="0" borderId="0"/>
    <xf numFmtId="0" fontId="2" fillId="0" borderId="0"/>
    <xf numFmtId="0" fontId="13" fillId="0" borderId="10" applyNumberFormat="0" applyFont="0" applyFill="0" applyBorder="0" applyProtection="0">
      <alignment vertical="top" wrapText="1"/>
    </xf>
    <xf numFmtId="10" fontId="5" fillId="0" borderId="0" applyFont="0" applyFill="0" applyBorder="0" applyAlignment="0" applyProtection="0"/>
    <xf numFmtId="0" fontId="6" fillId="0" borderId="0"/>
    <xf numFmtId="0" fontId="2" fillId="0" borderId="0"/>
    <xf numFmtId="49" fontId="16" fillId="6" borderId="0">
      <alignment horizontal="left" vertical="center" wrapText="1"/>
    </xf>
    <xf numFmtId="4" fontId="16" fillId="7" borderId="0">
      <alignment vertical="center" wrapText="1"/>
    </xf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11">
      <alignment horizontal="right" vertical="top" wrapText="1"/>
    </xf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" fontId="0" fillId="0" borderId="2" xfId="0" quotePrefix="1" applyNumberFormat="1" applyBorder="1" applyAlignment="1">
      <alignment horizontal="center" vertical="center"/>
    </xf>
    <xf numFmtId="44" fontId="0" fillId="0" borderId="19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quotePrefix="1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3" xfId="0" quotePrefix="1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" fontId="0" fillId="0" borderId="3" xfId="0" quotePrefix="1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70" fontId="21" fillId="0" borderId="2" xfId="0" quotePrefix="1" applyNumberFormat="1" applyFont="1" applyBorder="1" applyAlignment="1">
      <alignment horizontal="center" vertical="center"/>
    </xf>
    <xf numFmtId="0" fontId="21" fillId="0" borderId="3" xfId="0" quotePrefix="1" applyNumberFormat="1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horizontal="center" vertical="center"/>
    </xf>
    <xf numFmtId="1" fontId="21" fillId="0" borderId="2" xfId="0" quotePrefix="1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1" fontId="21" fillId="0" borderId="3" xfId="0" quotePrefix="1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0" fillId="2" borderId="26" xfId="0" applyNumberFormat="1" applyFill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44" fontId="0" fillId="0" borderId="28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170" fontId="0" fillId="0" borderId="0" xfId="0" applyNumberFormat="1"/>
    <xf numFmtId="1" fontId="0" fillId="0" borderId="0" xfId="0" applyNumberFormat="1"/>
    <xf numFmtId="170" fontId="0" fillId="0" borderId="0" xfId="0" applyNumberFormat="1" applyBorder="1"/>
    <xf numFmtId="0" fontId="18" fillId="0" borderId="2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</cellXfs>
  <cellStyles count="100">
    <cellStyle name="_BofQ_Grodziec_04_08_04_final" xfId="2"/>
    <cellStyle name="_BofQ_II_PIOTRKOW_BY_PASS_09_08_04" xfId="3"/>
    <cellStyle name="_BofQ_II_PIOTRKOW_BY_PASS_30_07_04" xfId="4"/>
    <cellStyle name="_BofQA2_E_S_04_04_04_OFFER" xfId="5"/>
    <cellStyle name="_BoQ_ Traffic Safety_A4_23_08_04" xfId="6"/>
    <cellStyle name="_KARTA WYBORU DOSTAWCY-UWService" xfId="7"/>
    <cellStyle name="_PERSONAL" xfId="8"/>
    <cellStyle name="_PERSONAL_1" xfId="9"/>
    <cellStyle name="_PERSONAL_1_BofQ" xfId="10"/>
    <cellStyle name="_PERSONAL_1_BofQ Master" xfId="11"/>
    <cellStyle name="_PERSONAL_1_BofQ_A6_24_01_05" xfId="12"/>
    <cellStyle name="_PERSONAL_1_BofQ_A6_28_02_05_Final" xfId="13"/>
    <cellStyle name="_PERSONAL_1_BofQ_Amica_18_01_2005_Pre2" xfId="14"/>
    <cellStyle name="_PERSONAL_1_BofQ_BofQ_Castorama_18_02_2005_Final" xfId="15"/>
    <cellStyle name="_PERSONAL_1_BofQ_BofQ_DK8_18_11_04poprawiony" xfId="16"/>
    <cellStyle name="_PERSONAL_1_BofQ_Castorama_18_02_2005_Final" xfId="17"/>
    <cellStyle name="_PERSONAL_1_BofQ_DK50_L2_05_07_04_cash" xfId="18"/>
    <cellStyle name="_PERSONAL_1_BofQ_DK50_L2_06_07_04_Final" xfId="19"/>
    <cellStyle name="_PERSONAL_1_BofQ_DK50_L2_30_06_04" xfId="20"/>
    <cellStyle name="_PERSONAL_1_BofQ_DK50_L2_30_06_04_BofQ Master" xfId="21"/>
    <cellStyle name="_PERSONAL_1_BofQ_DK50_L2_30_06_04_BofQ_A6_24_01_05" xfId="22"/>
    <cellStyle name="_PERSONAL_1_BofQ_DK50_L2_30_06_04_BofQ_DK50_L2_05_07_04_cash" xfId="23"/>
    <cellStyle name="_PERSONAL_1_BofQ_DK50_L2_30_06_04_BofQ_DK50_L2_06_07_04_Final" xfId="24"/>
    <cellStyle name="_PERSONAL_1_BofQ_DK50_L2_30_06_04_BofQ_DK8_18_11_04poprawiony" xfId="25"/>
    <cellStyle name="_PERSONAL_1_BofQ_DK50_L2_30_06_04_BofQ_Ikea_06_04_05" xfId="26"/>
    <cellStyle name="_PERSONAL_1_BofQ_DK50_L2_30_06_04_BofQ_Ikea_06_05_05" xfId="27"/>
    <cellStyle name="_PERSONAL_1_BofQ_DK50_L2_30_06_04_BofQ_Ikea_09_05_05 pre final" xfId="28"/>
    <cellStyle name="_PERSONAL_1_BofQ_DK50_L2_30_06_04_BofQ_Ikea_21_03_05_aga" xfId="29"/>
    <cellStyle name="_PERSONAL_1_BofQ_DK50_L2_30_06_04_BofQ_Inflancka_15_03_05" xfId="30"/>
    <cellStyle name="_PERSONAL_1_BofQ_DK50_L2_30_06_04_BofQ_Rondo Starzynskiego_18_03_05 Rad1" xfId="31"/>
    <cellStyle name="_PERSONAL_1_BofQ_DK50_L2_30_06_04_KO" xfId="32"/>
    <cellStyle name="_PERSONAL_1_BofQ_DK50_L2_30_06_04_kzo" xfId="33"/>
    <cellStyle name="_PERSONAL_1_BofQ_DK8_18_11_04poprawiony" xfId="34"/>
    <cellStyle name="_PERSONAL_1_BofQ_Ikea_06_04_05" xfId="35"/>
    <cellStyle name="_PERSONAL_1_BofQ_Ikea_06_05_05" xfId="36"/>
    <cellStyle name="_PERSONAL_1_BofQ_Ikea_09_05_05 pre final" xfId="37"/>
    <cellStyle name="_PERSONAL_1_BofQ_Ikea_10_05_05_final" xfId="38"/>
    <cellStyle name="_PERSONAL_1_BofQ_Ikea_21_03_05_aga" xfId="39"/>
    <cellStyle name="_PERSONAL_1_BofQ_IKEA_Estakada_16_11_04_JG" xfId="40"/>
    <cellStyle name="_PERSONAL_1_BofQ_IKEA_Estakada_17_11_04" xfId="41"/>
    <cellStyle name="_PERSONAL_1_BofQ_Inflancka_15_03_05" xfId="42"/>
    <cellStyle name="_PERSONAL_1_BofQ_KAM_GORA_28_10_03" xfId="43"/>
    <cellStyle name="_PERSONAL_1_BofQ_KAMIENNA_GORA_28_11_2003-cash" xfId="44"/>
    <cellStyle name="_PERSONAL_1_BofQ_Olesnica_Stage_1_23_08_04" xfId="45"/>
    <cellStyle name="_PERSONAL_1_BofQ_Rondo Starzynskiego_18_03_05 Rad1" xfId="46"/>
    <cellStyle name="_PERSONAL_1_BofQ_S1_28_06_04_ver1_gaz" xfId="47"/>
    <cellStyle name="_PERSONAL_1_BofQ_Slawno_18_11_04" xfId="48"/>
    <cellStyle name="_PERSONAL_1_BofQ_Srem_08_03_05_temp" xfId="49"/>
    <cellStyle name="_PERSONAL_1_BofQ_Woloska_21_05_04" xfId="50"/>
    <cellStyle name="_PERSONAL_1_BofQ_ZGORZELEC 352_23_05_2003_ver1_CASH" xfId="51"/>
    <cellStyle name="_PERSONAL_1_BofQ_ZGORZELEC 352_26_05_2003_Final" xfId="52"/>
    <cellStyle name="_PERSONAL_1_BofQ_ZGORZELEC 352_26_05_2003_Final_BofQ_Castorama_18_02_2005_Final" xfId="53"/>
    <cellStyle name="_PERSONAL_1_BofQ_ZGORZELEC 352_26_05_2003_Final_BofQ_S1_28_06_04_ver1_gaz" xfId="54"/>
    <cellStyle name="_PERSONAL_1_BofQ_ZGORZELEC 352_26_05_2003_Final_Ridi_29_11_2004" xfId="55"/>
    <cellStyle name="_PERSONAL_1_BofQA2_E_S_04_04_04_OFFER" xfId="56"/>
    <cellStyle name="_PERSONAL_1_BofQA2_E_S_04_04_04_OFFER_BofQ_Castorama_18_02_2005_Final" xfId="57"/>
    <cellStyle name="_PERSONAL_1_BofQA2_E_S_04_04_04_OFFER_BofQ_DK8_18_11_04poprawiony" xfId="58"/>
    <cellStyle name="_PERSONAL_1_KCO" xfId="59"/>
    <cellStyle name="_PERSONAL_1_KCO_BofQ_Castorama_18_02_2005_Final" xfId="60"/>
    <cellStyle name="_PERSONAL_1_KCO_BofQ_S1_28_06_04_ver1_gaz" xfId="61"/>
    <cellStyle name="_PERSONAL_1_KCO_Ridi_29_11_2004" xfId="62"/>
    <cellStyle name="_PERSONAL_1_KO" xfId="63"/>
    <cellStyle name="_PERSONAL_1_kzo" xfId="64"/>
    <cellStyle name="_PERSONAL_1_kzo2" xfId="65"/>
    <cellStyle name="_PERSONAL_1_oleśnica - wsp betonu" xfId="66"/>
    <cellStyle name="_PERSONAL_1_pomoc" xfId="67"/>
    <cellStyle name="_PERSONAL_1_Ridi_29_11_2004" xfId="68"/>
    <cellStyle name="_PERSONAL_1_zaspasKopia BofQ_Myslenice_11_08_2004" xfId="69"/>
    <cellStyle name="Comma [0]_A" xfId="70"/>
    <cellStyle name="Comma_04_ArkPrzet_RobotyMechaniczne1" xfId="71"/>
    <cellStyle name="Currency [0]_A" xfId="72"/>
    <cellStyle name="Currency_A" xfId="73"/>
    <cellStyle name="Dziesiętny 2" xfId="74"/>
    <cellStyle name="euro" xfId="75"/>
    <cellStyle name="factor" xfId="76"/>
    <cellStyle name="Grey" xfId="77"/>
    <cellStyle name="Hyperlink_LV_MCX_08_06_2001_zm.xls Diagramm 16" xfId="78"/>
    <cellStyle name="ilość" xfId="79"/>
    <cellStyle name="Input [yellow]" xfId="80"/>
    <cellStyle name="lp" xfId="81"/>
    <cellStyle name="Millares [0]_Aparcamiento Arfe" xfId="82"/>
    <cellStyle name="Moneda_Bridge" xfId="83"/>
    <cellStyle name="n glowny" xfId="84"/>
    <cellStyle name="nagl szary" xfId="85"/>
    <cellStyle name="No-definido" xfId="86"/>
    <cellStyle name="None" xfId="87"/>
    <cellStyle name="Normal - Style1" xfId="88"/>
    <cellStyle name="Normal_!OBLICZE.NIE" xfId="89"/>
    <cellStyle name="normální_laroux" xfId="90"/>
    <cellStyle name="Normalny" xfId="0" builtinId="0"/>
    <cellStyle name="Normalny 2" xfId="1"/>
    <cellStyle name="Opis" xfId="91"/>
    <cellStyle name="Percent [2]" xfId="92"/>
    <cellStyle name="Standard_--&gt;2-1" xfId="93"/>
    <cellStyle name="Styl 1" xfId="94"/>
    <cellStyle name="text" xfId="95"/>
    <cellStyle name="uwagi" xfId="96"/>
    <cellStyle name="Währung [0]_--&gt;2-1" xfId="97"/>
    <cellStyle name="Währung_--&gt;2-1" xfId="98"/>
    <cellStyle name="zl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J29" sqref="J29"/>
    </sheetView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8" zoomScale="85" zoomScaleNormal="85" workbookViewId="0">
      <selection activeCell="H24" sqref="H24"/>
    </sheetView>
  </sheetViews>
  <sheetFormatPr defaultRowHeight="14.5"/>
  <cols>
    <col min="1" max="1" width="6.1796875" customWidth="1"/>
    <col min="2" max="2" width="79.26953125" customWidth="1"/>
    <col min="3" max="3" width="7.54296875" customWidth="1"/>
    <col min="4" max="4" width="23.7265625" customWidth="1"/>
    <col min="5" max="5" width="23.54296875" style="2" customWidth="1"/>
    <col min="6" max="6" width="26.26953125" style="6" customWidth="1"/>
    <col min="7" max="7" width="29.26953125" style="1" customWidth="1"/>
    <col min="9" max="9" width="9.54296875" style="2" bestFit="1" customWidth="1"/>
  </cols>
  <sheetData>
    <row r="1" spans="1:9" ht="46.5" customHeight="1" thickBot="1">
      <c r="A1" s="58" t="s">
        <v>60</v>
      </c>
      <c r="B1" s="58"/>
      <c r="C1" s="58"/>
      <c r="D1" s="58"/>
      <c r="E1" s="58"/>
      <c r="F1" s="58"/>
      <c r="G1" s="58"/>
    </row>
    <row r="2" spans="1:9" ht="35.25" customHeight="1">
      <c r="A2" s="67" t="s">
        <v>0</v>
      </c>
      <c r="B2" s="65" t="s">
        <v>4</v>
      </c>
      <c r="C2" s="65" t="s">
        <v>34</v>
      </c>
      <c r="D2" s="69" t="s">
        <v>7</v>
      </c>
      <c r="E2" s="70"/>
      <c r="F2" s="70"/>
      <c r="G2" s="71"/>
    </row>
    <row r="3" spans="1:9" ht="15" thickBot="1">
      <c r="A3" s="68"/>
      <c r="B3" s="66"/>
      <c r="C3" s="66"/>
      <c r="D3" s="16" t="s">
        <v>6</v>
      </c>
      <c r="E3" s="17" t="s">
        <v>8</v>
      </c>
      <c r="F3" s="17" t="s">
        <v>67</v>
      </c>
      <c r="G3" s="18" t="s">
        <v>68</v>
      </c>
    </row>
    <row r="4" spans="1:9" hidden="1">
      <c r="A4" s="12">
        <v>2</v>
      </c>
      <c r="B4" s="13" t="s">
        <v>2</v>
      </c>
      <c r="C4" s="13"/>
      <c r="D4" s="14" t="s">
        <v>1</v>
      </c>
      <c r="E4" s="15">
        <v>0</v>
      </c>
      <c r="F4" s="27"/>
      <c r="G4" s="24" t="e">
        <f>#REF!*E4</f>
        <v>#REF!</v>
      </c>
      <c r="I4" s="9"/>
    </row>
    <row r="5" spans="1:9" hidden="1">
      <c r="A5" s="5">
        <v>3</v>
      </c>
      <c r="B5" s="3" t="s">
        <v>3</v>
      </c>
      <c r="C5" s="3"/>
      <c r="D5" s="7" t="s">
        <v>1</v>
      </c>
      <c r="E5" s="10">
        <v>0</v>
      </c>
      <c r="F5" s="11"/>
      <c r="G5" s="25" t="e">
        <f>#REF!*E5</f>
        <v>#REF!</v>
      </c>
      <c r="I5" s="9"/>
    </row>
    <row r="6" spans="1:9" ht="25" customHeight="1">
      <c r="A6" s="20">
        <v>1</v>
      </c>
      <c r="B6" s="3" t="s">
        <v>36</v>
      </c>
      <c r="C6" s="45" t="s">
        <v>15</v>
      </c>
      <c r="D6" s="21">
        <v>2</v>
      </c>
      <c r="E6" s="21">
        <v>2.1</v>
      </c>
      <c r="F6" s="21">
        <v>1.2</v>
      </c>
      <c r="G6" s="29" t="s">
        <v>9</v>
      </c>
      <c r="H6" s="55">
        <f>SUM(D6:G6)</f>
        <v>5.3</v>
      </c>
      <c r="I6" s="9"/>
    </row>
    <row r="7" spans="1:9" ht="25" customHeight="1">
      <c r="A7" s="20">
        <v>2</v>
      </c>
      <c r="B7" s="3" t="s">
        <v>37</v>
      </c>
      <c r="C7" s="45" t="s">
        <v>16</v>
      </c>
      <c r="D7" s="22" t="s">
        <v>9</v>
      </c>
      <c r="E7" s="11">
        <v>4210</v>
      </c>
      <c r="F7" s="11">
        <f>1200*2.5</f>
        <v>3000</v>
      </c>
      <c r="G7" s="29" t="s">
        <v>9</v>
      </c>
      <c r="H7" s="56">
        <f>SUM(E7:G7)</f>
        <v>7210</v>
      </c>
      <c r="I7" s="9"/>
    </row>
    <row r="8" spans="1:9" ht="25" customHeight="1">
      <c r="A8" s="20">
        <v>3</v>
      </c>
      <c r="B8" s="3" t="s">
        <v>38</v>
      </c>
      <c r="C8" s="45" t="s">
        <v>17</v>
      </c>
      <c r="D8" s="22" t="s">
        <v>9</v>
      </c>
      <c r="E8" s="11">
        <v>1970</v>
      </c>
      <c r="F8" s="26" t="s">
        <v>9</v>
      </c>
      <c r="G8" s="29" t="s">
        <v>9</v>
      </c>
      <c r="I8" s="9"/>
    </row>
    <row r="9" spans="1:9" ht="25" customHeight="1">
      <c r="A9" s="20">
        <v>4</v>
      </c>
      <c r="B9" s="3" t="s">
        <v>39</v>
      </c>
      <c r="C9" s="45" t="s">
        <v>17</v>
      </c>
      <c r="D9" s="22" t="s">
        <v>9</v>
      </c>
      <c r="E9" s="23" t="s">
        <v>9</v>
      </c>
      <c r="F9" s="26" t="s">
        <v>9</v>
      </c>
      <c r="G9" s="30">
        <v>45</v>
      </c>
      <c r="I9" s="9"/>
    </row>
    <row r="10" spans="1:9" ht="25" customHeight="1">
      <c r="A10" s="20">
        <v>5</v>
      </c>
      <c r="B10" s="3" t="s">
        <v>40</v>
      </c>
      <c r="C10" s="45" t="s">
        <v>17</v>
      </c>
      <c r="D10" s="22">
        <f>(0.4*0.2)*2*2000</f>
        <v>320.00000000000006</v>
      </c>
      <c r="E10" s="23" t="s">
        <v>9</v>
      </c>
      <c r="F10" s="23">
        <f>(0.4*0.2+1.25*0.2)*2*1200</f>
        <v>792</v>
      </c>
      <c r="G10" s="29" t="s">
        <v>9</v>
      </c>
      <c r="H10">
        <f>SUM(D10:G10)</f>
        <v>1112</v>
      </c>
      <c r="I10" s="9"/>
    </row>
    <row r="11" spans="1:9" ht="47.25" customHeight="1">
      <c r="A11" s="20">
        <v>6</v>
      </c>
      <c r="B11" s="3" t="s">
        <v>41</v>
      </c>
      <c r="C11" s="45" t="s">
        <v>17</v>
      </c>
      <c r="D11" s="23" t="s">
        <v>9</v>
      </c>
      <c r="E11" s="23" t="s">
        <v>9</v>
      </c>
      <c r="F11" s="23" t="s">
        <v>9</v>
      </c>
      <c r="G11" s="32">
        <f>11550*2.4*0.00215</f>
        <v>59.597999999999999</v>
      </c>
      <c r="I11" s="9"/>
    </row>
    <row r="12" spans="1:9" ht="31.5" customHeight="1">
      <c r="A12" s="20">
        <v>7</v>
      </c>
      <c r="B12" s="19" t="s">
        <v>66</v>
      </c>
      <c r="C12" s="45"/>
      <c r="D12" s="23" t="s">
        <v>9</v>
      </c>
      <c r="E12" s="23" t="s">
        <v>9</v>
      </c>
      <c r="F12" s="11">
        <f>1200*2.5</f>
        <v>3000</v>
      </c>
      <c r="G12" s="29" t="s">
        <v>9</v>
      </c>
      <c r="I12" s="9"/>
    </row>
    <row r="13" spans="1:9" ht="29.25" customHeight="1">
      <c r="A13" s="20">
        <v>8</v>
      </c>
      <c r="B13" s="19" t="s">
        <v>42</v>
      </c>
      <c r="C13" s="48" t="s">
        <v>16</v>
      </c>
      <c r="D13" s="22" t="s">
        <v>9</v>
      </c>
      <c r="E13" s="11">
        <v>23790</v>
      </c>
      <c r="F13" s="23" t="s">
        <v>9</v>
      </c>
      <c r="G13" s="29" t="s">
        <v>9</v>
      </c>
      <c r="I13" s="9"/>
    </row>
    <row r="14" spans="1:9" ht="33" customHeight="1">
      <c r="A14" s="20">
        <v>9</v>
      </c>
      <c r="B14" s="19" t="s">
        <v>43</v>
      </c>
      <c r="C14" s="48" t="s">
        <v>17</v>
      </c>
      <c r="D14" s="22" t="s">
        <v>9</v>
      </c>
      <c r="E14" s="11">
        <v>2740</v>
      </c>
      <c r="F14" s="23" t="s">
        <v>9</v>
      </c>
      <c r="G14" s="29" t="s">
        <v>9</v>
      </c>
      <c r="I14" s="9"/>
    </row>
    <row r="15" spans="1:9" ht="25" customHeight="1">
      <c r="A15" s="20">
        <v>10</v>
      </c>
      <c r="B15" s="3" t="s">
        <v>44</v>
      </c>
      <c r="C15" s="45" t="s">
        <v>16</v>
      </c>
      <c r="D15" s="22" t="s">
        <v>9</v>
      </c>
      <c r="E15" s="11">
        <v>5000</v>
      </c>
      <c r="F15" s="23" t="s">
        <v>9</v>
      </c>
      <c r="G15" s="29" t="s">
        <v>9</v>
      </c>
      <c r="I15" s="9"/>
    </row>
    <row r="16" spans="1:9" ht="33" customHeight="1">
      <c r="A16" s="20">
        <v>11</v>
      </c>
      <c r="B16" s="3" t="s">
        <v>45</v>
      </c>
      <c r="C16" s="45" t="s">
        <v>16</v>
      </c>
      <c r="D16" s="22" t="s">
        <v>9</v>
      </c>
      <c r="E16" s="11">
        <v>4200</v>
      </c>
      <c r="F16" s="23" t="s">
        <v>9</v>
      </c>
      <c r="G16" s="29" t="s">
        <v>9</v>
      </c>
      <c r="I16" s="9"/>
    </row>
    <row r="17" spans="1:9" ht="33" customHeight="1">
      <c r="A17" s="20">
        <v>12</v>
      </c>
      <c r="B17" s="3" t="s">
        <v>46</v>
      </c>
      <c r="C17" s="45" t="s">
        <v>16</v>
      </c>
      <c r="D17" s="22" t="s">
        <v>9</v>
      </c>
      <c r="E17" s="11">
        <v>6400</v>
      </c>
      <c r="F17" s="23" t="s">
        <v>9</v>
      </c>
      <c r="G17" s="29" t="s">
        <v>9</v>
      </c>
      <c r="I17" s="9"/>
    </row>
    <row r="18" spans="1:9" ht="33" customHeight="1">
      <c r="A18" s="20">
        <v>13</v>
      </c>
      <c r="B18" s="3" t="s">
        <v>47</v>
      </c>
      <c r="C18" s="45" t="s">
        <v>16</v>
      </c>
      <c r="D18" s="22" t="s">
        <v>9</v>
      </c>
      <c r="E18" s="11">
        <v>6400</v>
      </c>
      <c r="F18" s="23" t="s">
        <v>9</v>
      </c>
      <c r="G18" s="29" t="s">
        <v>9</v>
      </c>
      <c r="I18" s="9"/>
    </row>
    <row r="19" spans="1:9" ht="25" customHeight="1">
      <c r="A19" s="20">
        <v>14</v>
      </c>
      <c r="B19" s="3" t="s">
        <v>48</v>
      </c>
      <c r="C19" s="45" t="s">
        <v>16</v>
      </c>
      <c r="D19" s="22" t="s">
        <v>9</v>
      </c>
      <c r="E19" s="23" t="s">
        <v>9</v>
      </c>
      <c r="F19" s="11">
        <f>1200*2.5</f>
        <v>3000</v>
      </c>
      <c r="G19" s="29" t="s">
        <v>9</v>
      </c>
      <c r="I19" s="9"/>
    </row>
    <row r="20" spans="1:9" ht="25" customHeight="1">
      <c r="A20" s="20">
        <v>15</v>
      </c>
      <c r="B20" s="4" t="s">
        <v>49</v>
      </c>
      <c r="C20" s="46" t="s">
        <v>16</v>
      </c>
      <c r="D20" s="22" t="s">
        <v>9</v>
      </c>
      <c r="E20" s="11">
        <v>6400</v>
      </c>
      <c r="F20" s="11">
        <f>1200*2.5</f>
        <v>3000</v>
      </c>
      <c r="G20" s="29" t="s">
        <v>9</v>
      </c>
      <c r="H20" s="56">
        <f>SUM(E20:G20)</f>
        <v>9400</v>
      </c>
      <c r="I20" s="9"/>
    </row>
    <row r="21" spans="1:9" ht="25" customHeight="1">
      <c r="A21" s="20">
        <v>16</v>
      </c>
      <c r="B21" s="3" t="s">
        <v>50</v>
      </c>
      <c r="C21" s="45" t="s">
        <v>16</v>
      </c>
      <c r="D21" s="8">
        <f>1800*2.5+200*2.3</f>
        <v>4960</v>
      </c>
      <c r="E21" s="11">
        <v>6100</v>
      </c>
      <c r="F21" s="11">
        <f>1200*2.5</f>
        <v>3000</v>
      </c>
      <c r="G21" s="29" t="s">
        <v>9</v>
      </c>
      <c r="H21">
        <f>SUM(D21:G21)</f>
        <v>14060</v>
      </c>
      <c r="I21" s="9"/>
    </row>
    <row r="22" spans="1:9" ht="25" customHeight="1">
      <c r="A22" s="20">
        <v>17</v>
      </c>
      <c r="B22" s="3" t="s">
        <v>70</v>
      </c>
      <c r="C22" s="46" t="s">
        <v>16</v>
      </c>
      <c r="D22" s="8">
        <f>1800*2.5+200*2.3</f>
        <v>4960</v>
      </c>
      <c r="E22" s="11">
        <v>6100</v>
      </c>
      <c r="F22" s="11">
        <f>1200*2.5</f>
        <v>3000</v>
      </c>
      <c r="G22" s="31">
        <f>(16684.5-5200)*3</f>
        <v>34453.5</v>
      </c>
      <c r="H22" s="56">
        <f>SUM(D22:G22)</f>
        <v>48513.5</v>
      </c>
      <c r="I22" s="9"/>
    </row>
    <row r="23" spans="1:9" ht="25" customHeight="1">
      <c r="A23" s="20">
        <v>18</v>
      </c>
      <c r="B23" s="3" t="s">
        <v>51</v>
      </c>
      <c r="C23" s="45" t="s">
        <v>16</v>
      </c>
      <c r="D23" s="22" t="s">
        <v>9</v>
      </c>
      <c r="E23" s="22" t="s">
        <v>9</v>
      </c>
      <c r="F23" s="11">
        <f>1200*2.5</f>
        <v>3000</v>
      </c>
      <c r="G23" s="29" t="s">
        <v>9</v>
      </c>
      <c r="I23" s="9"/>
    </row>
    <row r="24" spans="1:9" ht="25" customHeight="1">
      <c r="A24" s="20">
        <v>19</v>
      </c>
      <c r="B24" s="3" t="s">
        <v>52</v>
      </c>
      <c r="C24" s="45" t="s">
        <v>16</v>
      </c>
      <c r="D24" s="22" t="s">
        <v>9</v>
      </c>
      <c r="E24" s="22">
        <v>4200</v>
      </c>
      <c r="F24" s="22" t="s">
        <v>9</v>
      </c>
      <c r="G24" s="33" t="s">
        <v>9</v>
      </c>
      <c r="I24" s="9"/>
    </row>
    <row r="25" spans="1:9" ht="32.25" customHeight="1">
      <c r="A25" s="20">
        <v>20</v>
      </c>
      <c r="B25" s="3" t="s">
        <v>53</v>
      </c>
      <c r="C25" s="45" t="s">
        <v>16</v>
      </c>
      <c r="D25" s="22" t="s">
        <v>9</v>
      </c>
      <c r="E25" s="22" t="s">
        <v>9</v>
      </c>
      <c r="F25" s="22" t="s">
        <v>9</v>
      </c>
      <c r="G25" s="31">
        <f>(16684.5-5200)*1.5</f>
        <v>17226.75</v>
      </c>
      <c r="I25" s="9"/>
    </row>
    <row r="26" spans="1:9" ht="25" customHeight="1">
      <c r="A26" s="20">
        <v>21</v>
      </c>
      <c r="B26" s="4" t="s">
        <v>30</v>
      </c>
      <c r="C26" s="46" t="s">
        <v>16</v>
      </c>
      <c r="D26" s="22">
        <f>2000*1.5</f>
        <v>3000</v>
      </c>
      <c r="E26" s="11">
        <v>4700</v>
      </c>
      <c r="F26" s="11">
        <v>4320</v>
      </c>
      <c r="G26" s="29" t="s">
        <v>9</v>
      </c>
      <c r="H26">
        <f>SUM(D26:G26)</f>
        <v>12020</v>
      </c>
      <c r="I26" s="9"/>
    </row>
    <row r="27" spans="1:9" ht="25" customHeight="1">
      <c r="A27" s="20">
        <v>22</v>
      </c>
      <c r="B27" s="3" t="s">
        <v>54</v>
      </c>
      <c r="C27" s="45" t="s">
        <v>16</v>
      </c>
      <c r="D27" s="8">
        <v>29</v>
      </c>
      <c r="E27" s="23" t="s">
        <v>9</v>
      </c>
      <c r="F27" s="23" t="s">
        <v>9</v>
      </c>
      <c r="G27" s="29" t="s">
        <v>9</v>
      </c>
      <c r="I27" s="9"/>
    </row>
    <row r="28" spans="1:9" ht="25" customHeight="1">
      <c r="A28" s="20">
        <v>23</v>
      </c>
      <c r="B28" s="3" t="s">
        <v>55</v>
      </c>
      <c r="C28" s="45" t="s">
        <v>16</v>
      </c>
      <c r="D28" s="22" t="s">
        <v>9</v>
      </c>
      <c r="E28" s="23" t="s">
        <v>9</v>
      </c>
      <c r="F28" s="23" t="s">
        <v>9</v>
      </c>
      <c r="G28" s="29">
        <v>29</v>
      </c>
    </row>
    <row r="29" spans="1:9" ht="25" customHeight="1">
      <c r="A29" s="20">
        <v>24</v>
      </c>
      <c r="B29" s="3" t="s">
        <v>56</v>
      </c>
      <c r="C29" s="49" t="s">
        <v>35</v>
      </c>
      <c r="D29" s="59">
        <v>42</v>
      </c>
      <c r="E29" s="60"/>
      <c r="F29" s="60"/>
      <c r="G29" s="61"/>
    </row>
    <row r="30" spans="1:9" ht="25" customHeight="1">
      <c r="A30" s="20">
        <v>25</v>
      </c>
      <c r="B30" s="3" t="s">
        <v>57</v>
      </c>
      <c r="C30" s="49" t="s">
        <v>35</v>
      </c>
      <c r="D30" s="59">
        <v>44</v>
      </c>
      <c r="E30" s="60"/>
      <c r="F30" s="60"/>
      <c r="G30" s="61"/>
    </row>
    <row r="31" spans="1:9" ht="25" customHeight="1">
      <c r="A31" s="20">
        <v>26</v>
      </c>
      <c r="B31" s="3" t="s">
        <v>58</v>
      </c>
      <c r="C31" s="49" t="s">
        <v>35</v>
      </c>
      <c r="D31" s="59">
        <v>23</v>
      </c>
      <c r="E31" s="60"/>
      <c r="F31" s="60"/>
      <c r="G31" s="61"/>
    </row>
    <row r="32" spans="1:9" ht="25" customHeight="1" thickBot="1">
      <c r="A32" s="20">
        <v>27</v>
      </c>
      <c r="B32" s="28" t="s">
        <v>59</v>
      </c>
      <c r="C32" s="47" t="s">
        <v>35</v>
      </c>
      <c r="D32" s="62">
        <v>1</v>
      </c>
      <c r="E32" s="63"/>
      <c r="F32" s="63"/>
      <c r="G32" s="64"/>
    </row>
  </sheetData>
  <mergeCells count="9">
    <mergeCell ref="A1:G1"/>
    <mergeCell ref="D29:G29"/>
    <mergeCell ref="D30:G30"/>
    <mergeCell ref="D31:G31"/>
    <mergeCell ref="D32:G32"/>
    <mergeCell ref="C2:C3"/>
    <mergeCell ref="A2:A3"/>
    <mergeCell ref="B2:B3"/>
    <mergeCell ref="D2:G2"/>
  </mergeCells>
  <phoneticPr fontId="17" type="noConversion"/>
  <pageMargins left="0.51181102362204722" right="0.51181102362204722" top="0.35433070866141736" bottom="0.35433070866141736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6" zoomScale="70" zoomScaleNormal="70" workbookViewId="0">
      <selection activeCell="J20" sqref="J20"/>
    </sheetView>
  </sheetViews>
  <sheetFormatPr defaultRowHeight="14.5"/>
  <cols>
    <col min="1" max="1" width="6.1796875" customWidth="1"/>
    <col min="2" max="2" width="79.26953125" customWidth="1"/>
    <col min="3" max="3" width="9.7265625" customWidth="1"/>
    <col min="4" max="4" width="25.26953125" customWidth="1"/>
    <col min="5" max="5" width="27.1796875" style="2" customWidth="1"/>
    <col min="6" max="6" width="24.1796875" style="6" customWidth="1"/>
    <col min="7" max="8" width="23.54296875" style="1" customWidth="1"/>
    <col min="9" max="9" width="25.26953125" style="1" customWidth="1"/>
  </cols>
  <sheetData>
    <row r="1" spans="1:11" ht="46.5" customHeight="1" thickBot="1">
      <c r="A1" s="58" t="s">
        <v>61</v>
      </c>
      <c r="B1" s="58"/>
      <c r="C1" s="58"/>
      <c r="D1" s="58"/>
      <c r="E1" s="58"/>
      <c r="F1" s="58"/>
      <c r="G1" s="58"/>
      <c r="H1" s="58"/>
      <c r="I1" s="58"/>
    </row>
    <row r="2" spans="1:11" ht="35.25" customHeight="1">
      <c r="A2" s="67" t="s">
        <v>0</v>
      </c>
      <c r="B2" s="65" t="s">
        <v>4</v>
      </c>
      <c r="C2" s="65" t="s">
        <v>14</v>
      </c>
      <c r="D2" s="69" t="s">
        <v>10</v>
      </c>
      <c r="E2" s="70"/>
      <c r="F2" s="70"/>
      <c r="G2" s="70"/>
      <c r="H2" s="70"/>
      <c r="I2" s="71"/>
      <c r="J2" s="51"/>
    </row>
    <row r="3" spans="1:11" ht="15" thickBot="1">
      <c r="A3" s="68"/>
      <c r="B3" s="66"/>
      <c r="C3" s="66"/>
      <c r="D3" s="16" t="s">
        <v>62</v>
      </c>
      <c r="E3" s="17" t="s">
        <v>63</v>
      </c>
      <c r="F3" s="17" t="s">
        <v>64</v>
      </c>
      <c r="G3" s="17" t="s">
        <v>11</v>
      </c>
      <c r="H3" s="17" t="s">
        <v>12</v>
      </c>
      <c r="I3" s="50" t="s">
        <v>13</v>
      </c>
      <c r="J3" s="51"/>
    </row>
    <row r="4" spans="1:11" hidden="1">
      <c r="A4" s="12">
        <v>2</v>
      </c>
      <c r="B4" s="13" t="s">
        <v>2</v>
      </c>
      <c r="C4" s="13"/>
      <c r="D4" s="14" t="s">
        <v>1</v>
      </c>
      <c r="E4" s="15">
        <v>0</v>
      </c>
      <c r="F4" s="27"/>
      <c r="G4" s="24" t="e">
        <f>#REF!*E4</f>
        <v>#REF!</v>
      </c>
      <c r="H4" s="24" t="e">
        <f>#REF!*F4</f>
        <v>#REF!</v>
      </c>
      <c r="I4" s="53" t="e">
        <f>#REF!*G4</f>
        <v>#REF!</v>
      </c>
      <c r="J4" s="51"/>
    </row>
    <row r="5" spans="1:11" hidden="1">
      <c r="A5" s="5">
        <v>3</v>
      </c>
      <c r="B5" s="3" t="s">
        <v>3</v>
      </c>
      <c r="C5" s="3"/>
      <c r="D5" s="8" t="s">
        <v>1</v>
      </c>
      <c r="E5" s="10">
        <v>0</v>
      </c>
      <c r="F5" s="11"/>
      <c r="G5" s="25" t="e">
        <f>#REF!*E5</f>
        <v>#REF!</v>
      </c>
      <c r="H5" s="25" t="e">
        <f>#REF!*F5</f>
        <v>#REF!</v>
      </c>
      <c r="I5" s="54" t="e">
        <f>#REF!*G5</f>
        <v>#REF!</v>
      </c>
      <c r="J5" s="51"/>
    </row>
    <row r="6" spans="1:11" ht="25" customHeight="1">
      <c r="A6" s="20">
        <v>1</v>
      </c>
      <c r="B6" s="3" t="s">
        <v>19</v>
      </c>
      <c r="C6" s="45" t="s">
        <v>15</v>
      </c>
      <c r="D6" s="34">
        <v>1.3</v>
      </c>
      <c r="E6" s="34">
        <v>0.6</v>
      </c>
      <c r="F6" s="34">
        <v>0.1</v>
      </c>
      <c r="G6" s="35">
        <v>0.1</v>
      </c>
      <c r="H6" s="35">
        <v>1.4</v>
      </c>
      <c r="I6" s="36" t="s">
        <v>9</v>
      </c>
      <c r="J6" s="57">
        <f>SUM(D6:I6)</f>
        <v>3.5</v>
      </c>
    </row>
    <row r="7" spans="1:11" ht="25" customHeight="1">
      <c r="A7" s="20">
        <v>2</v>
      </c>
      <c r="B7" s="3" t="s">
        <v>20</v>
      </c>
      <c r="C7" s="45" t="s">
        <v>16</v>
      </c>
      <c r="D7" s="37" t="s">
        <v>9</v>
      </c>
      <c r="E7" s="38">
        <f>600*1.5</f>
        <v>900</v>
      </c>
      <c r="F7" s="38">
        <f>100*1.5</f>
        <v>150</v>
      </c>
      <c r="G7" s="39">
        <f>100*1.5</f>
        <v>150</v>
      </c>
      <c r="H7" s="39">
        <f>1400*1.5</f>
        <v>2100</v>
      </c>
      <c r="I7" s="36" t="s">
        <v>9</v>
      </c>
      <c r="J7" s="52">
        <f>SUM(E7:I7)</f>
        <v>3300</v>
      </c>
    </row>
    <row r="8" spans="1:11" ht="25" customHeight="1">
      <c r="A8" s="20">
        <v>3</v>
      </c>
      <c r="B8" s="3" t="s">
        <v>21</v>
      </c>
      <c r="C8" s="45" t="s">
        <v>17</v>
      </c>
      <c r="D8" s="37" t="s">
        <v>9</v>
      </c>
      <c r="E8" s="40" t="s">
        <v>9</v>
      </c>
      <c r="F8" s="39" t="s">
        <v>9</v>
      </c>
      <c r="G8" s="39" t="s">
        <v>9</v>
      </c>
      <c r="H8" s="41">
        <v>20</v>
      </c>
      <c r="I8" s="42">
        <v>25</v>
      </c>
      <c r="J8" s="51"/>
    </row>
    <row r="9" spans="1:11" ht="25" customHeight="1">
      <c r="A9" s="20">
        <v>4</v>
      </c>
      <c r="B9" s="3" t="s">
        <v>22</v>
      </c>
      <c r="C9" s="45" t="s">
        <v>16</v>
      </c>
      <c r="D9" s="40">
        <v>158.4</v>
      </c>
      <c r="E9" s="40" t="s">
        <v>9</v>
      </c>
      <c r="F9" s="40" t="s">
        <v>9</v>
      </c>
      <c r="G9" s="40" t="s">
        <v>9</v>
      </c>
      <c r="H9" s="40" t="s">
        <v>9</v>
      </c>
      <c r="I9" s="43" t="s">
        <v>9</v>
      </c>
      <c r="J9" s="51"/>
    </row>
    <row r="10" spans="1:11" ht="25" customHeight="1">
      <c r="A10" s="20">
        <v>5</v>
      </c>
      <c r="B10" s="3" t="s">
        <v>23</v>
      </c>
      <c r="C10" s="45" t="s">
        <v>17</v>
      </c>
      <c r="D10" s="40">
        <f>(0.4*0.2)*2*1300</f>
        <v>208.00000000000003</v>
      </c>
      <c r="E10" s="40">
        <f>(0.4*0.2)*2*600</f>
        <v>96.000000000000014</v>
      </c>
      <c r="F10" s="40">
        <f>(0.4*0.2)*2*100</f>
        <v>16.000000000000004</v>
      </c>
      <c r="G10" s="40">
        <f>(0.4*0.2)*2*100</f>
        <v>16.000000000000004</v>
      </c>
      <c r="H10" s="40">
        <f>(0.4*0.2)*2*1400</f>
        <v>224.00000000000006</v>
      </c>
      <c r="I10" s="43">
        <f>(0.4*0.2)*2*2427.65</f>
        <v>388.42400000000009</v>
      </c>
      <c r="J10" s="52" t="s">
        <v>5</v>
      </c>
      <c r="K10" s="56">
        <f>SUM(D10:I10)</f>
        <v>948.42400000000021</v>
      </c>
    </row>
    <row r="11" spans="1:11" ht="49.5" customHeight="1">
      <c r="A11" s="20">
        <v>6</v>
      </c>
      <c r="B11" s="3" t="s">
        <v>24</v>
      </c>
      <c r="C11" s="45" t="s">
        <v>17</v>
      </c>
      <c r="D11" s="40" t="s">
        <v>9</v>
      </c>
      <c r="E11" s="40" t="s">
        <v>9</v>
      </c>
      <c r="F11" s="40" t="s">
        <v>9</v>
      </c>
      <c r="G11" s="40" t="s">
        <v>9</v>
      </c>
      <c r="H11" s="40" t="s">
        <v>9</v>
      </c>
      <c r="I11" s="44">
        <v>30</v>
      </c>
      <c r="J11" s="51"/>
    </row>
    <row r="12" spans="1:11" ht="30.75" customHeight="1">
      <c r="A12" s="20">
        <v>7</v>
      </c>
      <c r="B12" s="3" t="s">
        <v>25</v>
      </c>
      <c r="C12" s="45" t="s">
        <v>16</v>
      </c>
      <c r="D12" s="40">
        <f>1300*2.5</f>
        <v>3250</v>
      </c>
      <c r="E12" s="40" t="s">
        <v>9</v>
      </c>
      <c r="F12" s="40" t="s">
        <v>9</v>
      </c>
      <c r="G12" s="39" t="s">
        <v>9</v>
      </c>
      <c r="H12" s="39" t="s">
        <v>9</v>
      </c>
      <c r="I12" s="36" t="s">
        <v>9</v>
      </c>
      <c r="J12" s="51"/>
    </row>
    <row r="13" spans="1:11" ht="23.25" customHeight="1">
      <c r="A13" s="20">
        <v>8</v>
      </c>
      <c r="B13" s="3" t="s">
        <v>26</v>
      </c>
      <c r="C13" s="45" t="s">
        <v>16</v>
      </c>
      <c r="D13" s="40" t="s">
        <v>9</v>
      </c>
      <c r="E13" s="40" t="s">
        <v>9</v>
      </c>
      <c r="F13" s="40">
        <f>(2000-1900)*2.5</f>
        <v>250</v>
      </c>
      <c r="G13" s="39">
        <f>100*2.3</f>
        <v>229.99999999999997</v>
      </c>
      <c r="H13" s="40">
        <f>650*2.3+350*2.5+4002.3</f>
        <v>6372.3</v>
      </c>
      <c r="I13" s="36" t="s">
        <v>9</v>
      </c>
      <c r="J13" s="52">
        <f>SUM(F13:I13)</f>
        <v>6852.3</v>
      </c>
    </row>
    <row r="14" spans="1:11" ht="23.25" customHeight="1">
      <c r="A14" s="20">
        <v>9</v>
      </c>
      <c r="B14" s="3" t="s">
        <v>65</v>
      </c>
      <c r="C14" s="45" t="s">
        <v>16</v>
      </c>
      <c r="D14" s="40" t="s">
        <v>9</v>
      </c>
      <c r="E14" s="40">
        <f>600*2.5</f>
        <v>1500</v>
      </c>
      <c r="F14" s="40" t="s">
        <v>9</v>
      </c>
      <c r="G14" s="40" t="s">
        <v>9</v>
      </c>
      <c r="H14" s="40" t="s">
        <v>9</v>
      </c>
      <c r="I14" s="43" t="s">
        <v>9</v>
      </c>
      <c r="J14" s="51"/>
    </row>
    <row r="15" spans="1:11" ht="25" customHeight="1">
      <c r="A15" s="20">
        <v>10</v>
      </c>
      <c r="B15" s="3" t="s">
        <v>27</v>
      </c>
      <c r="C15" s="45" t="s">
        <v>16</v>
      </c>
      <c r="D15" s="40" t="s">
        <v>9</v>
      </c>
      <c r="E15" s="40">
        <f>600*2.5</f>
        <v>1500</v>
      </c>
      <c r="F15" s="40">
        <f t="shared" ref="F15:G18" si="0">100*2.3</f>
        <v>229.99999999999997</v>
      </c>
      <c r="G15" s="39">
        <f t="shared" si="0"/>
        <v>229.99999999999997</v>
      </c>
      <c r="H15" s="39">
        <f>650*2.3+350*2.5+400*2.3</f>
        <v>3290</v>
      </c>
      <c r="I15" s="36" t="s">
        <v>9</v>
      </c>
      <c r="J15" s="52">
        <f>SUM(E15:I15)</f>
        <v>5250</v>
      </c>
    </row>
    <row r="16" spans="1:11" ht="25" customHeight="1">
      <c r="A16" s="20">
        <v>11</v>
      </c>
      <c r="B16" s="4" t="s">
        <v>28</v>
      </c>
      <c r="C16" s="45" t="s">
        <v>16</v>
      </c>
      <c r="D16" s="40">
        <f>1300*2.5</f>
        <v>3250</v>
      </c>
      <c r="E16" s="40">
        <f>600*2.5</f>
        <v>1500</v>
      </c>
      <c r="F16" s="40">
        <f t="shared" si="0"/>
        <v>229.99999999999997</v>
      </c>
      <c r="G16" s="39">
        <f t="shared" si="0"/>
        <v>229.99999999999997</v>
      </c>
      <c r="H16" s="39">
        <f>650*2.3+350*2.5+400*2.3</f>
        <v>3290</v>
      </c>
      <c r="I16" s="36" t="s">
        <v>9</v>
      </c>
      <c r="J16" s="52">
        <f>SUM(D16:I16)</f>
        <v>8500</v>
      </c>
    </row>
    <row r="17" spans="1:10" ht="25" customHeight="1">
      <c r="A17" s="20">
        <v>12</v>
      </c>
      <c r="B17" s="3" t="s">
        <v>29</v>
      </c>
      <c r="C17" s="45" t="s">
        <v>16</v>
      </c>
      <c r="D17" s="40">
        <f>1300*2.5</f>
        <v>3250</v>
      </c>
      <c r="E17" s="40">
        <f>600*2.5</f>
        <v>1500</v>
      </c>
      <c r="F17" s="40">
        <f t="shared" si="0"/>
        <v>229.99999999999997</v>
      </c>
      <c r="G17" s="39">
        <f t="shared" si="0"/>
        <v>229.99999999999997</v>
      </c>
      <c r="H17" s="39">
        <f>650*2.3+350*2.5+400*2.3</f>
        <v>3290</v>
      </c>
      <c r="I17" s="36" t="s">
        <v>9</v>
      </c>
      <c r="J17" s="52">
        <f>SUM(D17:I17)</f>
        <v>8500</v>
      </c>
    </row>
    <row r="18" spans="1:10" ht="25" customHeight="1">
      <c r="A18" s="20">
        <v>13</v>
      </c>
      <c r="B18" s="3" t="s">
        <v>69</v>
      </c>
      <c r="C18" s="45" t="s">
        <v>16</v>
      </c>
      <c r="D18" s="40">
        <f>1300*2.5</f>
        <v>3250</v>
      </c>
      <c r="E18" s="40">
        <f>600*2.5</f>
        <v>1500</v>
      </c>
      <c r="F18" s="40">
        <f t="shared" si="0"/>
        <v>229.99999999999997</v>
      </c>
      <c r="G18" s="39">
        <f t="shared" si="0"/>
        <v>229.99999999999997</v>
      </c>
      <c r="H18" s="39">
        <f>650*2.3+350*2.5+400*2.3</f>
        <v>3290</v>
      </c>
      <c r="I18" s="43">
        <f>2427.65*3</f>
        <v>7282.9500000000007</v>
      </c>
      <c r="J18" s="52">
        <f>SUM(D18:I18)</f>
        <v>15782.95</v>
      </c>
    </row>
    <row r="19" spans="1:10" ht="25" customHeight="1">
      <c r="A19" s="20">
        <v>14</v>
      </c>
      <c r="B19" s="4" t="s">
        <v>30</v>
      </c>
      <c r="C19" s="45" t="s">
        <v>16</v>
      </c>
      <c r="D19" s="40">
        <f>1300*1.5</f>
        <v>1950</v>
      </c>
      <c r="E19" s="40">
        <f>600*1.5</f>
        <v>900</v>
      </c>
      <c r="F19" s="40">
        <f>100*1.5</f>
        <v>150</v>
      </c>
      <c r="G19" s="39">
        <f>100*1.5</f>
        <v>150</v>
      </c>
      <c r="H19" s="39">
        <f>650*1.5+350*1.5+400*1.5</f>
        <v>2100</v>
      </c>
      <c r="I19" s="36" t="s">
        <v>9</v>
      </c>
      <c r="J19" s="52">
        <f>SUM(D19:I19)</f>
        <v>5250</v>
      </c>
    </row>
    <row r="20" spans="1:10" ht="32.25" customHeight="1">
      <c r="A20" s="20">
        <v>15</v>
      </c>
      <c r="B20" s="3" t="s">
        <v>31</v>
      </c>
      <c r="C20" s="45" t="s">
        <v>16</v>
      </c>
      <c r="D20" s="37" t="s">
        <v>9</v>
      </c>
      <c r="E20" s="37" t="s">
        <v>9</v>
      </c>
      <c r="F20" s="37" t="s">
        <v>9</v>
      </c>
      <c r="G20" s="37" t="s">
        <v>9</v>
      </c>
      <c r="H20" s="37" t="s">
        <v>9</v>
      </c>
      <c r="I20" s="44">
        <f>(5927.65-3500)*1.5</f>
        <v>3641.4749999999995</v>
      </c>
      <c r="J20" s="51"/>
    </row>
    <row r="21" spans="1:10" ht="25" customHeight="1">
      <c r="A21" s="20">
        <v>16</v>
      </c>
      <c r="B21" s="3" t="s">
        <v>32</v>
      </c>
      <c r="C21" s="45" t="s">
        <v>16</v>
      </c>
      <c r="D21" s="37" t="s">
        <v>9</v>
      </c>
      <c r="E21" s="38">
        <v>29</v>
      </c>
      <c r="F21" s="37" t="s">
        <v>9</v>
      </c>
      <c r="G21" s="37" t="s">
        <v>9</v>
      </c>
      <c r="H21" s="37" t="s">
        <v>9</v>
      </c>
      <c r="I21" s="36" t="s">
        <v>9</v>
      </c>
      <c r="J21" s="51"/>
    </row>
    <row r="22" spans="1:10" ht="25" customHeight="1" thickBot="1">
      <c r="A22" s="20">
        <v>17</v>
      </c>
      <c r="B22" s="28" t="s">
        <v>33</v>
      </c>
      <c r="C22" s="47" t="s">
        <v>18</v>
      </c>
      <c r="D22" s="72">
        <v>3</v>
      </c>
      <c r="E22" s="73"/>
      <c r="F22" s="73"/>
      <c r="G22" s="73"/>
      <c r="H22" s="73"/>
      <c r="I22" s="74"/>
      <c r="J22" s="51"/>
    </row>
    <row r="23" spans="1:10">
      <c r="D23" s="55" t="s">
        <v>5</v>
      </c>
      <c r="J23" s="51"/>
    </row>
    <row r="24" spans="1:10">
      <c r="J24" s="51"/>
    </row>
    <row r="25" spans="1:10">
      <c r="J25" s="51"/>
    </row>
    <row r="26" spans="1:10">
      <c r="J26" s="51"/>
    </row>
  </sheetData>
  <mergeCells count="6">
    <mergeCell ref="A2:A3"/>
    <mergeCell ref="B2:B3"/>
    <mergeCell ref="A1:I1"/>
    <mergeCell ref="D2:I2"/>
    <mergeCell ref="D22:I22"/>
    <mergeCell ref="C2:C3"/>
  </mergeCells>
  <phoneticPr fontId="17" type="noConversion"/>
  <pageMargins left="0.51181102362204722" right="0.51181102362204722" top="0.55118110236220474" bottom="0.5511811023622047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Arkusz19</vt:lpstr>
      <vt:lpstr>Odc I</vt:lpstr>
      <vt:lpstr>Odc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</dc:creator>
  <cp:lastModifiedBy>Stanisław Prusiewicz</cp:lastModifiedBy>
  <cp:lastPrinted>2020-10-02T12:25:44Z</cp:lastPrinted>
  <dcterms:created xsi:type="dcterms:W3CDTF">2019-11-26T09:03:43Z</dcterms:created>
  <dcterms:modified xsi:type="dcterms:W3CDTF">2021-02-11T14:57:14Z</dcterms:modified>
</cp:coreProperties>
</file>