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4915" windowHeight="12075"/>
  </bookViews>
  <sheets>
    <sheet name="Załącznik Nr 1" sheetId="1" r:id="rId1"/>
    <sheet name="Załącznik Nr 2" sheetId="2" r:id="rId2"/>
  </sheets>
  <definedNames>
    <definedName name="_xlnm.Print_Area" localSheetId="0">'Załącznik Nr 1'!$A$1:$Q$323</definedName>
    <definedName name="_xlnm.Print_Titles" localSheetId="0">'Załącznik Nr 1'!$4:$5</definedName>
    <definedName name="_xlnm.Print_Titles" localSheetId="1">'Załącznik Nr 2'!$6:$7</definedName>
  </definedNames>
  <calcPr calcId="145621"/>
</workbook>
</file>

<file path=xl/calcChain.xml><?xml version="1.0" encoding="utf-8"?>
<calcChain xmlns="http://schemas.openxmlformats.org/spreadsheetml/2006/main">
  <c r="J435" i="2" l="1"/>
  <c r="J434" i="2"/>
  <c r="J433" i="2"/>
  <c r="J432" i="2"/>
  <c r="J431" i="2"/>
  <c r="I431" i="2"/>
  <c r="J430" i="2"/>
  <c r="J429" i="2"/>
  <c r="J428" i="2"/>
  <c r="I428" i="2"/>
  <c r="J427" i="2"/>
  <c r="I427" i="2"/>
  <c r="J426" i="2"/>
  <c r="J425" i="2" s="1"/>
  <c r="J424" i="2" s="1"/>
  <c r="I425" i="2"/>
  <c r="I424" i="2"/>
  <c r="J423" i="2"/>
  <c r="J422" i="2"/>
  <c r="J421" i="2" s="1"/>
  <c r="I421" i="2"/>
  <c r="J420" i="2"/>
  <c r="J419" i="2" s="1"/>
  <c r="I419" i="2"/>
  <c r="J418" i="2"/>
  <c r="J417" i="2"/>
  <c r="I417" i="2"/>
  <c r="J416" i="2"/>
  <c r="J415" i="2"/>
  <c r="J414" i="2"/>
  <c r="J413" i="2"/>
  <c r="J412" i="2"/>
  <c r="J411" i="2"/>
  <c r="I411" i="2"/>
  <c r="J410" i="2"/>
  <c r="J409" i="2"/>
  <c r="J408" i="2"/>
  <c r="J407" i="2"/>
  <c r="I407" i="2"/>
  <c r="J406" i="2"/>
  <c r="J405" i="2"/>
  <c r="J404" i="2"/>
  <c r="J403" i="2"/>
  <c r="J402" i="2"/>
  <c r="J401" i="2"/>
  <c r="J400" i="2"/>
  <c r="J399" i="2" s="1"/>
  <c r="I399" i="2"/>
  <c r="J398" i="2"/>
  <c r="J397" i="2"/>
  <c r="I397" i="2"/>
  <c r="J396" i="2"/>
  <c r="J395" i="2"/>
  <c r="J394" i="2"/>
  <c r="J393" i="2"/>
  <c r="J392" i="2"/>
  <c r="J391" i="2"/>
  <c r="J390" i="2"/>
  <c r="I390" i="2"/>
  <c r="J389" i="2"/>
  <c r="J388" i="2" s="1"/>
  <c r="J387" i="2" s="1"/>
  <c r="I388" i="2"/>
  <c r="I387" i="2"/>
  <c r="J386" i="2"/>
  <c r="J385" i="2"/>
  <c r="J384" i="2"/>
  <c r="J383" i="2"/>
  <c r="J382" i="2" s="1"/>
  <c r="I382" i="2"/>
  <c r="J381" i="2"/>
  <c r="J380" i="2"/>
  <c r="I380" i="2"/>
  <c r="J379" i="2"/>
  <c r="J378" i="2"/>
  <c r="J377" i="2"/>
  <c r="I377" i="2"/>
  <c r="J376" i="2"/>
  <c r="J375" i="2" s="1"/>
  <c r="I375" i="2"/>
  <c r="I374" i="2"/>
  <c r="J373" i="2"/>
  <c r="J372" i="2"/>
  <c r="J371" i="2"/>
  <c r="J370" i="2"/>
  <c r="I370" i="2"/>
  <c r="J369" i="2"/>
  <c r="J368" i="2" s="1"/>
  <c r="I368" i="2"/>
  <c r="J367" i="2"/>
  <c r="J366" i="2"/>
  <c r="J365" i="2"/>
  <c r="J364" i="2"/>
  <c r="I364" i="2"/>
  <c r="J363" i="2"/>
  <c r="J362" i="2" s="1"/>
  <c r="J361" i="2" s="1"/>
  <c r="I362" i="2"/>
  <c r="I361" i="2"/>
  <c r="J360" i="2"/>
  <c r="J359" i="2"/>
  <c r="J358" i="2"/>
  <c r="J357" i="2"/>
  <c r="J356" i="2"/>
  <c r="J355" i="2"/>
  <c r="J354" i="2"/>
  <c r="J353" i="2"/>
  <c r="J352" i="2"/>
  <c r="J351" i="2"/>
  <c r="J350" i="2"/>
  <c r="J349" i="2"/>
  <c r="J348" i="2"/>
  <c r="J347" i="2"/>
  <c r="J346" i="2"/>
  <c r="J345" i="2" s="1"/>
  <c r="I345" i="2"/>
  <c r="J344" i="2"/>
  <c r="J343" i="2"/>
  <c r="J342" i="2"/>
  <c r="J341" i="2"/>
  <c r="J340" i="2"/>
  <c r="J339" i="2"/>
  <c r="J338" i="2"/>
  <c r="J337" i="2"/>
  <c r="I337" i="2"/>
  <c r="J336" i="2"/>
  <c r="J335" i="2" s="1"/>
  <c r="J332" i="2" s="1"/>
  <c r="I335" i="2"/>
  <c r="J334" i="2"/>
  <c r="J333" i="2"/>
  <c r="I333" i="2"/>
  <c r="I332" i="2"/>
  <c r="J331" i="2"/>
  <c r="J330" i="2"/>
  <c r="J329" i="2"/>
  <c r="J328" i="2" s="1"/>
  <c r="I328" i="2"/>
  <c r="J327" i="2"/>
  <c r="J326" i="2"/>
  <c r="J325" i="2"/>
  <c r="J324" i="2"/>
  <c r="J323" i="2"/>
  <c r="I323" i="2"/>
  <c r="J322" i="2"/>
  <c r="J321" i="2" s="1"/>
  <c r="I321" i="2"/>
  <c r="J320" i="2"/>
  <c r="J319" i="2" s="1"/>
  <c r="J318" i="2" s="1"/>
  <c r="I319" i="2"/>
  <c r="I318" i="2"/>
  <c r="J317" i="2"/>
  <c r="J316" i="2"/>
  <c r="J315" i="2"/>
  <c r="J314" i="2"/>
  <c r="J313" i="2"/>
  <c r="J312" i="2"/>
  <c r="J311" i="2"/>
  <c r="J310" i="2"/>
  <c r="I310" i="2"/>
  <c r="J309" i="2"/>
  <c r="J308" i="2" s="1"/>
  <c r="I308" i="2"/>
  <c r="J307" i="2"/>
  <c r="J306" i="2" s="1"/>
  <c r="I306" i="2"/>
  <c r="J305" i="2"/>
  <c r="J304" i="2"/>
  <c r="I304" i="2"/>
  <c r="J303" i="2"/>
  <c r="J302" i="2" s="1"/>
  <c r="I302" i="2"/>
  <c r="J301" i="2"/>
  <c r="J300" i="2"/>
  <c r="J299" i="2"/>
  <c r="I299" i="2"/>
  <c r="J298" i="2"/>
  <c r="J297" i="2"/>
  <c r="I297" i="2"/>
  <c r="J296" i="2"/>
  <c r="J295" i="2" s="1"/>
  <c r="I295" i="2"/>
  <c r="J294" i="2"/>
  <c r="J293" i="2" s="1"/>
  <c r="I293" i="2"/>
  <c r="J292" i="2"/>
  <c r="J291" i="2"/>
  <c r="J290" i="2" s="1"/>
  <c r="I290" i="2"/>
  <c r="I289" i="2"/>
  <c r="J288" i="2"/>
  <c r="J287" i="2"/>
  <c r="J286" i="2"/>
  <c r="J285" i="2"/>
  <c r="I285" i="2"/>
  <c r="J284" i="2"/>
  <c r="I284" i="2"/>
  <c r="J283" i="2"/>
  <c r="J282" i="2"/>
  <c r="J281" i="2"/>
  <c r="J280" i="2"/>
  <c r="J279" i="2"/>
  <c r="J278" i="2"/>
  <c r="J277" i="2"/>
  <c r="J276" i="2"/>
  <c r="J275" i="2"/>
  <c r="J274" i="2" s="1"/>
  <c r="I274" i="2"/>
  <c r="J273" i="2"/>
  <c r="J272" i="2"/>
  <c r="J271" i="2" s="1"/>
  <c r="I271" i="2"/>
  <c r="J270" i="2"/>
  <c r="J269" i="2"/>
  <c r="J268" i="2"/>
  <c r="J267" i="2"/>
  <c r="J266" i="2" s="1"/>
  <c r="I266" i="2"/>
  <c r="J265" i="2"/>
  <c r="J264" i="2"/>
  <c r="I264" i="2"/>
  <c r="J263" i="2"/>
  <c r="J262" i="2"/>
  <c r="J261" i="2"/>
  <c r="I261" i="2"/>
  <c r="J260" i="2"/>
  <c r="J259" i="2" s="1"/>
  <c r="J253" i="2" s="1"/>
  <c r="I259" i="2"/>
  <c r="J258" i="2"/>
  <c r="J257" i="2"/>
  <c r="I257" i="2"/>
  <c r="J256" i="2"/>
  <c r="J255" i="2"/>
  <c r="J254" i="2"/>
  <c r="I254" i="2"/>
  <c r="I253" i="2"/>
  <c r="J252" i="2"/>
  <c r="J251" i="2"/>
  <c r="J250" i="2"/>
  <c r="J249" i="2"/>
  <c r="J248" i="2"/>
  <c r="J247" i="2"/>
  <c r="J246" i="2"/>
  <c r="J245" i="2"/>
  <c r="J244" i="2"/>
  <c r="J243" i="2"/>
  <c r="J242" i="2"/>
  <c r="J241" i="2"/>
  <c r="J240" i="2" s="1"/>
  <c r="J239" i="2" s="1"/>
  <c r="I240" i="2"/>
  <c r="I239" i="2"/>
  <c r="J238" i="2"/>
  <c r="J237" i="2" s="1"/>
  <c r="J236" i="2" s="1"/>
  <c r="I237" i="2"/>
  <c r="I236" i="2"/>
  <c r="G236" i="2"/>
  <c r="J235" i="2"/>
  <c r="J234" i="2"/>
  <c r="J233" i="2" s="1"/>
  <c r="I233" i="2"/>
  <c r="J232" i="2"/>
  <c r="J231" i="2"/>
  <c r="I231" i="2"/>
  <c r="J230" i="2"/>
  <c r="J229" i="2" s="1"/>
  <c r="I229" i="2"/>
  <c r="J228" i="2"/>
  <c r="J227" i="2" s="1"/>
  <c r="I227" i="2"/>
  <c r="J226" i="2"/>
  <c r="J225" i="2" s="1"/>
  <c r="J224" i="2" s="1"/>
  <c r="I225" i="2"/>
  <c r="I224" i="2"/>
  <c r="J223" i="2"/>
  <c r="J222" i="2"/>
  <c r="J221" i="2"/>
  <c r="J220" i="2"/>
  <c r="J219" i="2"/>
  <c r="J218" i="2"/>
  <c r="J217" i="2"/>
  <c r="J216" i="2"/>
  <c r="J215" i="2"/>
  <c r="J214" i="2"/>
  <c r="J213" i="2"/>
  <c r="J212" i="2"/>
  <c r="J211" i="2"/>
  <c r="I211" i="2"/>
  <c r="J210" i="2"/>
  <c r="J209" i="2"/>
  <c r="J208" i="2"/>
  <c r="J207" i="2" s="1"/>
  <c r="I207" i="2"/>
  <c r="J206" i="2"/>
  <c r="J205" i="2"/>
  <c r="I205" i="2"/>
  <c r="J204" i="2"/>
  <c r="J203" i="2"/>
  <c r="J202" i="2"/>
  <c r="J201" i="2"/>
  <c r="J200" i="2"/>
  <c r="J199" i="2"/>
  <c r="J198" i="2"/>
  <c r="J197" i="2"/>
  <c r="J196" i="2"/>
  <c r="J195" i="2"/>
  <c r="J194" i="2"/>
  <c r="J193" i="2"/>
  <c r="J192" i="2"/>
  <c r="J191" i="2"/>
  <c r="J190" i="2"/>
  <c r="J189" i="2"/>
  <c r="J188" i="2"/>
  <c r="J187" i="2" s="1"/>
  <c r="I187" i="2"/>
  <c r="J186" i="2"/>
  <c r="J185" i="2"/>
  <c r="J184" i="2"/>
  <c r="J183" i="2"/>
  <c r="J182" i="2" s="1"/>
  <c r="I182" i="2"/>
  <c r="J181" i="2"/>
  <c r="J180" i="2"/>
  <c r="J179" i="2"/>
  <c r="J178" i="2"/>
  <c r="J177" i="2"/>
  <c r="J176" i="2"/>
  <c r="J175" i="2" s="1"/>
  <c r="J174" i="2" s="1"/>
  <c r="I175" i="2"/>
  <c r="I174" i="2"/>
  <c r="J173" i="2"/>
  <c r="J172" i="2"/>
  <c r="J171" i="2"/>
  <c r="J170" i="2"/>
  <c r="J169" i="2"/>
  <c r="J168" i="2"/>
  <c r="J167" i="2" s="1"/>
  <c r="I167" i="2"/>
  <c r="J166" i="2"/>
  <c r="J165" i="2"/>
  <c r="I165" i="2"/>
  <c r="J164" i="2"/>
  <c r="J163" i="2" s="1"/>
  <c r="I163" i="2"/>
  <c r="J162" i="2"/>
  <c r="J161" i="2"/>
  <c r="J160" i="2" s="1"/>
  <c r="I160" i="2"/>
  <c r="J159" i="2"/>
  <c r="J158" i="2"/>
  <c r="J157" i="2" s="1"/>
  <c r="I157" i="2"/>
  <c r="I156" i="2"/>
  <c r="J155" i="2"/>
  <c r="J154" i="2"/>
  <c r="I154" i="2"/>
  <c r="J153" i="2"/>
  <c r="J152" i="2"/>
  <c r="J151" i="2"/>
  <c r="J150" i="2"/>
  <c r="J149" i="2"/>
  <c r="J148" i="2"/>
  <c r="J147" i="2"/>
  <c r="J146" i="2" s="1"/>
  <c r="J145" i="2" s="1"/>
  <c r="I146" i="2"/>
  <c r="I145" i="2"/>
  <c r="J144" i="2"/>
  <c r="J143" i="2"/>
  <c r="J142" i="2" s="1"/>
  <c r="I142" i="2"/>
  <c r="J141" i="2"/>
  <c r="J140" i="2"/>
  <c r="J139" i="2"/>
  <c r="J138" i="2"/>
  <c r="J137" i="2"/>
  <c r="J136" i="2"/>
  <c r="J135" i="2"/>
  <c r="J134" i="2"/>
  <c r="J133" i="2"/>
  <c r="J132" i="2" s="1"/>
  <c r="J131" i="2" s="1"/>
  <c r="I132" i="2"/>
  <c r="I131" i="2"/>
  <c r="J130" i="2"/>
  <c r="J129" i="2"/>
  <c r="J128" i="2"/>
  <c r="J127" i="2"/>
  <c r="J126" i="2"/>
  <c r="J125" i="2"/>
  <c r="J124" i="2"/>
  <c r="J123" i="2"/>
  <c r="J122" i="2"/>
  <c r="I122" i="2"/>
  <c r="J121" i="2"/>
  <c r="J120" i="2"/>
  <c r="J119" i="2"/>
  <c r="J118" i="2"/>
  <c r="I118" i="2"/>
  <c r="J117" i="2"/>
  <c r="J116" i="2" s="1"/>
  <c r="J63" i="2" s="1"/>
  <c r="I116" i="2"/>
  <c r="J115" i="2"/>
  <c r="J114" i="2"/>
  <c r="J113" i="2"/>
  <c r="J112" i="2"/>
  <c r="J111" i="2"/>
  <c r="J110" i="2"/>
  <c r="J109" i="2"/>
  <c r="J108" i="2"/>
  <c r="J107" i="2"/>
  <c r="J106" i="2"/>
  <c r="J105" i="2"/>
  <c r="J104" i="2"/>
  <c r="J103" i="2"/>
  <c r="J102" i="2"/>
  <c r="J101" i="2"/>
  <c r="J100" i="2"/>
  <c r="J99" i="2"/>
  <c r="J98" i="2"/>
  <c r="J97" i="2"/>
  <c r="J96" i="2"/>
  <c r="J95" i="2"/>
  <c r="J94" i="2"/>
  <c r="J93" i="2"/>
  <c r="J92" i="2"/>
  <c r="J91" i="2"/>
  <c r="H91" i="2"/>
  <c r="J90" i="2"/>
  <c r="H90" i="2"/>
  <c r="J89" i="2"/>
  <c r="H89" i="2"/>
  <c r="J88" i="2"/>
  <c r="H88" i="2"/>
  <c r="J87" i="2"/>
  <c r="H87" i="2"/>
  <c r="J86" i="2"/>
  <c r="H86" i="2"/>
  <c r="J85" i="2"/>
  <c r="H85" i="2"/>
  <c r="J84" i="2"/>
  <c r="H84" i="2"/>
  <c r="J83" i="2"/>
  <c r="J82" i="2"/>
  <c r="I82" i="2"/>
  <c r="J81" i="2"/>
  <c r="J80" i="2"/>
  <c r="J79" i="2"/>
  <c r="I79" i="2"/>
  <c r="J78" i="2"/>
  <c r="J77" i="2"/>
  <c r="J76" i="2"/>
  <c r="J75" i="2"/>
  <c r="J74" i="2"/>
  <c r="J73" i="2"/>
  <c r="J72" i="2"/>
  <c r="J71" i="2"/>
  <c r="J70" i="2"/>
  <c r="J69" i="2"/>
  <c r="J68" i="2"/>
  <c r="J67" i="2"/>
  <c r="J66" i="2"/>
  <c r="J65" i="2"/>
  <c r="J64" i="2"/>
  <c r="I64" i="2"/>
  <c r="I63" i="2"/>
  <c r="J62" i="2"/>
  <c r="J61" i="2"/>
  <c r="J60" i="2"/>
  <c r="J59" i="2"/>
  <c r="I59" i="2"/>
  <c r="J58" i="2"/>
  <c r="I58" i="2"/>
  <c r="J57" i="2"/>
  <c r="J56" i="2"/>
  <c r="J55" i="2"/>
  <c r="J54" i="2"/>
  <c r="J53" i="2"/>
  <c r="J52" i="2"/>
  <c r="J51" i="2"/>
  <c r="I51" i="2"/>
  <c r="J50" i="2"/>
  <c r="J49" i="2"/>
  <c r="J48" i="2"/>
  <c r="H48" i="2"/>
  <c r="J47" i="2"/>
  <c r="J46" i="2"/>
  <c r="J45" i="2"/>
  <c r="J44" i="2"/>
  <c r="J43" i="2"/>
  <c r="J42" i="2"/>
  <c r="J41" i="2"/>
  <c r="J40" i="2"/>
  <c r="J39" i="2"/>
  <c r="J38" i="2"/>
  <c r="I38" i="2"/>
  <c r="J37" i="2"/>
  <c r="I37" i="2"/>
  <c r="J36" i="2"/>
  <c r="J35" i="2" s="1"/>
  <c r="J34" i="2" s="1"/>
  <c r="I35" i="2"/>
  <c r="I34" i="2"/>
  <c r="J33" i="2"/>
  <c r="J32" i="2"/>
  <c r="J31" i="2"/>
  <c r="J30" i="2"/>
  <c r="I30" i="2"/>
  <c r="J29" i="2"/>
  <c r="J28" i="2"/>
  <c r="J27" i="2"/>
  <c r="I27" i="2"/>
  <c r="J26" i="2"/>
  <c r="J25" i="2"/>
  <c r="J24" i="2"/>
  <c r="I24" i="2"/>
  <c r="J23" i="2"/>
  <c r="J22" i="2" s="1"/>
  <c r="I22" i="2"/>
  <c r="J21" i="2"/>
  <c r="J20" i="2"/>
  <c r="J19" i="2"/>
  <c r="J18" i="2"/>
  <c r="J17" i="2"/>
  <c r="G16" i="2"/>
  <c r="J16" i="2" s="1"/>
  <c r="J15" i="2" s="1"/>
  <c r="I15" i="2"/>
  <c r="J14" i="2"/>
  <c r="J13" i="2"/>
  <c r="J12" i="2"/>
  <c r="J11" i="2"/>
  <c r="J10" i="2" s="1"/>
  <c r="I10" i="2"/>
  <c r="I9" i="2"/>
  <c r="I8" i="2" s="1"/>
  <c r="I436" i="2" s="1"/>
  <c r="G9" i="2"/>
  <c r="G8" i="2"/>
  <c r="G436" i="2" s="1"/>
  <c r="F8" i="2"/>
  <c r="F436" i="2" s="1"/>
  <c r="P321" i="1"/>
  <c r="P320" i="1"/>
  <c r="P319" i="1"/>
  <c r="P318" i="1" s="1"/>
  <c r="P317" i="1" s="1"/>
  <c r="O318" i="1"/>
  <c r="O317" i="1" s="1"/>
  <c r="J318" i="1"/>
  <c r="J317" i="1" s="1"/>
  <c r="P316" i="1"/>
  <c r="P315" i="1"/>
  <c r="O315" i="1"/>
  <c r="J315" i="1"/>
  <c r="P314" i="1"/>
  <c r="P313" i="1"/>
  <c r="P312" i="1"/>
  <c r="P311" i="1"/>
  <c r="O311" i="1"/>
  <c r="J311" i="1"/>
  <c r="P310" i="1"/>
  <c r="P309" i="1"/>
  <c r="P308" i="1" s="1"/>
  <c r="O309" i="1"/>
  <c r="J309" i="1"/>
  <c r="J308" i="1" s="1"/>
  <c r="O308" i="1"/>
  <c r="P307" i="1"/>
  <c r="P306" i="1"/>
  <c r="P305" i="1"/>
  <c r="O305" i="1"/>
  <c r="J305" i="1"/>
  <c r="P304" i="1"/>
  <c r="P303" i="1"/>
  <c r="P302" i="1" s="1"/>
  <c r="O302" i="1"/>
  <c r="J302" i="1"/>
  <c r="P301" i="1"/>
  <c r="P300" i="1" s="1"/>
  <c r="O300" i="1"/>
  <c r="J300" i="1"/>
  <c r="P299" i="1"/>
  <c r="P298" i="1"/>
  <c r="P297" i="1"/>
  <c r="O296" i="1"/>
  <c r="P296" i="1" s="1"/>
  <c r="J296" i="1"/>
  <c r="P295" i="1"/>
  <c r="P294" i="1" s="1"/>
  <c r="O294" i="1"/>
  <c r="J294" i="1"/>
  <c r="P293" i="1"/>
  <c r="P292" i="1"/>
  <c r="P291" i="1"/>
  <c r="O291" i="1"/>
  <c r="J291" i="1"/>
  <c r="J290" i="1" s="1"/>
  <c r="P289" i="1"/>
  <c r="P288" i="1"/>
  <c r="P287" i="1" s="1"/>
  <c r="P286" i="1" s="1"/>
  <c r="O287" i="1"/>
  <c r="O286" i="1"/>
  <c r="P285" i="1"/>
  <c r="P284" i="1"/>
  <c r="P283" i="1"/>
  <c r="P282" i="1"/>
  <c r="P281" i="1" s="1"/>
  <c r="O281" i="1"/>
  <c r="J281" i="1"/>
  <c r="P280" i="1"/>
  <c r="P279" i="1"/>
  <c r="P278" i="1"/>
  <c r="P277" i="1"/>
  <c r="P276" i="1"/>
  <c r="P275" i="1"/>
  <c r="P274" i="1"/>
  <c r="P273" i="1"/>
  <c r="P272" i="1"/>
  <c r="P271" i="1"/>
  <c r="P270" i="1"/>
  <c r="P269" i="1"/>
  <c r="P268" i="1" s="1"/>
  <c r="O268" i="1"/>
  <c r="J268" i="1"/>
  <c r="P267" i="1"/>
  <c r="P266" i="1"/>
  <c r="P265" i="1" s="1"/>
  <c r="O265" i="1"/>
  <c r="J265" i="1"/>
  <c r="P264" i="1"/>
  <c r="P263" i="1" s="1"/>
  <c r="O263" i="1"/>
  <c r="O262" i="1" s="1"/>
  <c r="J263" i="1"/>
  <c r="J262" i="1" s="1"/>
  <c r="P261" i="1"/>
  <c r="P260" i="1"/>
  <c r="P259" i="1"/>
  <c r="P258" i="1" s="1"/>
  <c r="O258" i="1"/>
  <c r="J258" i="1"/>
  <c r="P257" i="1"/>
  <c r="P256" i="1"/>
  <c r="P255" i="1" s="1"/>
  <c r="O255" i="1"/>
  <c r="J255" i="1"/>
  <c r="P254" i="1"/>
  <c r="P253" i="1"/>
  <c r="P252" i="1"/>
  <c r="P251" i="1" s="1"/>
  <c r="O251" i="1"/>
  <c r="O250" i="1" s="1"/>
  <c r="J251" i="1"/>
  <c r="J250" i="1" s="1"/>
  <c r="P249" i="1"/>
  <c r="P248" i="1" s="1"/>
  <c r="O248" i="1"/>
  <c r="J248" i="1"/>
  <c r="P247" i="1"/>
  <c r="P246" i="1"/>
  <c r="P245" i="1" s="1"/>
  <c r="O245" i="1"/>
  <c r="O244" i="1" s="1"/>
  <c r="J245" i="1"/>
  <c r="J244" i="1" s="1"/>
  <c r="P243" i="1"/>
  <c r="P242" i="1" s="1"/>
  <c r="P241" i="1" s="1"/>
  <c r="O242" i="1"/>
  <c r="O241" i="1"/>
  <c r="P240" i="1"/>
  <c r="P239" i="1"/>
  <c r="P238" i="1"/>
  <c r="P237" i="1"/>
  <c r="P236" i="1"/>
  <c r="O236" i="1"/>
  <c r="P235" i="1"/>
  <c r="P234" i="1"/>
  <c r="P233" i="1"/>
  <c r="O232" i="1"/>
  <c r="P231" i="1"/>
  <c r="P230" i="1"/>
  <c r="P229" i="1"/>
  <c r="O229" i="1"/>
  <c r="P228" i="1"/>
  <c r="P227" i="1" s="1"/>
  <c r="O227" i="1"/>
  <c r="P226" i="1"/>
  <c r="P225" i="1"/>
  <c r="P224" i="1" s="1"/>
  <c r="O224" i="1"/>
  <c r="P223" i="1"/>
  <c r="P222" i="1"/>
  <c r="P221" i="1"/>
  <c r="O221" i="1"/>
  <c r="O220" i="1"/>
  <c r="J220" i="1"/>
  <c r="P219" i="1"/>
  <c r="P218" i="1"/>
  <c r="P217" i="1"/>
  <c r="P216" i="1"/>
  <c r="P215" i="1"/>
  <c r="P214" i="1" s="1"/>
  <c r="O214" i="1"/>
  <c r="J214" i="1"/>
  <c r="P213" i="1"/>
  <c r="P212" i="1"/>
  <c r="P211" i="1"/>
  <c r="P210" i="1"/>
  <c r="P209" i="1"/>
  <c r="P208" i="1"/>
  <c r="P207" i="1"/>
  <c r="P206" i="1"/>
  <c r="P205" i="1" s="1"/>
  <c r="O205" i="1"/>
  <c r="J205" i="1"/>
  <c r="P204" i="1"/>
  <c r="P203" i="1" s="1"/>
  <c r="O203" i="1"/>
  <c r="J203" i="1"/>
  <c r="P202" i="1"/>
  <c r="P201" i="1"/>
  <c r="P200" i="1" s="1"/>
  <c r="O200" i="1"/>
  <c r="J200" i="1"/>
  <c r="P199" i="1"/>
  <c r="P198" i="1" s="1"/>
  <c r="O198" i="1"/>
  <c r="J198" i="1"/>
  <c r="P197" i="1"/>
  <c r="P196" i="1" s="1"/>
  <c r="O196" i="1"/>
  <c r="O195" i="1" s="1"/>
  <c r="J196" i="1"/>
  <c r="J195" i="1"/>
  <c r="O194" i="1"/>
  <c r="L194" i="1"/>
  <c r="P193" i="1"/>
  <c r="P191" i="1"/>
  <c r="P190" i="1"/>
  <c r="P189" i="1" s="1"/>
  <c r="O189" i="1"/>
  <c r="J189" i="1"/>
  <c r="P188" i="1"/>
  <c r="P187" i="1"/>
  <c r="P186" i="1"/>
  <c r="P185" i="1"/>
  <c r="O184" i="1"/>
  <c r="O183" i="1" s="1"/>
  <c r="J184" i="1"/>
  <c r="J183" i="1"/>
  <c r="P182" i="1"/>
  <c r="P181" i="1"/>
  <c r="P180" i="1"/>
  <c r="P179" i="1"/>
  <c r="P178" i="1"/>
  <c r="P177" i="1"/>
  <c r="O177" i="1"/>
  <c r="J177" i="1"/>
  <c r="P176" i="1"/>
  <c r="P175" i="1"/>
  <c r="P174" i="1" s="1"/>
  <c r="O174" i="1"/>
  <c r="J174" i="1"/>
  <c r="P173" i="1"/>
  <c r="P172" i="1"/>
  <c r="O171" i="1"/>
  <c r="P171" i="1" s="1"/>
  <c r="P170" i="1"/>
  <c r="P169" i="1"/>
  <c r="O168" i="1"/>
  <c r="J168" i="1"/>
  <c r="P167" i="1"/>
  <c r="P166" i="1"/>
  <c r="P165" i="1"/>
  <c r="P164" i="1"/>
  <c r="P163" i="1"/>
  <c r="P162" i="1" s="1"/>
  <c r="O162" i="1"/>
  <c r="J162" i="1"/>
  <c r="P161" i="1"/>
  <c r="P160" i="1" s="1"/>
  <c r="O160" i="1"/>
  <c r="J160" i="1"/>
  <c r="P159" i="1"/>
  <c r="P158" i="1"/>
  <c r="P157" i="1"/>
  <c r="P156" i="1" s="1"/>
  <c r="O156" i="1"/>
  <c r="J156" i="1"/>
  <c r="O155" i="1"/>
  <c r="P154" i="1"/>
  <c r="P153" i="1"/>
  <c r="O152" i="1"/>
  <c r="J152" i="1"/>
  <c r="P151" i="1"/>
  <c r="P150" i="1"/>
  <c r="P149" i="1"/>
  <c r="P147" i="1" s="1"/>
  <c r="P148" i="1"/>
  <c r="O147" i="1"/>
  <c r="J147" i="1"/>
  <c r="P146" i="1"/>
  <c r="P144" i="1" s="1"/>
  <c r="P145" i="1"/>
  <c r="O144" i="1"/>
  <c r="J144" i="1"/>
  <c r="P143" i="1"/>
  <c r="P142" i="1"/>
  <c r="P141" i="1"/>
  <c r="P140" i="1"/>
  <c r="O139" i="1"/>
  <c r="P139" i="1" s="1"/>
  <c r="J139" i="1"/>
  <c r="O138" i="1"/>
  <c r="J138" i="1"/>
  <c r="P137" i="1"/>
  <c r="P136" i="1"/>
  <c r="P135" i="1"/>
  <c r="P134" i="1"/>
  <c r="P133" i="1"/>
  <c r="P132" i="1" s="1"/>
  <c r="P131" i="1" s="1"/>
  <c r="O132" i="1"/>
  <c r="O131" i="1" s="1"/>
  <c r="J132" i="1"/>
  <c r="J131" i="1" s="1"/>
  <c r="P130" i="1"/>
  <c r="P129" i="1"/>
  <c r="P128" i="1"/>
  <c r="P127" i="1"/>
  <c r="P126" i="1"/>
  <c r="P125" i="1"/>
  <c r="P124" i="1"/>
  <c r="P123" i="1" s="1"/>
  <c r="P122" i="1" s="1"/>
  <c r="O123" i="1"/>
  <c r="J123" i="1"/>
  <c r="J122" i="1" s="1"/>
  <c r="O122" i="1"/>
  <c r="P121" i="1"/>
  <c r="P120" i="1"/>
  <c r="P119" i="1"/>
  <c r="P118" i="1"/>
  <c r="P117" i="1"/>
  <c r="P116" i="1" s="1"/>
  <c r="O116" i="1"/>
  <c r="J116" i="1"/>
  <c r="P115" i="1"/>
  <c r="P114" i="1"/>
  <c r="P113" i="1"/>
  <c r="P112" i="1"/>
  <c r="P111" i="1"/>
  <c r="P110" i="1"/>
  <c r="P109" i="1"/>
  <c r="P108" i="1"/>
  <c r="P107" i="1" s="1"/>
  <c r="O107" i="1"/>
  <c r="J107" i="1"/>
  <c r="P106" i="1"/>
  <c r="P105" i="1"/>
  <c r="P104" i="1"/>
  <c r="P103" i="1" s="1"/>
  <c r="O103" i="1"/>
  <c r="J103" i="1"/>
  <c r="P102" i="1"/>
  <c r="P101" i="1"/>
  <c r="P100" i="1"/>
  <c r="P99" i="1"/>
  <c r="P98" i="1"/>
  <c r="P97" i="1"/>
  <c r="P96" i="1"/>
  <c r="P95" i="1"/>
  <c r="P94" i="1"/>
  <c r="P93" i="1"/>
  <c r="P92" i="1"/>
  <c r="P91" i="1"/>
  <c r="P90" i="1" s="1"/>
  <c r="O90" i="1"/>
  <c r="O89" i="1" s="1"/>
  <c r="J90" i="1"/>
  <c r="J89" i="1"/>
  <c r="P88" i="1"/>
  <c r="P87" i="1" s="1"/>
  <c r="O87" i="1"/>
  <c r="J87" i="1"/>
  <c r="P86" i="1"/>
  <c r="P85" i="1"/>
  <c r="P84" i="1"/>
  <c r="P83" i="1"/>
  <c r="P82" i="1"/>
  <c r="P81" i="1"/>
  <c r="P80" i="1"/>
  <c r="O79" i="1"/>
  <c r="P79" i="1" s="1"/>
  <c r="J79" i="1"/>
  <c r="O78" i="1"/>
  <c r="P77" i="1"/>
  <c r="P76" i="1"/>
  <c r="P75" i="1"/>
  <c r="P74" i="1"/>
  <c r="P73" i="1"/>
  <c r="P72" i="1"/>
  <c r="P71" i="1" s="1"/>
  <c r="P70" i="1" s="1"/>
  <c r="O71" i="1"/>
  <c r="J71" i="1"/>
  <c r="J70" i="1" s="1"/>
  <c r="O70" i="1"/>
  <c r="P69" i="1"/>
  <c r="P68" i="1" s="1"/>
  <c r="O68" i="1"/>
  <c r="J68" i="1"/>
  <c r="P67" i="1"/>
  <c r="P66" i="1"/>
  <c r="P65" i="1"/>
  <c r="P64" i="1" s="1"/>
  <c r="O64" i="1"/>
  <c r="J64" i="1"/>
  <c r="P63" i="1"/>
  <c r="P62" i="1"/>
  <c r="P61" i="1"/>
  <c r="P60" i="1"/>
  <c r="P59" i="1"/>
  <c r="P58" i="1" s="1"/>
  <c r="O58" i="1"/>
  <c r="J58" i="1"/>
  <c r="P57" i="1"/>
  <c r="P56" i="1"/>
  <c r="P55" i="1"/>
  <c r="P54" i="1"/>
  <c r="P53" i="1"/>
  <c r="P52" i="1"/>
  <c r="P51" i="1"/>
  <c r="P50" i="1"/>
  <c r="P49" i="1"/>
  <c r="P48" i="1"/>
  <c r="P47" i="1"/>
  <c r="P46" i="1"/>
  <c r="P45" i="1" s="1"/>
  <c r="O45" i="1"/>
  <c r="J45" i="1"/>
  <c r="P44" i="1"/>
  <c r="P43" i="1"/>
  <c r="P42" i="1"/>
  <c r="O41" i="1"/>
  <c r="P41" i="1" s="1"/>
  <c r="J41" i="1"/>
  <c r="P40" i="1"/>
  <c r="P39" i="1"/>
  <c r="O38" i="1"/>
  <c r="O36" i="1"/>
  <c r="L36" i="1"/>
  <c r="K36" i="1"/>
  <c r="J36" i="1"/>
  <c r="O35" i="1"/>
  <c r="L35" i="1"/>
  <c r="K35" i="1"/>
  <c r="N35" i="1" s="1"/>
  <c r="J35" i="1"/>
  <c r="O34" i="1"/>
  <c r="P34" i="1" s="1"/>
  <c r="L34" i="1"/>
  <c r="K34" i="1"/>
  <c r="J34" i="1"/>
  <c r="O33" i="1"/>
  <c r="L33" i="1"/>
  <c r="K33" i="1"/>
  <c r="J33" i="1"/>
  <c r="O32" i="1"/>
  <c r="L32" i="1"/>
  <c r="K32" i="1"/>
  <c r="J32" i="1"/>
  <c r="O31" i="1"/>
  <c r="L31" i="1"/>
  <c r="K31" i="1"/>
  <c r="J31" i="1"/>
  <c r="O30" i="1"/>
  <c r="L30" i="1"/>
  <c r="K30" i="1"/>
  <c r="J30" i="1"/>
  <c r="O29" i="1"/>
  <c r="L29" i="1"/>
  <c r="K29" i="1"/>
  <c r="J29" i="1"/>
  <c r="O28" i="1"/>
  <c r="L28" i="1"/>
  <c r="K28" i="1"/>
  <c r="J28" i="1"/>
  <c r="O27" i="1"/>
  <c r="P27" i="1" s="1"/>
  <c r="L27" i="1"/>
  <c r="K27" i="1"/>
  <c r="K26" i="1" s="1"/>
  <c r="K25" i="1" s="1"/>
  <c r="J27" i="1"/>
  <c r="J26" i="1" s="1"/>
  <c r="J25" i="1" s="1"/>
  <c r="O26" i="1"/>
  <c r="O25" i="1" s="1"/>
  <c r="O24" i="1"/>
  <c r="L24" i="1"/>
  <c r="K24" i="1"/>
  <c r="J24" i="1"/>
  <c r="O23" i="1"/>
  <c r="P23" i="1" s="1"/>
  <c r="L23" i="1"/>
  <c r="K23" i="1"/>
  <c r="N23" i="1" s="1"/>
  <c r="J23" i="1"/>
  <c r="O22" i="1"/>
  <c r="P22" i="1" s="1"/>
  <c r="L22" i="1"/>
  <c r="K22" i="1"/>
  <c r="J22" i="1"/>
  <c r="O21" i="1"/>
  <c r="P21" i="1" s="1"/>
  <c r="L21" i="1"/>
  <c r="K21" i="1"/>
  <c r="J21" i="1"/>
  <c r="O20" i="1"/>
  <c r="P20" i="1" s="1"/>
  <c r="L20" i="1"/>
  <c r="K20" i="1"/>
  <c r="N20" i="1" s="1"/>
  <c r="J20" i="1"/>
  <c r="O19" i="1"/>
  <c r="P19" i="1" s="1"/>
  <c r="L19" i="1"/>
  <c r="K19" i="1"/>
  <c r="J19" i="1"/>
  <c r="O18" i="1"/>
  <c r="L18" i="1"/>
  <c r="K18" i="1"/>
  <c r="N18" i="1" s="1"/>
  <c r="J18" i="1"/>
  <c r="O17" i="1"/>
  <c r="P17" i="1" s="1"/>
  <c r="L17" i="1"/>
  <c r="K17" i="1"/>
  <c r="J17" i="1"/>
  <c r="O16" i="1"/>
  <c r="P16" i="1" s="1"/>
  <c r="L16" i="1"/>
  <c r="K16" i="1"/>
  <c r="J16" i="1"/>
  <c r="O15" i="1"/>
  <c r="P15" i="1" s="1"/>
  <c r="L15" i="1"/>
  <c r="K15" i="1"/>
  <c r="J15" i="1"/>
  <c r="O14" i="1"/>
  <c r="L14" i="1"/>
  <c r="K14" i="1"/>
  <c r="N14" i="1" s="1"/>
  <c r="J14" i="1"/>
  <c r="O13" i="1"/>
  <c r="P13" i="1" s="1"/>
  <c r="L13" i="1"/>
  <c r="K13" i="1"/>
  <c r="J13" i="1"/>
  <c r="O12" i="1"/>
  <c r="P12" i="1" s="1"/>
  <c r="L12" i="1"/>
  <c r="K12" i="1"/>
  <c r="J12" i="1"/>
  <c r="O11" i="1"/>
  <c r="L11" i="1"/>
  <c r="K11" i="1"/>
  <c r="J11" i="1"/>
  <c r="O10" i="1"/>
  <c r="L10" i="1"/>
  <c r="K10" i="1"/>
  <c r="J10" i="1"/>
  <c r="J9" i="1" s="1"/>
  <c r="J8" i="1" s="1"/>
  <c r="J7" i="1" s="1"/>
  <c r="J6" i="1" s="1"/>
  <c r="O9" i="1"/>
  <c r="L9" i="1"/>
  <c r="J9" i="2" l="1"/>
  <c r="J156" i="2"/>
  <c r="J289" i="2"/>
  <c r="J374" i="2"/>
  <c r="H8" i="2"/>
  <c r="J38" i="1"/>
  <c r="P78" i="1"/>
  <c r="J78" i="1"/>
  <c r="P168" i="1"/>
  <c r="P184" i="1"/>
  <c r="P183" i="1" s="1"/>
  <c r="P244" i="1"/>
  <c r="O290" i="1"/>
  <c r="P36" i="1"/>
  <c r="P89" i="1"/>
  <c r="J155" i="1"/>
  <c r="P195" i="1"/>
  <c r="P250" i="1"/>
  <c r="P262" i="1"/>
  <c r="P38" i="1"/>
  <c r="P155" i="1"/>
  <c r="N10" i="1"/>
  <c r="P11" i="1"/>
  <c r="P18" i="1"/>
  <c r="P29" i="1"/>
  <c r="P30" i="1"/>
  <c r="N32" i="1"/>
  <c r="P33" i="1"/>
  <c r="P152" i="1"/>
  <c r="P232" i="1"/>
  <c r="P220" i="1" s="1"/>
  <c r="P138" i="1"/>
  <c r="P194" i="1"/>
  <c r="O322" i="1"/>
  <c r="P9" i="1"/>
  <c r="P10" i="1"/>
  <c r="K9" i="1"/>
  <c r="K8" i="1" s="1"/>
  <c r="K7" i="1" s="1"/>
  <c r="K6" i="1" s="1"/>
  <c r="N13" i="1"/>
  <c r="P14" i="1"/>
  <c r="P24" i="1"/>
  <c r="P28" i="1"/>
  <c r="N29" i="1"/>
  <c r="P31" i="1"/>
  <c r="P32" i="1"/>
  <c r="N33" i="1"/>
  <c r="N34" i="1"/>
  <c r="N36" i="1"/>
  <c r="P290" i="1"/>
  <c r="J322" i="1"/>
  <c r="J325" i="1" s="1"/>
  <c r="N11" i="1"/>
  <c r="N15" i="1"/>
  <c r="N16" i="1"/>
  <c r="N17" i="1"/>
  <c r="N19" i="1"/>
  <c r="N21" i="1"/>
  <c r="N24" i="1"/>
  <c r="L26" i="1"/>
  <c r="N27" i="1"/>
  <c r="N28" i="1"/>
  <c r="N31" i="1"/>
  <c r="P35" i="1"/>
  <c r="L8" i="1"/>
  <c r="O8" i="1"/>
  <c r="N9" i="1"/>
  <c r="N12" i="1"/>
  <c r="J8" i="2" l="1"/>
  <c r="J436" i="2" s="1"/>
  <c r="P322" i="1"/>
  <c r="P8" i="1"/>
  <c r="P7" i="1" s="1"/>
  <c r="O7" i="1"/>
  <c r="L7" i="1"/>
  <c r="N8" i="1"/>
  <c r="P26" i="1"/>
  <c r="P25" i="1" s="1"/>
  <c r="N26" i="1"/>
  <c r="L25" i="1"/>
  <c r="M25" i="1" l="1"/>
  <c r="N25" i="1"/>
  <c r="N7" i="1"/>
  <c r="L6" i="1"/>
  <c r="M7" i="1"/>
  <c r="O6" i="1"/>
  <c r="P6" i="1"/>
  <c r="M6" i="1" l="1"/>
  <c r="N6" i="1"/>
</calcChain>
</file>

<file path=xl/sharedStrings.xml><?xml version="1.0" encoding="utf-8"?>
<sst xmlns="http://schemas.openxmlformats.org/spreadsheetml/2006/main" count="1703" uniqueCount="643">
  <si>
    <t>Załącznik Nr 1</t>
  </si>
  <si>
    <t>Wykonanie planu dochodów budżetowych wraz z uzasadnieniem odchyleń wykonanych dochodów budżetowych 
w okresie I kwartału 2014 roku do kwot ujętych w harmonogramie za marzec 2014 r. – wg paragrafów</t>
  </si>
  <si>
    <t>Dział / Rozdział</t>
  </si>
  <si>
    <t>Paragraf</t>
  </si>
  <si>
    <t>Wyszczególnienie</t>
  </si>
  <si>
    <t>Plan na dzień
 2013-01-01</t>
  </si>
  <si>
    <t>Plan na dzień
 2014-03-31</t>
  </si>
  <si>
    <t>Wyk. na dzień 
2014-03-31</t>
  </si>
  <si>
    <t>Wsk. Wyk. % (5 : 4)</t>
  </si>
  <si>
    <t>Kwota wynikająca z harmonogramu na marzec</t>
  </si>
  <si>
    <t>Kwota odchylenia (7-5)</t>
  </si>
  <si>
    <t>Uzasadnienie odchyleń (kol. 8)  dla kwot powyżej/poniżej 1.000 zł</t>
  </si>
  <si>
    <t>RAZEM</t>
  </si>
  <si>
    <t xml:space="preserve"> - </t>
  </si>
  <si>
    <t>I. DOCHODY BIEŻĄCE</t>
  </si>
  <si>
    <t>1. Dochody własne</t>
  </si>
  <si>
    <t>1) Udział województwa w podatkach stanowiących 
     dochód budżetu</t>
  </si>
  <si>
    <t>- w podatku dochodowym od osób fizycznych</t>
  </si>
  <si>
    <t>- w podatku dochodowym od osób prawnych</t>
  </si>
  <si>
    <t>2) Dochody uzyskiwane z działalności jednostek
    budżetowych</t>
  </si>
  <si>
    <t>3) Dochody z najmu i dzierżawy majątku województwa</t>
  </si>
  <si>
    <t>2. Subwencja ogólna</t>
  </si>
  <si>
    <t>1) Część oświatowa subwencji ogólnej</t>
  </si>
  <si>
    <t>2) Część wyrównawcza subwencji ogólnej</t>
  </si>
  <si>
    <t>3) Część regionalna subwencji ogólnej</t>
  </si>
  <si>
    <t>3. Dotacja z budżetu państwa na zadania własne</t>
  </si>
  <si>
    <t xml:space="preserve">4. Środki i dotacje z funduszy </t>
  </si>
  <si>
    <t>5. Dotacje celowe i płatności</t>
  </si>
  <si>
    <t>6. Środki pochodzące ze źródeł zagranicznych</t>
  </si>
  <si>
    <t xml:space="preserve">7. Wkład własny krajowy z innych źródeł </t>
  </si>
  <si>
    <t>-</t>
  </si>
  <si>
    <t>8. Dotacje na zadania własne realizowane na mocy
    porozumień z j.s.t.</t>
  </si>
  <si>
    <t>9. Dotacje z budżetu państwa na realizację zadań   
    zleconych</t>
  </si>
  <si>
    <t xml:space="preserve">II. DOCHODY MAJĄTKOWE </t>
  </si>
  <si>
    <t>1) Dochody uzyskiwane z działalności jednostek 
    budżetowych</t>
  </si>
  <si>
    <t>2) Dochody ze sprzedaży  majątku województwa</t>
  </si>
  <si>
    <t>2. Środki pochodzące ze źródeł zagranicznych</t>
  </si>
  <si>
    <t xml:space="preserve">3. Wkład własny krajowy z innych źródeł </t>
  </si>
  <si>
    <t>4. Dotacje celowe i płatności</t>
  </si>
  <si>
    <t xml:space="preserve">5. Pomoc finansowa udzielona pomiędzy j.s.t </t>
  </si>
  <si>
    <t>6. Dotacje na zadania własne realizowane na mocy
    porozumień z j.s.t.</t>
  </si>
  <si>
    <t>7. Środki i dotacje dotacje z funduszy</t>
  </si>
  <si>
    <t>8. Dotacje z budżetu państwa na zadania własne</t>
  </si>
  <si>
    <t>9. Dotacje z budżetu państwa na realizację zadań 
    zleconych</t>
  </si>
  <si>
    <t>z tego:</t>
  </si>
  <si>
    <t>010 - Rolnictwo i łowiectwo</t>
  </si>
  <si>
    <t/>
  </si>
  <si>
    <t>01005 - Prace geodezyjno-urządzeniowe na potrzeby rolnictwa</t>
  </si>
  <si>
    <t>221 0 - Dotacje celowe otrzymane z budżetu państwa na zadania bieżące z zakresu administracji rządowej oraz inne zadania zlecone ustawami realizowane przez samorząd województwa</t>
  </si>
  <si>
    <t>01006 - Zarządy melioracji i urządzeń wodnych</t>
  </si>
  <si>
    <t>075 0 - Dochody z najmu i dzierżawy składników majątkowych Skarbu Państwa,  jednostek samorządu terytorialnego lub  innych jednostek zaliczanych do sektora finansów publicznych oraz innych umów o podobnym charakterze</t>
  </si>
  <si>
    <t>092 0 - Pozostałe odsetki</t>
  </si>
  <si>
    <t>097 0 - Wpływy z różnych dochodów</t>
  </si>
  <si>
    <t>01008 - Melioracje wodne</t>
  </si>
  <si>
    <t>058 0 - Grzywny i inne kary pieniężne od osób prawnych i innych jednostek organizacyjnych</t>
  </si>
  <si>
    <t>092 1 - Pozostałe odsetki</t>
  </si>
  <si>
    <t>Ochylenie powstało na skutek trudności w oszacowaniu wpływów z tytułu odsetek od wolnych środków na rachunkach projektów realizowanych w ramach Instrumentu Finansowego LIFE+.</t>
  </si>
  <si>
    <t>236 0 - Dochody jednostek samorządu terytorialnego związane z realizacją zadań z zakresu administracji rządowej oraz innych zadań zleconych ustawami</t>
  </si>
  <si>
    <t>628 0 - Środki otrzymane od pozostałych jednostek zaliczanych do sektora finansów publicznych na finansowanie lub dofinansowanie kosztów realizacji inwestycji i zakupów inwestycyjnych jednostek zaliczanych do sektora finansów publicznych</t>
  </si>
  <si>
    <t>628 2 - Środki otrzymane od pozostałych jednostek zaliczanych do sektora finansów publicznych na finansowanie lub dofinansowanie kosztów realizacji inwestycji i zakupów inwestycyjnych jednostek zaliczanych do sektora finansów publicznych</t>
  </si>
  <si>
    <t>629 1 - Środki przekazane przez pozostałe jednostki zaliczane do sektora finansów publicznych na finansowanie lub dofinansowanie kosztów realizacji inwestycji i zakupów inwestycyjnych jednostek niezaliczanych do sektora finansów publicznych</t>
  </si>
  <si>
    <t>651 0 - Dotacje celowe otrzymane z budżetu państwa na inwestycje i zakupy inwestycyjne z zakresu administracji rządowej oraz inne zadania zlecone ustawami realizowane przez samorząd województwa</t>
  </si>
  <si>
    <t xml:space="preserve">Odchylenie wynika z zaksięgowania kwoty 14.259 zł na niewłaściwym źródle finansowania, co przyczyniło się również  do błędnego ujęcia tej kwoty w harmonogramie sporządzanym na marzec. </t>
  </si>
  <si>
    <t>651 7 - Dotacje celowe otrzymane z budżetu państwa na inwestycje i zakupy inwestycyjne z zakresu administracji rządowej oraz inne zadania zlecone ustawami realizowane przez samorząd województwa</t>
  </si>
  <si>
    <t>651 9 - Dotacje celowe otrzymane z budżetu państwa na inwestycje i zakupy inwestycyjne z zakresu administracji rządowej oraz inne zadania zlecone ustawami realizowane przez samorząd województwa</t>
  </si>
  <si>
    <t>662 0 - Dotacje celowe otrzymane z powiatu na inwestycje i zakupy inwestycyjne realizowane na podstawie porozumień (umów) między jednostkami samorządu terytorialnego</t>
  </si>
  <si>
    <t>01041 - Program Rozwoju Obszarów Wiejskich 2007-2013</t>
  </si>
  <si>
    <t>221 8 - Dotacje celowe otrzymane z budżetu państwa na zadania bieżące z zakresu administracji rządowej oraz inne zadania zlecone ustawami realizowane przez samorząd województwa</t>
  </si>
  <si>
    <t>221 9 - Dotacje celowe otrzymane z budżetu państwa na zadania bieżące z zakresu administracji rządowej oraz inne zadania zlecone ustawami realizowane przez samorząd województwa</t>
  </si>
  <si>
    <t>270 8 - Środki na dofinansowanie własnych zadań bieżących gmin (związków gmin), powiatów (związków powiatów), samorządów województw, pozyskane z innych źródeł</t>
  </si>
  <si>
    <t>270 9 - Środki na dofinansowanie własnych zadań bieżących gmin (związków gmin), powiatów (związków powiatów), samorządów województw, pozyskane z innych źródeł</t>
  </si>
  <si>
    <t>01042 - Wyłączenie z produkcji gruntów rolnych</t>
  </si>
  <si>
    <t>069 0 - Wpływy z różnych opłat</t>
  </si>
  <si>
    <t>Odchylenie wynika z wyższych, niż planowano, dochodów z tytułu wyłączenia gruntów rolnych z produkcji  (trudnych do oszacowania), które wpływają na podstawie decyzji wydanych przez starostów i w większości z terminem płatności do 30 czerwca danego roku.</t>
  </si>
  <si>
    <t>091 0 - Odsetki od nieterminowych wpłat z tytułu podatków i opłat</t>
  </si>
  <si>
    <t>Odchylenie wynika z trudności w oszacowaniu odsetek za zwłokę od nieterminowych wpłat za  wyłączenia gruntów rolnych z produkcji oraz odsetek generowanych od wolnych środków na rachunku bankowym.</t>
  </si>
  <si>
    <t>01095 - Pozostała działalność</t>
  </si>
  <si>
    <t>Odchylenie wynika z tego, że w harmonogramie na marzec zaplanowano wpływ dotacji celowej finansującej wydatki związane z  wypłatą odszkodowań za szkody wyrządzone przez zwierzęta łowne w uprawach i płodach rolnych - zgodnie z zapotrzebowaniem złożonym do Wojewody Zachodniopomorskiego. W okresie I kwartału br. Wojewoda przekazał  tylko część wnioskowanej kwoty, pozostała kwota wpłynęła na rachunek Województwa w kwietniu br.</t>
  </si>
  <si>
    <t>050 - Rybołówstwo i rybactwo</t>
  </si>
  <si>
    <t>05011 - Program Operacyjny Zrównoważony rozwój sektora rybołówstwa i nadbrzeżnych obszarów rybackich 2007-2013</t>
  </si>
  <si>
    <t>200 0 - Dotacje celowe w ramach programów finansowanych z udziałem środków europejskich oraz środków, o których mowa w art. 5 ust. 1 pkt 3 oraz ust. 3 pkt 5 i 6 ustawy, lub płatności w ramach budżetu środków europejskich</t>
  </si>
  <si>
    <t>200 8 - Dotacje celowe w ramach programów finansowanych z udziałem środków europejskich oraz środków, o których mowa w art. 5 ust. 1 pkt 3 oraz ust. 3 pkt 5 i 6 ustawy, lub płatności w ramach budżetu środków europejskich</t>
  </si>
  <si>
    <t>200 9 - Dotacje celowe w ramach programów finansowanych z udziałem środków europejskich oraz środków, o których mowa w art. 5 ust. 1 pkt 3 oraz ust. 3 pkt 5 i 6 ustawy, lub płatności w ramach budżetu środków europejskich</t>
  </si>
  <si>
    <t xml:space="preserve">620 7 - Dotacje celowe w ramach programów finansowanych z udziałem środków europejskich oraz środków, o których mowa w art. 5 ust. 1
pkt 3 oraz ust. 3 pkt 5 i 6 ustawy, lub płatności w ramach budżetu środków europejskich
</t>
  </si>
  <si>
    <t xml:space="preserve">620 9 - Dotacje celowe w ramach programów finansowanych z udziałem środków europejskich oraz środków, o których mowa w art. 5 ust. 1
pkt 3 oraz ust. 3 pkt 5 i 6 ustawy, lub płatności w ramach budżetu środków europejskich
</t>
  </si>
  <si>
    <t>150 - Przetwórstwo przemysłowe</t>
  </si>
  <si>
    <t>15011 - Rozwój przedsiębiorczości</t>
  </si>
  <si>
    <t>090 0 - Odsetki od dotacji oraz płatności: wykorzystanych niezgodnie z przeznaczeniem lub wykorzystanych z naruszeniem procedur, o których mowa w art. 184 ustawy, pobranych nienależnie lub w nadmiernej wysokości</t>
  </si>
  <si>
    <t>200 7 - Dotacje celowe w ramach programów finansowanych z udziałem środków europejskich oraz środków, o których mowa w art. 5 ust. 1 pkt 3 oraz ust. 3 pkt 5 i 6 ustawy, lub płatności w ramach budżetu środków europejskich</t>
  </si>
  <si>
    <t>291 0 - Wpływy ze zwrotów dotacji oraz płatności, w tym wykorzystanych niezgodnie z przeznaczeniem lub wykorzystanych z naruszeniem procedur, o których mowa w art. 184 ustawy, pobranych nienależnie lub w nadmiernej wysokości</t>
  </si>
  <si>
    <t>291 8 - Wpływy ze zwrotów dotacji oraz płatności, w tym wykorzystanych niezgodnie z przeznaczeniem lub wykorzystanych z naruszeniem procedur, o których mowa w art. 184 ustawy, pobranych nienależnie lub w nadmiernej wysokości</t>
  </si>
  <si>
    <t>291 9 - Wpływy ze zwrotów dotacji oraz płatności, w tym wykorzystanych niezgodnie z przeznaczeniem lub wykorzystanych z naruszeniem procedur, o których mowa w art. 184 ustawy, pobranych nienależnie lub w nadmiernej wysokości</t>
  </si>
  <si>
    <t xml:space="preserve">15013 - Rozwój kadr nowoczesnej gospodarki i przedsiębiorczości </t>
  </si>
  <si>
    <t>092 9 - Pozostałe odsetki</t>
  </si>
  <si>
    <t>Na kwotę odchylenia składają się wpływy z nieplanowanych odsetek od środków na rachunku bankowym prowadzonym do obsługi projektów realizowanych w ramach PO KL.</t>
  </si>
  <si>
    <t>600 - Transport i łączność</t>
  </si>
  <si>
    <t>60001 - Krajowe pasażerskie przewozy kolejowe</t>
  </si>
  <si>
    <t>Zaplanowany dochód  dotyczy dzierżawy pojazdów szynowych Województwa. W związku z trudną sytuacja finansową przewoźnika, zaległe wpłaty czynszu dzierżawnego są potrącane z kwot wypłacanej dotacji podmiotowej dla firmy PR Sp. z o.o. 
Na dzień 31.03.2013 r. został potrącony, wymagalny czynsz dzierżawny za okres styczeń - luty 2014 r.
Faktury za czynsz dzierżawy wystawiane są co miesiąc. Po zakończeniu miesiąca Przewozy Regionalne Sp. z o. o. składają wniosek o zmniejszenie raty czynszu dzierżawnego w związku z licznymi wyłączeniami pojazdów z ruchu spowodowane kolizjami kolejowymi, naprawami rewizyjnymi i pogwarancyjnymi. Powstałe odchylenie wynika z trudności w oszacowaniu wysokości czynszu dzierżawnego planowanego w harmonogramie na m-c marzec.</t>
  </si>
  <si>
    <t>Dochód z tytułu zwrotu podatku VAT za 3 szynobusy zakupione w ramach PO IiŚ w grudniu 2013 r. (zwrot za 1 szynobus - 4.002.000 zł), odszkodowanie za utracony czynsz - 2.562,60 zł, zwrot podatku VAT za zmodernizowane 2 szynobusy (zwrot za 1 szynobus - 1.541.000 zł) oraz częściowy zwrot podaku VAT za zmodernizowany szynobus w lutym 2014 r. - 153.590 zł. 
Powstałe odchylenie wynika z trudności w oszacowaniu dokładnego terminu zwrotu przez Urząd Skarbowy podatku VAT planowanego w harmonogramie.</t>
  </si>
  <si>
    <t>233 0 - Dotacje celowe otrzymane od samorządu województwa na zadania bieżące realizowane na podstawie porozumień (umów) między jednostkami samorządu terytorialnego</t>
  </si>
  <si>
    <t>626 0 - Dotacje otrzymane z państwowych funduszy celowych na finansowanie lub dofinansowanie kosztów realizacji inwestycji i zakupów inwestycyjnych jednostek sektora finansów publicznych</t>
  </si>
  <si>
    <t>626 9 - Dotacje otrzymane z państwowych funduszy celowych na finansowanie lub dofinansowanie kosztów realizacji inwestycji i zakupów inwestycyjnych jednostek sektora finansów publicznych</t>
  </si>
  <si>
    <t>629 0 - Środki przekazane przez pozostałe jednostki zaliczane do sektora finansów publicznych na finansowanie lub dofinansowanie kosztów realizacji inwestycji i zakupów inwestycyjnych jednostek niezaliczanych do sektora finansów publicznych</t>
  </si>
  <si>
    <t>Nieplanowany dochód otrzymany  od PZU SA zgodnie z decyzją prewenycjną PZU SA na dofinansowanie zakupu i montażu kamer w pojazdach szynowych Województwa.</t>
  </si>
  <si>
    <t>653 0 - Dotacje celowe otrzymane z budżetu państwa na realizację inwestycji i zakupów inwestycyjnych własnych samorządu województwa</t>
  </si>
  <si>
    <t>653 9 - Dotacje celowe otrzymane z budżetu państwa na realizację inwestycji i zakupów inwestycyjnych własnych samorządu województwa</t>
  </si>
  <si>
    <t>60003 - Krajowe pasażerskie przewozy autobusowe</t>
  </si>
  <si>
    <t>Dotacja otrzymywana od Wojewody Zachodniopomorskiego, którą Województwo, na podstawie zawartych umów, przekazuje przewoźnikom autobusowym wykonującym krajowe autobusowe przewozy paskażerskie. Odchylenie powstało na skutek trudności w oszacowaniu wielkości dopłat do biletów ulgowych przekazywanych przewoźnikom drogowym.</t>
  </si>
  <si>
    <t>60013 - Drogi publiczne wojewódzkie</t>
  </si>
  <si>
    <t>057 0 - Grzywny, mandaty i inne kary pieniężne od osób fizycznych</t>
  </si>
  <si>
    <t>083 0 - Wpływy z usług</t>
  </si>
  <si>
    <t>087 0 - Wpływy ze sprzedaży składników majątkowych</t>
  </si>
  <si>
    <t xml:space="preserve">Odchylenie powstało na skutek trudności w oszacowaniu wielkości wpływów z tytułu sprzedaży drewna z wycinki drzew, złomu oraz sprzedaży środków trwałych, który nie następuje równomiernie w ciągu roku i każdorazowo odpowiada rzeczywistej ilości sprzedaży drewna, złomu i środków trwałych. </t>
  </si>
  <si>
    <t>629 8 - Środki przekazane przez pozostałe jednostki zaliczane do sektora finansów publicznych na finansowanie lub dofinansowanie kosztów realizacji inwestycji i zakupów inwestycyjnych jednostek niezaliczanych do sektora finansów publicznych</t>
  </si>
  <si>
    <t>60095 - Pozostała działalność</t>
  </si>
  <si>
    <t>Dotacja otrzymywana od Wojewody Zachodniopomorskiego na wydawanie zaświadczeń ADR w okresie od 01.01.2014 r. do 31.12.2014 r. Odchylenie powstało na skutek:
- trudności w oszacowaniu ilości wydawanych zaświadczeń a tym samym wielkości otrzymywanej dotacji, 
- wpływu na konto Województwa kwoty w wysokości 10.629,42 zł za wydane zaświaczenia za okres 10-12.2013 r.</t>
  </si>
  <si>
    <t>270 0 - Środki na dofinansowanie własnych zadań bieżących gmin (związków gmin), powiatów (związków powiatów), samorządów województw, pozyskane z innych źródeł</t>
  </si>
  <si>
    <t>Odchylenie powstało w związku z uregulowaniem przez dwóch zagranicznych partnerów Porozumienia na rzecz ST CETC składki za 2013 r. (region Koprivnicko - Krizevacka - Chorwacja 11.672 zł, region Vas - Węgry 5.803 zł). Składki za ubiegły rok nie były ujęte w harmonogramie.</t>
  </si>
  <si>
    <t>630 - Turystyka</t>
  </si>
  <si>
    <t>63003 - Zadania w zakresie upowszechniania turystyki</t>
  </si>
  <si>
    <t>Powstałe odchylenie związane jest z wpływem  kary umownej od nieterminowej realizacji umów dot. folderu Zachodniopomorska Wieś Turystyczna i Infokiosku.</t>
  </si>
  <si>
    <t>620 7 - Dotacje celowe w ramach programów finansowanych z udziałem środków europejskich oraz środków, o których mowa w art. 5 ust. 1 pkt 3 oraz ust. 3 pkt 5 i 6 ustawy, lub płatności w ramach budżetu środków europejskich</t>
  </si>
  <si>
    <t>700 - Gospodarka mieszkaniowa</t>
  </si>
  <si>
    <t>70005 - Gospodarka gruntami i nieruchomościami</t>
  </si>
  <si>
    <t>047 0 - Wpływy z opłat za trwały zarząd, użytkowanie, służebności i użytkowanie wieczyste nieruchomości</t>
  </si>
  <si>
    <t>Powstałe odchylenie związane jest z uzyskaniem ponadplanowych dochodów z tytułu długiego terminu uprawomocnienia się decyzji dotyczącej ustanowienia trwałego zarządu na rzecz: 
- ZZDW w Koszalinie w kwocie 2.166 zł;
- ZZMiUW w Szczecinie w kwocie 935,29 zł.</t>
  </si>
  <si>
    <t>Dochody z tytułu opłat czynszowych za dzierżawę i wynajem gruntów, lokali mieszkalnych, biurowych i użytkowych wpływają na podstawie zawartych umów w dużej mierze uzależnione są od terminowych wpłat dokonywanych przez najemców i dzierżawców.</t>
  </si>
  <si>
    <t>077 0 - Wpłaty z tytułu odpłatnego nabycia prawa własności oraz prawa użytkowania wieczystego nieruchomości</t>
  </si>
  <si>
    <t xml:space="preserve">Powstałe odchylenie wynika z faktu, iż na dzień  31 marca 2014 r. nie uwzględniono dochodów ze sprzedaży lokalu mieszkalnego nr 4 w budynku przy ul. Sokołowskiego 11a (sprzedaży lokali mieszkalnych dokonuje się na wniosek lokatorów, a ich termin realizacji jest uzależniony od terminu wpłaty należności przez najemcę).  </t>
  </si>
  <si>
    <t>Dochody z tytułu odszkodowań dotyczących zajmowania lokali 
za korzystanie z nieruchomości bez tytułu prawnego w dużej mierze uzależnione są od terminowych wpłat dokonywanych przez najemców i dzierżawców. Brak jest możliwości zaplanowania dochodów ze zwrotów nadpłat zaliczek dokonywanych Zarządcę budynków.</t>
  </si>
  <si>
    <t>710 - Działalność usługowa</t>
  </si>
  <si>
    <t>71003 - Biura planowania przestrzennego</t>
  </si>
  <si>
    <t>Nieplanowany wpływ z tytułu usługi z zakresu planowania przestrzennego zrealizowanej przez Regionalne Biuro Gospodarki Przestrzennej WZ.</t>
  </si>
  <si>
    <t>Odchylenie spowodowane zostało wykazaniem w harmonogramie  na marzec zwrotu podatku VAT za wystawioną przez RBGP WZ w 2013 r. fakturę za wykonane prace projektowe, który został przekazany na konto Województwa.</t>
  </si>
  <si>
    <t xml:space="preserve">71005 - Prace geologiczne (nieinwestycyjne) </t>
  </si>
  <si>
    <t>71013 - Prace geodezyjne i kartograficzne (nieinwestycyjne)</t>
  </si>
  <si>
    <t>Kwota wpływów uzależniona jest od ilości składanych zamówień o udostępnianie danych z wojewódzkiego zasobu geodezyjnego i kartograficznego oraz zamówień dot. sprzedaży map, materiałów oraz informacji z wojewódzkiego zasobu geodezyjnego i kartograficznego.</t>
  </si>
  <si>
    <t>71095 - Pozostała działalność</t>
  </si>
  <si>
    <r>
      <t xml:space="preserve">Nieplanowane dochody z tytułu naliczonych odsetek bankowych od środków zgromadzonych na rachunku bankowym prowadzonym do obsługi projektu pn. </t>
    </r>
    <r>
      <rPr>
        <i/>
        <sz val="10"/>
        <rFont val="Arial"/>
        <family val="2"/>
        <charset val="238"/>
      </rPr>
      <t>"Zachodniopomorskie Regionalne Obserwatorium  Terytorialne podstawą rozowju regionu"</t>
    </r>
    <r>
      <rPr>
        <sz val="10"/>
        <rFont val="Arial"/>
        <family val="2"/>
        <charset val="238"/>
      </rPr>
      <t xml:space="preserve"> w ramach działania 5.2 PO KL.</t>
    </r>
  </si>
  <si>
    <t>750 - Administracja publiczna</t>
  </si>
  <si>
    <t>75011 - Urzędy wojewódzkie</t>
  </si>
  <si>
    <t>223 0 - Dotacje celowe otrzymane z budżetu państwa na realizację bieżących zadań własnych samorządu województwa</t>
  </si>
  <si>
    <t>75017 - Samorządowe sejmiki województw</t>
  </si>
  <si>
    <t>75018 - Urzędy marszałkowskie</t>
  </si>
  <si>
    <t>Odchylenie w kwocie 3.332 zł wynika z  nieplanowanych zwrotów nadpłaconych przez UMWZ składek na ubezpieczenia społeczne pracowników posiadających wiecej niż jedno źródło dochodów oraz nieplanowanych wpływów z US, stanowiących wynagrodzenie platnika za terminowe wpłacanie podatku. 
Odchylenie w kwocie 12.918 zł dotyczy dochodów z tytułu użytkowania przez Publiczny Ośrodek Adopcyjny części pomieszczeń znajdujących się w budynku przy ul. Starzyńskiego 3-4, partycypacji Wojewódzkiego Urzędu Pracy w kosztach eksploatacji obiektu przy ul. Mickiewicza 41.Kwoty prognozowane w aktualizacji harmonogramu są rozbieżne z przewidywaną realizacją zadania, gdyż wynikają ze zmienności kwot faktur za dostawę mediów. Ponadto odchylenie dotyczy wpływów z tytułu ponadlimitowych rozmów telefonicznych prowadzonych przez pracowników.</t>
  </si>
  <si>
    <t>75058 - Działalność informacyjna i kulturalna prowadzona za granicą</t>
  </si>
  <si>
    <t>Odchylenie powstało na skutek zwrotu kaucji przez Wynajmującego w wyniku rozwiązania umowy najmu mieszkania służbowego dla Dyrektora BRWZ w Brukseli. Nieplanowane, przedterminowe rozwiązanie umowy, przy zachowaniu stosownego terminu wypowiedzenia, nastąpiło z przyczyn niezależnych od Najemcy.</t>
  </si>
  <si>
    <t>75071 - Centrum Rozwoju Zasobów Ludzkich</t>
  </si>
  <si>
    <t>75075 - Promocja jednostek samorządu terytorialnego</t>
  </si>
  <si>
    <t>75095 - Pozostała działalność</t>
  </si>
  <si>
    <t>Odchylenie powstało na skutek zwrotu przez pracownika zaliczki pobranej w 2013 r. w związku z zagraniczną podróżą służbową.</t>
  </si>
  <si>
    <t>Odchylenie powstało w związku z trwającą procedurą (prowadzoną przez Euroregion Pomerania - instytucję zarządzającą programem) certyfikowania wydatków poniesionych przez Województwo Zachodniopomorskie w IV kwartale 2013 r. w związku z realizacją projektu pn. "Przełomy Pomorza Zachodniego - historia oraz współczesność stosunków polsko - niemieckich" w ramach Funduszu Małych Projektów Interreg IV A.</t>
  </si>
  <si>
    <t>756 - Dochody od osób prawnych, od osób fizycznych i od innych jednostek nie posiadających osobowości prawnej oraz wydatki związane z ich poborem</t>
  </si>
  <si>
    <t>75618 - Wpływy z innych opłat stanowiących dochody jednostek samorządu terytorialnego na podstawie ustaw</t>
  </si>
  <si>
    <t>048 0 - Wpływy z opłat za zezwolenia na sprzedaż napojów alkoholowych</t>
  </si>
  <si>
    <t xml:space="preserve">Odchylenie wynika z faktu, że wysokość tych dochodów szacowana jest na podstawie dochodów z lat ubiegłych. </t>
  </si>
  <si>
    <t>049 0 - Wpływy z innych lokalnych opłat pobieranych przez jednostki samorządu terytorialnego na podstawie odrębnych ustaw</t>
  </si>
  <si>
    <t xml:space="preserve">Odchylenie powstało na skutek trudności w oszacowaniu wielkości wpływów z tytułu zajęcia pasa drogowego, które są uzależnione od ilości wydanych decyzji oraz ilości dni i powierzchni zajęcia pasa drogowego. </t>
  </si>
  <si>
    <t>Odchylenie powstało na skutek trudności w oszacowaniu wielkości  opłat za zezwolenia na wykonywanie regularnych i regularnych specjalnych przewozów osób w krajowym transporcie drogowym, które są uzależnione od ilości pozytywnie rozpatrzonych wniosków złożonych przez przewoźników w sprawie wydania lub zmiany zezwoleń na przewóz osób.</t>
  </si>
  <si>
    <t>75623 - Udziały województw w podatkach stanowiących dochód budżetu państwa</t>
  </si>
  <si>
    <t>001 0 - Podatek dochodowy od osób fizycznych</t>
  </si>
  <si>
    <t xml:space="preserve">Powstałe odchylenie wynika z przyjęcia w harmonogramie na miesiąc marzec prognozy dochodów ustalonej na podstawie struktur wykonania z lat ubiegłych. </t>
  </si>
  <si>
    <t>002 0 - Podatek dochodowy od osób prawnych</t>
  </si>
  <si>
    <t xml:space="preserve">         z tego:</t>
  </si>
  <si>
    <t xml:space="preserve">           - należności</t>
  </si>
  <si>
    <t>Powstałe odchylenie wynika z zapisu art. 11 ust 1. ustawy o dochodach jst, zgodnie z którym, środki stanowiące dochody jst, pobierane przez US, są odprowadzane na rachunek budżetu właściwej jst w terminie 14 dni od dnia, w którym wpłynęły na rachunek US. Sprawozdanie z wykonania planu dochodów jst sporządzane jest na podstawie sprawozdań US.</t>
  </si>
  <si>
    <t xml:space="preserve">           - dochody otrzymane</t>
  </si>
  <si>
    <t>Powstałe odchylenie wynika z przyjęcia w harmonogramie na miesiac marzec prognozy dochodów ustalonej na podstawie struktury wykonania 2013 roku.</t>
  </si>
  <si>
    <t>758 - Różne rozliczenia</t>
  </si>
  <si>
    <t>75801 - Część oświatowa subwencji ogólnej dla jednostek samorządu terytorialnego</t>
  </si>
  <si>
    <t>292 0 - Subwencje ogólne z budżetu państwa</t>
  </si>
  <si>
    <t>75804 - Część wyrównawcza subwencji ogólnej dla województw</t>
  </si>
  <si>
    <t>75814 - Różne rozliczenia finansowe</t>
  </si>
  <si>
    <t>Odchylenie powstało w związku z brakiem możliwości dokładnego ustalenia prognozowanych odsetek przewidzianych do uzyskania w poszczególnych miesiącach br. z powodu zmiennej wielkości środków lokowanych na rachunkach bankowych oraz zmiennego oprocentowania.</t>
  </si>
  <si>
    <t>Ponadplanowe dochody z tytułu zwrotu podatku VAT naliczonego od wydatków bieżących.</t>
  </si>
  <si>
    <t>75833 - Część regionalna subwencji ogólnej dla województw</t>
  </si>
  <si>
    <t>75861 - Regionalne Programy Operacyjne 2007-2013</t>
  </si>
  <si>
    <r>
      <t xml:space="preserve">Nieplanowane dochody w wysokości: 
- </t>
    </r>
    <r>
      <rPr>
        <b/>
        <i/>
        <sz val="10"/>
        <rFont val="Arial"/>
        <family val="2"/>
        <charset val="238"/>
      </rPr>
      <t xml:space="preserve">19.230 zł </t>
    </r>
    <r>
      <rPr>
        <sz val="10"/>
        <rFont val="Arial"/>
        <family val="2"/>
        <charset val="238"/>
      </rPr>
      <t>z tytułu naliczonych odsetek bankowych od środków zgromadzonych na rachunku bankowym prowadzonym do obsługi projektów inwestycyjnych z zakresu budowy i modernizacji dróg wojewódzkich realizowanych w ramach RPO WZ przez ZZDW w Koszalinie;
-</t>
    </r>
    <r>
      <rPr>
        <b/>
        <i/>
        <sz val="10"/>
        <rFont val="Arial"/>
        <family val="2"/>
        <charset val="238"/>
      </rPr>
      <t xml:space="preserve"> 25.493 zł</t>
    </r>
    <r>
      <rPr>
        <sz val="10"/>
        <rFont val="Arial"/>
        <family val="2"/>
        <charset val="238"/>
      </rPr>
      <t xml:space="preserve"> z tytułu odsetek od środków na rachunku bankowym Wydziału Zarządzania RPO prowadzonym do obsługi projektów w ramach RPO;   
- </t>
    </r>
    <r>
      <rPr>
        <b/>
        <i/>
        <sz val="10"/>
        <rFont val="Arial"/>
        <family val="2"/>
        <charset val="238"/>
      </rPr>
      <t>6.280 zł</t>
    </r>
    <r>
      <rPr>
        <sz val="10"/>
        <rFont val="Arial"/>
        <family val="2"/>
        <charset val="238"/>
      </rPr>
      <t xml:space="preserve"> z tytułu odsetek od środków na rachunku bankowym Centrum Obsługi Inwestorów i Eksporterów  prowadzonym do obsługi projektów; 
-</t>
    </r>
    <r>
      <rPr>
        <i/>
        <sz val="10"/>
        <rFont val="Arial"/>
        <family val="2"/>
        <charset val="238"/>
      </rPr>
      <t xml:space="preserve"> </t>
    </r>
    <r>
      <rPr>
        <b/>
        <i/>
        <sz val="10"/>
        <rFont val="Arial"/>
        <family val="2"/>
        <charset val="238"/>
      </rPr>
      <t>155 zł</t>
    </r>
    <r>
      <rPr>
        <sz val="10"/>
        <rFont val="Arial"/>
        <family val="2"/>
        <charset val="238"/>
      </rPr>
      <t xml:space="preserve"> - z tytułu odsetek od środków na rachunku bankowym prowadzonym do obsługi projeku systemowego pn. </t>
    </r>
    <r>
      <rPr>
        <i/>
        <sz val="10"/>
        <rFont val="Arial"/>
        <family val="2"/>
        <charset val="238"/>
      </rPr>
      <t>"e-Administracja i e-Turystyka w woj. zach."</t>
    </r>
    <r>
      <rPr>
        <sz val="10"/>
        <rFont val="Arial"/>
        <family val="2"/>
        <charset val="238"/>
      </rPr>
      <t xml:space="preserve"> w ramach RPO.</t>
    </r>
  </si>
  <si>
    <t>620 8 - Dotacje celowe w ramach programów finansowanych z udziałem środków europejskich oraz środków, o których mowa w art. 5 ust. 1 pkt 3 oraz ust. 3 pkt 5 i 6 ustawy, lub płatności w ramach budżetu środków europejskich</t>
  </si>
  <si>
    <t>620 9 - Dotacje celowe w ramach programów finansowanych z udziałem środków europejskich oraz środków, o których mowa w art. 5 ust. 1 pkt 3 oraz ust. 3 pkt 5 i 6 ustawy, lub płatności w ramach budżetu środków europejskich</t>
  </si>
  <si>
    <t>666 9 - Wpływy ze zwrotów dotacji oraz płatności, w tym wykorzystanych niezgodnie z przeznaczeniem lub wykorzystanych z naruszeniem procedur, o których mowa w art. 184 ustawy, pobranych nienależnie lub w nadmiernej wysokości, dotyczące dochodów majątkowych</t>
  </si>
  <si>
    <t>Kwota odchylenia wynika z wyższych, niż zaplanowano w hamonogramie na m-c marzec wpływów ze zwrotów dotacji przekazywanych przez beneficjentów zewnętrznych realizujących projety w ramach RPO WZ, w związku z trudnościami w precyzyjnym określeniu terminów ww. wpływów.</t>
  </si>
  <si>
    <t>75862 - Program Operacyjny Kapitał Ludzki</t>
  </si>
  <si>
    <t>058 9 - Grzywny i inne kary pieniężne od osób prawnych i innych jednostek organizacyjnych</t>
  </si>
  <si>
    <t>Nieplanowane dochody z tytułu odsetek od środków na rachunku bankowym Centrum Obsługi Inwestorów i Eksporterów  prowadzonym do obsługi projektu.</t>
  </si>
  <si>
    <r>
      <t xml:space="preserve">Powstałe odchylenie w kwocie:
- </t>
    </r>
    <r>
      <rPr>
        <b/>
        <i/>
        <sz val="10"/>
        <rFont val="Arial"/>
        <family val="2"/>
        <charset val="238"/>
      </rPr>
      <t xml:space="preserve">60.000 zł </t>
    </r>
    <r>
      <rPr>
        <sz val="10"/>
        <rFont val="Arial"/>
        <family val="2"/>
        <charset val="238"/>
      </rPr>
      <t xml:space="preserve"> wynika z przekazania przez Instytucję Pośredniczącą - Wojewódzki Urząd Pracy z miesięcznym wyprzedzeniem 15 % transzy zaplanowanej na realizację projektu pn. "Profesjonalne kadry - lepsze jutro II",
-</t>
    </r>
    <r>
      <rPr>
        <b/>
        <i/>
        <sz val="10"/>
        <rFont val="Arial"/>
        <family val="2"/>
        <charset val="238"/>
      </rPr>
      <t>9.750 z</t>
    </r>
    <r>
      <rPr>
        <sz val="10"/>
        <rFont val="Arial"/>
        <family val="2"/>
        <charset val="238"/>
      </rPr>
      <t>ł wynika ze zwrotu przez ROPS do Wojewódzkiego Urzędu Pracy w Szczecinie niewykorzystanej części środków finansowych w ramach realizowanego projektu systemowego POKL.</t>
    </r>
  </si>
  <si>
    <t>801 - Oświata i wychowanie</t>
  </si>
  <si>
    <t>80120 - Licea ogólnokształcące</t>
  </si>
  <si>
    <t>80130 - Szkoły zawodowe</t>
  </si>
  <si>
    <t>80141 - Zakłady kształcenia nauczycieli</t>
  </si>
  <si>
    <t>80146 - Dokształcanie i doskonalenie nauczycieli</t>
  </si>
  <si>
    <t>80147 - Biblioteki pedagogiczne</t>
  </si>
  <si>
    <t>80195 - Pozostała działalność</t>
  </si>
  <si>
    <t>270 1 - Środki na dofinansowanie własnych zadań bieżących gmin (związków gmin), powiatów (związków powiatów), samorządów województw, pozyskane z innych źródeł</t>
  </si>
  <si>
    <t>803 - Szkolnictwo wyższe</t>
  </si>
  <si>
    <t>80395 - Pozostała działalność</t>
  </si>
  <si>
    <t>851 - Ochrona zdrowia</t>
  </si>
  <si>
    <t>85111 - Szpitale ogólne</t>
  </si>
  <si>
    <t>630 0 - Dotacja celowa otrzymana z tytułu pomocy finansowej udzielanej między jednostkami samorządu terytorialnego na dofinansowanie własnych zadań inwestycyjnych i zakupów inwestycyjnych</t>
  </si>
  <si>
    <r>
      <t>Powstałe odchylenie związane jest z aktualizacją harmonogramu przekazania dotacji z budżetu państwa na realizację projektu pn. "</t>
    </r>
    <r>
      <rPr>
        <i/>
        <sz val="10"/>
        <rFont val="Arial"/>
        <family val="2"/>
        <charset val="238"/>
      </rPr>
      <t>Rozbudowa Szpitala Dziecięcego SPS ZOZ "Zdroje" - Utworzenie Zachodniopomorskiego Centrum Opieki Nad Kobietą i Dzieckiem</t>
    </r>
    <r>
      <rPr>
        <sz val="10"/>
        <rFont val="Arial"/>
        <family val="2"/>
        <charset val="238"/>
      </rPr>
      <t>" Aktualizacja harmonogramu wynikała z konieczności dostosowania terminów planowanych wypłat dotacji do stopnia zaawansowania robót w ramach projektu, adekwatnie do terminów zakończenia poszczególnych etapów prac ustalonych umowami z Wykonawcami.</t>
    </r>
  </si>
  <si>
    <t>85195 - Pozostała działalność</t>
  </si>
  <si>
    <t>852 - Pomoc społeczna</t>
  </si>
  <si>
    <t>85212 - Świadczenia rodzinne, świadczenie z funduszu alimentacyjnego oraz składki na ubezpieczenia emerytalne i rentowe z ubezpieczenia społecznego</t>
  </si>
  <si>
    <t>85217 - Regionalne ośrodki polityki społecznej</t>
  </si>
  <si>
    <t>85226 - Ośrodki adopcyjno-opiekuńcze</t>
  </si>
  <si>
    <t>853 - Pozostałe zadania w zakresie polityki społecznej</t>
  </si>
  <si>
    <t>85324 - Państwowy Fundusz Rehabilitacji Osób Niepełnosprawnych</t>
  </si>
  <si>
    <t>85325 - Fundusz Gwarantowanych Świadczeń Pracowniczych</t>
  </si>
  <si>
    <t>85332 - Wojewódzkie urzędy pracy</t>
  </si>
  <si>
    <t>85395 - Pozostała działalność</t>
  </si>
  <si>
    <t>097 7 - Wpływy z różnych dochodów</t>
  </si>
  <si>
    <t>097 9 - Wpływy z różnych dochodów</t>
  </si>
  <si>
    <t>854 - Edukacyjna opieka wychowawcza</t>
  </si>
  <si>
    <t>85407 - Placówki wychowania pozaszkolnego</t>
  </si>
  <si>
    <t>900 - Gospodarka komunalna i ochrona środowiska</t>
  </si>
  <si>
    <t>90002 - Gospodarka odpadami</t>
  </si>
  <si>
    <t>90007 - Zmniejszenie hałasu i wibracji</t>
  </si>
  <si>
    <t>90019 - Wpływy i wydatki związane z gromadzeniem środków z opłat i kar za korzystanie ze środowiska</t>
  </si>
  <si>
    <t>90020 - Wpływy i wydatki związane z gromadzeniem środków z opłat produktowych</t>
  </si>
  <si>
    <t>040 0 - Wpływy z opłaty produktowej</t>
  </si>
  <si>
    <t>90024 - Wpływy i wydatki związane z wprowadzeniem do obrotu baterii i akumulatorów</t>
  </si>
  <si>
    <t>90095 - Pozostała działalność</t>
  </si>
  <si>
    <t>246 0 - Środki otrzymane od pozostałych jednostek zaliczanych do sektora finansów publicznych na realizację zadań bieżących jednostek zaliczanych do sektora finansów publicznych</t>
  </si>
  <si>
    <t>921 - Kultura i ochrona dziedzictwa narodowego</t>
  </si>
  <si>
    <t>92106 - Teatry</t>
  </si>
  <si>
    <t>666 0 - Wpływy ze zwrotów dotacji oraz płatności, w tym wykorzystanych niezgodnie z przeznaczeniem lub wykorzystanych z naruszeniem procedur, o których mowa w art. 184 ustawy, pobranych nienależnie lub w nadmiernej wysokości, dotyczące dochodów majątkowych</t>
  </si>
  <si>
    <t>92109 - Domy i ośrodki kultury, świetlice i kluby</t>
  </si>
  <si>
    <t>92118 - Muzea</t>
  </si>
  <si>
    <t>925 - Ogrody botaniczne i zoologiczne oraz naturalne obszary i obiekty chronionej przyrody</t>
  </si>
  <si>
    <t>92502 - Parki krajobrazowe</t>
  </si>
  <si>
    <r>
      <t>W harmonogramie na marzec zaplanowano wpływ transzy z NFOŚiGW  finansującej zadanie pn. "</t>
    </r>
    <r>
      <rPr>
        <i/>
        <sz val="10"/>
        <rFont val="Arial"/>
        <family val="2"/>
        <charset val="238"/>
      </rPr>
      <t>Minimalizowanie antropopresji na obszarze Drawskiego i Ińskiego Parku Krajobrazowego oraz wybranych rezerwatów przyrody Województwa Zachodniopomorskiego poprzez ukierunkowanie ruchu turystycznego</t>
    </r>
    <r>
      <rPr>
        <sz val="10"/>
        <rFont val="Arial"/>
        <family val="2"/>
        <charset val="238"/>
      </rPr>
      <t xml:space="preserve">”. Ze względu na przedłużającą się procedurę oraz konieczność uzpełnienia dokumentacji niezbędnej do rozliczenia zadania, środki z Funduszu nie zostały przekazane na konto województwa. </t>
    </r>
  </si>
  <si>
    <t>Załącznik Nr 2</t>
  </si>
  <si>
    <t>Wykonanie planu wydatków budżetowych wraz z uzasadnieniem odchyleń wykonanych wydatków budżetowych
w okresie I kwartału 2014 roku do kwot ujętych w harmonogramie za marzec 2014 r. - wg zadań (działań) budżetowych</t>
  </si>
  <si>
    <t>Dział
Rozdz.</t>
  </si>
  <si>
    <t>Plan
na dzień 2014-03-31</t>
  </si>
  <si>
    <t>Wykonanie
na dzień
2014-03-31</t>
  </si>
  <si>
    <t>Wsk. wyk. %
(4:3)</t>
  </si>
  <si>
    <t>Kwota wynikajaca z harmonogramu na marzec</t>
  </si>
  <si>
    <t>Kwota odchylenia 
(6 - 4)</t>
  </si>
  <si>
    <t>Uzasadnienie odchyleń (kol. 7) dla kwot powyżej 1.000 zł</t>
  </si>
  <si>
    <t>1</t>
  </si>
  <si>
    <t>OGÓŁEM WYDATKI</t>
  </si>
  <si>
    <t>Bieżąca działalność Zachodniopomorskiego Zarządu Melioracji i Urządzeń Wodnych w Szczecinie</t>
  </si>
  <si>
    <t>Odchylenie powstało glównie na funduszu płac w związku z zatrudnieniem pracowników na zastępsto osób przebywających na dłuższym zwolnieniu lekarskim.</t>
  </si>
  <si>
    <t>Utrzymanie magazynów przeciwpowodziowych</t>
  </si>
  <si>
    <t>Bieżąca obsługa projektu realizowanego w ramach Instrumentu Finansowego LIFE+</t>
  </si>
  <si>
    <t>Zakupy inwestycyjne jednostek budżetowych</t>
  </si>
  <si>
    <t>Bieżące utrzymanie urządzeń melioracji wodnych</t>
  </si>
  <si>
    <t>Odchylenie powstało w związku z poniesieniem wyższych, niż zaplanowano w harmonogramie na marzec, wydatków na koszty związane z utrzymaniem i eksploatacją urządzeń melioracji wodnych (zakupu energi elektrycznej i utrzymania przepławek).</t>
  </si>
  <si>
    <t>Budowa i modernizacja urządzeń melioracji wodnych</t>
  </si>
  <si>
    <t>WPF - Poprawa warunków przepływu wody w obrębie m. Darłowo wraz z zabezpieczeniem przeciwpowodziowym m. i gm. Darłowo</t>
  </si>
  <si>
    <t xml:space="preserve">WPF - PROW - Działanie 125, Schemat II </t>
  </si>
  <si>
    <t>WPF - Budowa niebieskiego korytarza ekologicznego wzdłuż doliny rzeki Iny i jej dopływów w ramach Instrumentu Finansowego LIFE+</t>
  </si>
  <si>
    <t>WPF - Budowa niebieskiego korytarza ekologicznego wzdłuż doliny rzeki Regi i jej dopływów w ramach Instrumentu Finansowego LIFE+</t>
  </si>
  <si>
    <t>01031 - Grupy producentów rolnych</t>
  </si>
  <si>
    <t>Pozostałe zadania z zakresu rolnictwa</t>
  </si>
  <si>
    <t>WPF - PROW 2007-2013 - Pomoc Techniczna w ramach Schematu I, II, III</t>
  </si>
  <si>
    <t>Odchylenie wynika z tego, że w harmonogramie sporządzanym na marzec nie ujęto faktury za ogłoszenia prasowe, która zapłacona została w ostatnich dniach marca br.</t>
  </si>
  <si>
    <t>Zwroty dotacji  wraz odsetkami i pozostałymi kosztami</t>
  </si>
  <si>
    <t>Pozostałe zadania w zakresie ochrony gruntów rolnych</t>
  </si>
  <si>
    <t xml:space="preserve">Odchylenie powstało w związku z tym, iż w harmonogramie na marzec zaplanowano wydatki na zwrot nadpłat z tytułu wyłączenia gruntów rolnych z produkcji, które dokonywane są na wniosek płatników. W związku z brakiem wniosków o zwrot nadpłat wydatki te nie zostały zrealizowane w okresie I kwartału br. Ponadto poniesiono niższe koszty związane z postępowaniem egzekucyjnym należności z tytułu wyłączenia gruntów  rolnych z produkcji. </t>
  </si>
  <si>
    <t>Ochrona gruntów rolnych</t>
  </si>
  <si>
    <t>Zadania z zakresu rolnictwa ekologicznego</t>
  </si>
  <si>
    <t>Odchylenie wynika glównie z tego, że w harmonogramie sporządzanym na marzec nie uwzględniono wydatków zaplanowanych na zakup nagród rzeczowych dla laureatów konkursu "Poszukiwacze smaków", który odbył się w kwietniu br. Wydatki te wstępnie zostały zaplanowane na maj br. Faktycznie zapłata za  nagrody nastąpiła na podstawie  faktury "proforma" z terminem płatności przypadającym na ostatni dzień marca br.</t>
  </si>
  <si>
    <t>Pozostałe zadania z zakresu łowiectwa</t>
  </si>
  <si>
    <t xml:space="preserve">Odchylenie wynika z tego, że wypłatę odszkodowań za szkody wyrządzone przez zwierzęta łowne w uprawach rolnych wstępnie zaplanowano na kwiecień br., natomiast odszkodowania zostały wypłacone wnioskodawcom 31 marca 2014 r.  </t>
  </si>
  <si>
    <t>Odchylenie powstało głównie na funduszu płac w związku z przebywaniem pracowników Biura ds. wdrażania osi priorytetowej 4 PO RYBY 2007-2013 na zwolnieniach lekarskich.</t>
  </si>
  <si>
    <t>WPF - Pomoc Techniczna Programu Operacyjnego "Zrównoważony rozwój sektora rybołówstwa i nadbrzeżnych obszarów rybackich 2007-2013" - Oś 5</t>
  </si>
  <si>
    <t>Promocja przedsiębiorczości - organizacja targów, wystaw i konkursów</t>
  </si>
  <si>
    <t>Odchylenie powstało w związku ze sfinansowaniem kosztów I Zachodniopomorskich Targów Kreatywnych, które odbyły się w dniach 27-28 marca, w II kwartale br.</t>
  </si>
  <si>
    <t>Część gospodarcza - wzajemnych naprzemiennych prezentacji Województwa Zachodniopomorskiego i Meklemburgii - Pomorza Przedniego</t>
  </si>
  <si>
    <t>Konkurs Gospodarczy Marszałka Województwa</t>
  </si>
  <si>
    <t>Odchylenie powstało w związku koniecznością zamieszczenia artykułu Gali KGMWZ 2013 w magazynie "Świat Biznesu" oraz promocją KGMWZ 2014 na stronie internetowej PIG</t>
  </si>
  <si>
    <t>Zachodniopomorskie Centrum Obsługi Inwestorów i Eksporterów</t>
  </si>
  <si>
    <t>WPF - Sieć Centrów Obsługi Inwestorów i Eksporterów w ramach PO Innowacyjna Gospodarka, Priorytet VI, Działanie 6.2, Poddziałanie 6.2.1</t>
  </si>
  <si>
    <t>WPF - Wzrost atrakcyjności inwestycyjnej Województwa Zachodniopomorskiego - Promocja walorów inwestycyjnych WZ - etap I i II  w ramach RPO WZ</t>
  </si>
  <si>
    <t>WPF - Misje eksportowe - etap I, II, III, IV, V w ramach RPO WZ</t>
  </si>
  <si>
    <t>WPF - Projekt pn. "Bałtyckie Centrum Badawczo - Wdrożeniowe Gospodarki Morskiej" w ramach RPO WZ</t>
  </si>
  <si>
    <t>Zadania w zakresie rozwoju przedsiębiorczości</t>
  </si>
  <si>
    <t>Odchylenie dotyczy kosztów wynajmu sali na spotkanie noworoczne zachodniopomorskich przedsiębiorców w Świnoujściu oraz wynajmu pomieszczeń na konferencję "Fundusze unijne w nowej perspektywie 2014-2020"</t>
  </si>
  <si>
    <t>Zwrot dotacji wraz  z odsetkami i pozostałymi kosztami</t>
  </si>
  <si>
    <t>Dotacje inwestycyjne w ramach  Osi  I  RPO</t>
  </si>
  <si>
    <t>Odchylenie spowodowane zostało ujęciem w harmonogramie sporządzonym na miesiąc marzec wypłaty środków dotacji celowej dla beneficjentów zewnętrznych, które zgodnie z zapotrzebowaniem składanym przez WWRPO miały być wypłacone w marcu, a zostały wypłacone na początku kwietnia br.</t>
  </si>
  <si>
    <t>Zwrot dotacji i płatności inwestycyjnych</t>
  </si>
  <si>
    <t>Kwota odchylenia wynika z wyższych, niż zaplanowano w hamonogramie zwrotów do MIiR dotacji przekazywanych przez beneficjentów zewnętrznych realizujących projety w ramach Osi I RPO WZ, w związku z trudnościami w precyzyjnym określeniu terminów wpływu ww. zwrotów.</t>
  </si>
  <si>
    <t>Priorytet VI, Działanie 6.2 w ramach PO Kapitał Ludzki</t>
  </si>
  <si>
    <t>Priorytet VIII, Działanie 8.1 w ramach PO Kapitał Ludzki</t>
  </si>
  <si>
    <t>Priorytet VIII, Działanie 8.2 w ramach PO Kapitał Ludzki</t>
  </si>
  <si>
    <t>Odchylenie między harmonogramem wydatków a ich faktycznym wykonaniem spowodowane zostało nieujęciem w harmonogramie na dzień 31.03.2014 r. wypłaty transzy dotacji celowej dla beneficjenta zewnętrznego na realizację projektu.</t>
  </si>
  <si>
    <t>WPF - Projekt pn. "Inwestycja w wiedzę motorem rozwoju innowacyjności w regionie" w ramach Działania 8.2 PO KL</t>
  </si>
  <si>
    <t>WPF - Projekt pn. "Inwestycja w wiedzę motorem rozwoju innowacyjności w regionie - III edycja" w ramach Działania 8.2 PO KL</t>
  </si>
  <si>
    <t>400 - Wytwarzanie i zaopatrywanie w energię elektryczną, gaz i wodę</t>
  </si>
  <si>
    <t>40095 - Pozostała działalność</t>
  </si>
  <si>
    <t>Upowszechnianie oraz promocja zagadnień energetycznych poprzez dostarczanie wiedzy na temat racjonalnego wykorzystania energii i odnawialnych źródeł energii</t>
  </si>
  <si>
    <t>Program rozwoju sektora energetycznego w Województwie Zachodniopomorskim do 2015 r. z częścią prognostyczną do 2030 r. i z prognozą oddziaływania na środowisko</t>
  </si>
  <si>
    <t>Scenteralizowany zakup energii</t>
  </si>
  <si>
    <t>Dofinansowanie kolejowych przewozów pasażerskich</t>
  </si>
  <si>
    <t>Opracowanie planu transportowego Województwa Zachodniopomorskiego</t>
  </si>
  <si>
    <t>WPF - Promocja taboru kolejowego zakupionego w ramach POIiŚ</t>
  </si>
  <si>
    <t>Inne zadania z zakresu transportu, w tym kolejowego</t>
  </si>
  <si>
    <t>Naprawy rewizyjne pojazdów szynowych</t>
  </si>
  <si>
    <t>Podatek VAT od zakupionego taboru kolejowego</t>
  </si>
  <si>
    <t>Naprawa pojazdów szynowych w zakresie nie objętym ubezpieczeniem casco</t>
  </si>
  <si>
    <t xml:space="preserve">Odchylenie spowodowane zostało szacunkowym prognozowaniem kwot wydatków do harmonogramu, w związku z tym, iż wydatkowanie środków na zadaniu następuje sukcesywnie w miarę zgłaszanych szkód i jest to uzależnione od ilości wypadków z udziałem pojazdów kolejowych Województwa (czynnik losowy). </t>
  </si>
  <si>
    <t>Ubezpieczenie taboru kolejowego</t>
  </si>
  <si>
    <t>Usługi telekomunikacyjne dla pojazdów szynowych Województwa</t>
  </si>
  <si>
    <t>Odchylenie spowodowane zostało szacunkowym prognozowaniem kwot wydatków do harmonogramu, w związku z tym, iż wydatkowanie środków na zadaniu następuje po otrzymaniu faktur od operatora za korzystanie z dostępu sieci internet w pojazdach szynowych Województwa. (W związku z błedami formalno-merytorycznymi na dwóch fakturach zostały one wstrzymane do realizacji i trwa obecnie procedura wyjaśniająca z operatorem sieci.)</t>
  </si>
  <si>
    <t>Podatek VAT od modernizacji taboru kolejowego</t>
  </si>
  <si>
    <t>Zakup elektrycznych zespołów trakcyjncych do przewozów regionalnych</t>
  </si>
  <si>
    <t>Zakup i montaż kamer monitoringu w pojazdach szynowych Województwa</t>
  </si>
  <si>
    <t>WPF - Zakup elektrycznych zespołów trakcyjnych w ramach POIiŚ</t>
  </si>
  <si>
    <t>WPF -Modernizacja kolejowego taboru pasażerskiego o napędzie elektrycznym</t>
  </si>
  <si>
    <t>Dotacje dla firm wykonujących pasażerskie regionalne przewozy autobusowe - rekompensata ustawowych ulg i zwolnień w opłatach za przewóz</t>
  </si>
  <si>
    <t xml:space="preserve">Bieżące utrzymanie Zachodniopomorskiego Zarządu Dróg Wojewódzkich w Koszalinie </t>
  </si>
  <si>
    <r>
      <t xml:space="preserve">Odchylenie spowodowane jest szacunkowym prognozowaniem kwot wydatków do harmonogramu </t>
    </r>
    <r>
      <rPr>
        <i/>
        <sz val="10"/>
        <rFont val="Arial"/>
        <family val="2"/>
        <charset val="238"/>
      </rPr>
      <t xml:space="preserve">(koniecznością zebrania informacji 
od 7 jednostek terenowych). </t>
    </r>
  </si>
  <si>
    <t>Bieżące utrzymanie dróg</t>
  </si>
  <si>
    <r>
      <t xml:space="preserve">Odchylenie spowodowane jest szacunkowym prognozowaniem kwot wydatków do harmonogramu </t>
    </r>
    <r>
      <rPr>
        <i/>
        <sz val="10"/>
        <rFont val="Arial"/>
        <family val="2"/>
        <charset val="238"/>
      </rPr>
      <t xml:space="preserve">(koniecznością zebrania informacji 
od 7 jednostek terenowych) </t>
    </r>
    <r>
      <rPr>
        <sz val="10"/>
        <rFont val="Arial"/>
        <family val="2"/>
        <charset val="238"/>
      </rPr>
      <t>oraz specyfiką robót objętych bieżącym utrzymaniem dróg (w tym działania awaryjne, niezbędne do zachowania bezpieczeństwa i ciągłości ruchu) uniemożliwiającą precyzyjne określenie wydatków na zadaniu z miesięcznym wyprzedzeniem.</t>
    </r>
  </si>
  <si>
    <t>Zimowe utrzymanie dróg</t>
  </si>
  <si>
    <t>Obsługa i utrzymanie mostów zwodzonych i mostu granicznego</t>
  </si>
  <si>
    <t>Bieżące utrzymanie obiektów inżynierskich</t>
  </si>
  <si>
    <r>
      <t xml:space="preserve">Odchylenie spowodowane jest szacunkowym prognozowaniem kwot wydatków do harmonogramu </t>
    </r>
    <r>
      <rPr>
        <i/>
        <sz val="10"/>
        <rFont val="Arial"/>
        <family val="2"/>
        <charset val="238"/>
      </rPr>
      <t>(koniecznością zebrania informacji 
od 7 jednostek terenowych)</t>
    </r>
    <r>
      <rPr>
        <sz val="10"/>
        <rFont val="Arial"/>
        <family val="2"/>
        <charset val="238"/>
      </rPr>
      <t xml:space="preserve"> i wynika z faktu zaistnienia wydatków trudnych do przewidzenia na etapie planowania (tj. działania awaryjne, niezbędne do zachowania bezpieczeństwa i ciągłości ruchu).</t>
    </r>
  </si>
  <si>
    <t>Zwroty dotacji wraz z odsetkami i pozostałymi kosztami</t>
  </si>
  <si>
    <t>Przebudowa dróg</t>
  </si>
  <si>
    <t>Przebudowa mostów</t>
  </si>
  <si>
    <t>Bezpieczeństwo ruchu drogowego</t>
  </si>
  <si>
    <t>WPF - Dokumentacje techniczne na zadania drogowe</t>
  </si>
  <si>
    <t>Przebudowa zaplecza (ZZDW w Koszalinie)</t>
  </si>
  <si>
    <t>WPF - Przebudowa i rozbudowa przejścia drogowego przez m. Tanowo w ciągu drogi nr 115</t>
  </si>
  <si>
    <t>WPF - Monitoring i analizy porealizacyjne inwestycji</t>
  </si>
  <si>
    <t xml:space="preserve">Wykup gruntów pod inwestycje drogowe </t>
  </si>
  <si>
    <t>Zakup sprzętu niezbędnego w pracach budowalnych i modernizacyjnych na drogach wojewódzkich</t>
  </si>
  <si>
    <t>WPF - Przebudowa drogi woj. nr 110 na odcinku Cerkwica - Lędzin</t>
  </si>
  <si>
    <t>WPF - Budowa obejścia m. Goleniów w ciągu drogi woj. nr 113</t>
  </si>
  <si>
    <t>WPF - Budowa obejścia m. Trzebiatów w ciągu drogi woj. nr 102</t>
  </si>
  <si>
    <t>WPF - Przebudowa drogi woj. Nr 203 na odc. Koszalin - Iwięcino</t>
  </si>
  <si>
    <t>WPF - Przebudowa drogi woj. Nr 163 na odc. Czaplinek - Wałcz - etap I i II</t>
  </si>
  <si>
    <t>WPF - Przebudowa drogi woj. Nr 203 na odc. Iwięcino - Darłowo</t>
  </si>
  <si>
    <t>WPF - Budowa obejścia m. Gościno w ciągu drogi wojewódzkiej Nr 162</t>
  </si>
  <si>
    <t>WPF - Budowa obejścia w m. Szczecinek w ciągu drogi wojewódzkiej Nr 172</t>
  </si>
  <si>
    <t>WPF - Przebudowa drogi wojewódzkiej Nr 114 na odcinku Trzebież - Police</t>
  </si>
  <si>
    <t>WPF - Przebudowa drogi wojewódzkiej Nr 106 na odcinku Rzewnowo - Golczewo</t>
  </si>
  <si>
    <t>WPF - Przebudowa drogi wojewódzkiej Nr 124 na odcinku Cedynia - Chojna</t>
  </si>
  <si>
    <t>WPF - Przebudowa drogi wojewódzkiej Nr 109 na odcinku Mrzeżyno - Trzebiatów</t>
  </si>
  <si>
    <t>WPF - Przebudowa drogi wojewódzkiej Nr 167 na odcinku Koszalin - droga 168</t>
  </si>
  <si>
    <t>WPF - Przebudowa i rozbudowa przejścia drogowego przez m. Krzywin w ciągu drogi nr 122</t>
  </si>
  <si>
    <t>WPF - Budowa obejścia m. Darłowo w ciągu drogi woj. nr 203</t>
  </si>
  <si>
    <t>Odchylenie spowodowane zostało wpływem faktury za wykonanie robót, w terminie uniemożliwiającym płatność w marcu br. Termin płatności - początek kwietnia br.</t>
  </si>
  <si>
    <t>WPF - Budowa obejścia m. Barlinek w ciągu drogi woj. nr 151</t>
  </si>
  <si>
    <t>WPF - Budowa obejścia m. Dobra w ciągu drogi woj. nr 144</t>
  </si>
  <si>
    <t>Zwroty dotacji i płatności inwestycyjnych</t>
  </si>
  <si>
    <t>60041 - Infrastruktura portowa</t>
  </si>
  <si>
    <t xml:space="preserve">Program wojewódzki pn. "Strategia Rozwoju Gospodarki Morskiej w Województwie Zachodniopomorskim" </t>
  </si>
  <si>
    <t xml:space="preserve">60052 - Zadania w zakresie telekomunikacji </t>
  </si>
  <si>
    <t>Przeciwdziałanie wykluczeniu cyfrowemu</t>
  </si>
  <si>
    <t>WPF - Projekt pn. "e-Administracja i e-Turystyka w województwie zachodniopomorskim" w ramach RPO WZ działanie 3.2.</t>
  </si>
  <si>
    <t>Środkowoeuropejski Korytarz Transportowy (CETC) - badania, analizy merytoryczne, prowadzenie i obsługa organizacyjna Sekretariatu Technicznego</t>
  </si>
  <si>
    <t xml:space="preserve">Odchylenie jest wynikiem przesunięcia terminu zwrotu kosztów za  uczestnictwo w uroczystości inaugurującej działalność Środkowoeuropejskiego Korytarza Transportowego Europejskiego Ugrupowania Współpracy Terytorialnej z ograniczoną odpowiedzialnością, która odbyła się w Szczecinie w dniach 12-13 grudnia 2013 roku ze względu na niekompletność przesłanej dokumentacji.  </t>
  </si>
  <si>
    <t>Espertyzy do zachodniego drogowego obejścia m. Szczecina</t>
  </si>
  <si>
    <t>Ekspertyzy i badania dot. infrastruktury transportowej w Województwie Zachodniopomorskim</t>
  </si>
  <si>
    <t>Koszty postępowania sądowego i prokuratorskiego</t>
  </si>
  <si>
    <t>Wydawanie zaświadczeń ADR</t>
  </si>
  <si>
    <t>Udział w Stowarzyszeniu Gmin, Powiatów i Województw "Droga S11"</t>
  </si>
  <si>
    <t>WPF - Studium wykonalności "Zachodniego drogowego obejścia miasta Szczecina" wraz z Raportem oddziaływania na środowisko</t>
  </si>
  <si>
    <t>WPF - Objęcie nowych udziałów w Spółce z o.o. "Port Lotniczy Szczecin-Goleniów"</t>
  </si>
  <si>
    <t>Promocja turystyki oraz działania związane z rozwojem markowych produktów turystycznych</t>
  </si>
  <si>
    <t>Zachodniopomorska Regionalna Organizacja Turystyczna</t>
  </si>
  <si>
    <t>Lokalna Organizacja Turystyczna Zachodniopomorskiego Szlaku Żeglarskiego</t>
  </si>
  <si>
    <t>WPF - Projekt pn."Rewitalizacja Europejskiego Szlaku Kulturowego na obszarze Południowego Bałtyku - Pomorska Droga Św. Jakuba" w ramach Współpracy Transgranicznej Południowy Bałtyk</t>
  </si>
  <si>
    <t>WPF - projekt pn. "MARRIAGE - Lepsze zarządzanie mariną, konsolidacja sieci przystani i marketingu turystyki wodnej w obszarze Południowego Bałtyku</t>
  </si>
  <si>
    <t>Odchylenie związane jest z dokonaniem płatnosci za  zamieszczenie reklamy WZP i projektu MARRIAGE w magazynie "Wiatr i Woda" w miesiącu kwietniu oraz niższymi niż planowano kosztami podróży służbowych.</t>
  </si>
  <si>
    <t>WPF - Projekt pn. "Zachodniopomorskie - Morze Przygody. Promocja turystyczna Województwa Zachodniopomorskiego"  w ramach RPO, Osi V</t>
  </si>
  <si>
    <t>WPF - Projekt pn. "Zachodniopomorskie - Morze Przygody. Promocja turystyczna Województwa Zachodniopomorskiego i Szczecińskiego Obszaru Metropolitarnego"  w ramach RPO, Osi VI</t>
  </si>
  <si>
    <t>Odchylenie związane jest z rezygnacją z utworzenia w ramach projektu strony internetowej.</t>
  </si>
  <si>
    <t>WPF - Projekt pn."Pomorze Zachodnie - wszystko czego potrzebujesz. Promocja turystyczna Województwa Zachodniopomorskiego" w ramach PRO WZ, Osi VI</t>
  </si>
  <si>
    <t xml:space="preserve">Odchylenie związane jest z przeniesieniem planowanych wydatków na kampanię promocyjną Województwa Zachodniopomorskiego na II i III kwartał br. w związku z przedłużającą się procedurą przetargową. </t>
  </si>
  <si>
    <t>WPF - Projekt "Rewitalizacja Europejskiego Szlaku Kulturowego na obszarze Południowego Bałtyku - Pomorska Droga Św. Jakuba" w ramach Współpracy Transgranicznej Południowy Bałtyk - zakupy inwestycyjne</t>
  </si>
  <si>
    <t>63095 - Pozostała działalność</t>
  </si>
  <si>
    <t>Programowanie rozwoju turystyki i działania związane z rozwojem turystyki</t>
  </si>
  <si>
    <t xml:space="preserve">Dotacje inwestycyjne w ramach  Osi  V  RPO </t>
  </si>
  <si>
    <t>Administrowanie i zarządzanie nieruchomościami użytkowymi należącymi do zasobu Województwa</t>
  </si>
  <si>
    <t>Ze względu na specyfikę kosztów administrowania nie ma możliwości precyzyjnego zaplanowania wydatków. Środki finansowe są prognozowane z nadwyżką na uregulowanie należności w przypadku wzrostu zużycia mediów w bieżącym okresie oraz zapłacenie za rozliczenia dotyczące poprzednich okresów.</t>
  </si>
  <si>
    <t>Remonty w wojewódzkim zasobie nieruchomości</t>
  </si>
  <si>
    <t>Obrót nieruchomościami należącymi do zasobu Województwa</t>
  </si>
  <si>
    <t>Na poziom wykorzystania środków miał wpływ fakt, iż nie zostały wykonane wszystkie zaplanowane na I kw. br. wyceny nieruchomości.</t>
  </si>
  <si>
    <t>Administrowanie i zarządzanie nieruchomościami mieszkalnymi należącymi do zasobu Województwa</t>
  </si>
  <si>
    <t>Działania windykacyjne dotyczące zaległych należności budżetu Województwa oraz do odzyskania nieruchomości i lokali zajmowanych bez tytułu prawnego</t>
  </si>
  <si>
    <t xml:space="preserve">Regulowanie stanu prawnego nieruchomości należących do zasobu Województwa, w szczególności nieruchomości będących w zarządzie jednostek </t>
  </si>
  <si>
    <t>Odchylenie związane jest brakiem możliwości dokładnego oszacowania liczby wniosków składanych do sądu o ujawnienie Województwa jako właściciela nabytej nieruchomości.</t>
  </si>
  <si>
    <t>WPF - Gospodarowanie nieruchomościami należącymi do zasobu Województwa Zachodniopomorskiego</t>
  </si>
  <si>
    <t xml:space="preserve">Odchylenie związane jest z przeniesieniem terminu podpisania aktu notarilanego dotyczącego nabycia od Gminy Miasto Szczecin 4 nieruchomości położonych w Szczecinie przy ul. Kapitańskiej 21B 
i Swarożyca z przeznaczeniem na działalność Teatru Polskiego 
w Szczecinie. </t>
  </si>
  <si>
    <t>70095 - Pozostała działalność</t>
  </si>
  <si>
    <t>Pomoc finansowa dla Gminy Pyrzyce</t>
  </si>
  <si>
    <t>WPF - Projekt pn."Partnerstwo miejsko-wiejskie w obszarach metropolitalnych - URMA" w ramach programu INTERREG IVC</t>
  </si>
  <si>
    <t>Bieżące utrzymanie Regionalnego Biura Gospodarki Przestrzennej Województwa Zachodniopomorskiego w Szczecinie</t>
  </si>
  <si>
    <t>71004 - Plany zagospodarowania przestrzennego</t>
  </si>
  <si>
    <t>Pozostałe zadania z zakresu zagospodarowania przestrzennego województwa</t>
  </si>
  <si>
    <t>Wojewódzka Komisja Urbanistyczno-Architektoniczna</t>
  </si>
  <si>
    <t>Pozostałe zadania związane z pracami geologicznymi</t>
  </si>
  <si>
    <t xml:space="preserve">Zlecanie wykonania i udostępnianie map topograficznych i tematycznych opracowań numerycznych, prowadzenie wojewódzkich baz danych oraz standardowych opracowań kartograficznych </t>
  </si>
  <si>
    <t>Strategia Rozwoju Województwa Zachodniopomorskiego do roku 2020</t>
  </si>
  <si>
    <t>WPF - Projekt pn. "Zachodniopomorskie Regionalne Obserwatorium Terytorialne podstawą rozwoju regionu" w ramach działania 5.2 PO KL</t>
  </si>
  <si>
    <t>Pozostałe zadania w zakresie rozwoju regionalnego</t>
  </si>
  <si>
    <t>Diagnoza i strategia do porozumienia "Polska Zachodnia"</t>
  </si>
  <si>
    <t>Zadania z zakresu gospodarki wodnej</t>
  </si>
  <si>
    <t>WPF - Wydatki inwestycyjne w ramach projektu pn. "Zachodniopomorskie Regionalne Obserwatorium Terytorialne podstawą rozwoju regionu" w ramach działania 5.2 PO KL</t>
  </si>
  <si>
    <t xml:space="preserve">Wynagrodzenia osobowe pracowników oraz dodatkowe wynagrodzenie roczne  </t>
  </si>
  <si>
    <t xml:space="preserve">Pochodne od wynagrodzeń  </t>
  </si>
  <si>
    <t xml:space="preserve">Zakładowy fundusz świadczeń socjalnych  </t>
  </si>
  <si>
    <t>Odchylenie spowodowane zostało przesunięciem planowanego terminu uruchomienia środków z miesiąca marca na miesiąc maj, w związku z przedłużającymi się pracami nad regulaminem ZFŚS na 2014 r.</t>
  </si>
  <si>
    <t>Dofinansowanie zadań zleconych z zakresu administracji rządowej</t>
  </si>
  <si>
    <t>Odchylenie wynika z otrzymania od Wojewody w terminie wcześniejszym, niż zakładano transzy, przeznaczonej na wypłatę dodatkowego wynagrodzenia rocznego dla pracowników realizujących zadania zlecone, co spowodowało niższe dofinansownaie realizacji tych zadań. Odchylenie spowodowane zostało również przebywaniem pracowników na zwolnieniach lekarskich oraz urlopach macierzyńskich i wychowawczych. Na powstanie odchylenia mają także wpływ niższe od zaplanowanych wpłaty na Fundusz Pracy w związku z ustawowym zwolnieniem od płacenia składek za pracowników powracajacych z urlopów macierzyńskich i wychowawczych oraz za pracowników, którzy ukończyli 55 lat w przypadku kobiet i 60 lat w przypadku mężczyzn.</t>
  </si>
  <si>
    <t>Kontrola podmiotów wykonujących badania psychologiczne kierowców - dofinansowanie zadań zleconych</t>
  </si>
  <si>
    <t>Realizacja ustawy o usługach turystycznych</t>
  </si>
  <si>
    <t>Diety radnych Sejmiku Województwa</t>
  </si>
  <si>
    <t>Wydatki na nadzwyczajne kontrole zewnętrzne zlecane przez Komisję Rewizyjną</t>
  </si>
  <si>
    <t>Obsługa Sejmiku</t>
  </si>
  <si>
    <t>Obsługa posiedzeń komisji i klubów oraz reprezentacja Semiku</t>
  </si>
  <si>
    <t>WPF - Oś VIII, Pomoc techniczna RPO</t>
  </si>
  <si>
    <r>
      <t xml:space="preserve">Odchylenie (w kwocie 1.111.799 zł) wynika z refundacji wydatków poniesionych na koszty wynagrodzeń pracowników WW RPO i WZS w związku z koniecznością zabezpieczania przez WOiRZL w harmonogramie wydatków środków na wynagrodzenia pracowników, finansowanych w ramach PT. W kolejnych miesiącach część zrealizowanego planu przenoszona jest do WZS, natomiast przeksięgowanie wykonania wydatków następuje w okresie późniejszym, z uwagi na termin faktycznego wpływu dochodów. 
Ponadto odchylenie powstało również w związku z: przebywaniem pracowników na zwolnieniach lekarskich oraz urlopach macierzyńskich i wychowawczych, niższymi niż zaplanowano wpłatami na Fundusz Pracy w związku z ustawowym zwolnieniem od płacenia składek za pracowników powracających z urlopów macierzyńskich i wychowawczych.
Odchylenie w kwocie </t>
    </r>
    <r>
      <rPr>
        <i/>
        <sz val="10"/>
        <rFont val="Arial"/>
        <family val="2"/>
        <charset val="238"/>
      </rPr>
      <t>-766.154 zł</t>
    </r>
    <r>
      <rPr>
        <sz val="10"/>
        <rFont val="Arial"/>
        <family val="2"/>
        <charset val="238"/>
      </rPr>
      <t xml:space="preserve"> wynika z przeksięgowania zaliczek na wynagrodzenia pracowników WZS i WWRPO w dniu 31.03.2014 r. po dokonaniu przeniesienia planu z WOiRZL, natomiast wykazanie kwot dot. wynagrodzeń w harmonogramie nastąpiło w miesiącu kwietniu. Ponadto wydatki związane z podróżami słóżbowymi i szkoleniami pracowników WZS zostały zaplanowane w kwocie niższej od faktycznie poniesionej w związku z trudnościami w oszacowaniu ich w harmonogramie.</t>
    </r>
  </si>
  <si>
    <t>WPF - Główny Punkt Informacyjny Funduszy Europejskich (GPI) przy ul. Kuśnierskiej</t>
  </si>
  <si>
    <t>Odchylenie spowodowane zostało wydatkowaniem wyższych niż zaplanowano w harmonogramie na marzec środków finansowych  przeznaczonych na zakup materiałów biurowych i wyposażenia związanych z bieżącym funkcjonowaniem GPI.</t>
  </si>
  <si>
    <t>WPF - Pomoc Techniczna w ramach Programu EWT INTERREG IVA</t>
  </si>
  <si>
    <t xml:space="preserve">Odchylenie jest wynikiem ujęcia w harmonogranie nagród wraz z pochodnymi dla pracowników realizujących projekt, które nie zostały przyznane.                         </t>
  </si>
  <si>
    <t>Odchylenie spowodowane zostało głównie przebywaniem pracowników na zwolnieniach lekarskich oraz urlopach macierzyńskich i wychowawczych. Na powstanie odchylenia mają również wpływ niższe od zaplanowanych wpłaty na Fundusz Pracy w związku z ustawowym zwolnieniem od płacenia składek za pracowników powracajacych z urlopów macierzyńskich i wychowawczych oraz za pracowników, którzy ukończyli 55 lat w przypadku kobiet i 60 lat w przypadku mężczyzn.</t>
  </si>
  <si>
    <t>Dofinansowanie nauki, szkolenia i służba przygotowawcza</t>
  </si>
  <si>
    <t>Realizacja zadania uzależniona jest bezpośrednio od ilości złożonych przez pracowników wniosków o dofinansowanie.</t>
  </si>
  <si>
    <t>Bieżąca organizacja pracy Urzędu</t>
  </si>
  <si>
    <t xml:space="preserve">W związku z tym, że  Wydział Administracyjny obsługuje wszystkie  komórki Urzędu, przebieg realizacji wykonania wydatków jest trudny do ujęcia w sztywnych ramach czasowych i kwotowych, kształtuje się on nierównomiernie w zależności od wpływających zleceń i terminu realizowanych zadań. </t>
  </si>
  <si>
    <t>Bieżące utrzymanie siedzib Urzędu</t>
  </si>
  <si>
    <t>Na poziom realizacji wydatków na administrowanie, utrzymanie
i wynajem nieruchomości, w których Urząd Marszałkowski ma swoją siedzibę mają wpływ zarówno wydatki stałe wynikające np.z umów najmu jak i wydatki zmienne, trudne do określenia.</t>
  </si>
  <si>
    <t>Wydatki bieżące na utrzymanie Urzędu w zakresie infrastruktury informatycznej</t>
  </si>
  <si>
    <t xml:space="preserve">Wpłaty na PFRON  </t>
  </si>
  <si>
    <t>Wysokość miesięcznej składki uzależniona jest od przeciętnego wynagrodzenia ogłaszanego przez GUS oraz ilości zatrudnionych osób niepełnosprawnych i stopnia ich niepełnosprawności. Powstałe odchylenie wynika przede wszystkim ze zmiany stopnia niepełnosprawności zatrudnionych osób, w związku z ponownymi orzeczeniami komisji.</t>
  </si>
  <si>
    <t xml:space="preserve">Koszty postępowania sądowego i prokuratorskiego  </t>
  </si>
  <si>
    <t>Obsługa Regionalnego Programu Operacyjnego 2007-2013</t>
  </si>
  <si>
    <t>Obsługa Wieloosobowego Stanowiska do Spraw  EWT</t>
  </si>
  <si>
    <t>Odchylenie jest wynikiem m.in. przesunięcia rozliczenia zagranicznej podróży służbowej do Niemiec mającej miejsce w marcu 2014 r.na  II kwartał.</t>
  </si>
  <si>
    <t>Zakupy inwestycyjne Urzędu Marszałkowskiego</t>
  </si>
  <si>
    <t>Zakupy inwestycyjne Urzędu Marszałkowskiego w zakresie infrastruktury informatycznej</t>
  </si>
  <si>
    <t>WPF - Zakupy inwestycyjne w ramach Osi VIII - Pomoc techniczna RPO</t>
  </si>
  <si>
    <t>Bieżąca działalność i  utrzymanie Biura Regionalnego Województwa Zachodniopomorskiego w Brukseli</t>
  </si>
  <si>
    <t>Odchylenie jest wynikiem głównie nieplanowanych wydatków z tytułu najmu nowego lokalu mieszkalnego dla Dyrektora BRWZ w Brukseli.</t>
  </si>
  <si>
    <t>Promocja województwa w zakresie rolnictwa (targi i konkursy)</t>
  </si>
  <si>
    <t>Promocja województwa i kreowanie marki regionu</t>
  </si>
  <si>
    <t>Odchylenie związane jest z większą niż zakładano ilością podpisanych umów i zleceń na promocję Województwa Zachodniopomorskiego.</t>
  </si>
  <si>
    <t>Działania i zakupy promocyjne Sejmiku Województwa</t>
  </si>
  <si>
    <t>Kształtowanie pozytywnego wizerunku Województwa w mediach</t>
  </si>
  <si>
    <t>Współpraca z Niemcami</t>
  </si>
  <si>
    <t>Odchylenie jest wynikiem głównie zrealizowania płatności z tyt. "Nagrody Dziennikarskiej" w marcu a nie jak planowano w kwietniu                                                                                                                                                                              oraz ujęcia wydatków z tyt. zagranicznych podróży służbowych do Niemiec wszystkich pracowników UMWZ na niższym poziomie niż ostateczne wykonanie.</t>
  </si>
  <si>
    <t>Współpraca z Francją</t>
  </si>
  <si>
    <t>Odchylenie jest wynikiem ujęcia w harmonogramie wydatków na                                                                                                                                                                                                                                                        działania zaplanowane na I kwartał, które zostały przesunięte na następne miesiące roku.</t>
  </si>
  <si>
    <t>Współpraca ze Skandynawią</t>
  </si>
  <si>
    <t>Odchylenie jest wynikiem realizacji działań zaplanowanych na I kwartał 2014 r. po kosztach niższych niż założono.</t>
  </si>
  <si>
    <t>Współpraca z samorządami, związkami i innymi podmiotami</t>
  </si>
  <si>
    <t>Odchylenie jest wynikiem konieczności zakupu nieplanowanych upominków dla członków zarządu, które zostały wręczone podczas oficjalnych spotkań i uroczystości.</t>
  </si>
  <si>
    <t>Współpraca Subregionalna Państw Morza Bałtyckiego (BSSSC)</t>
  </si>
  <si>
    <t>Pielęgnowanie polskości, wzmacnianie tożsamości regionalnej, organizacja konferencji i uroczystości patriotycznych</t>
  </si>
  <si>
    <t>Współpraca  z organizacjami kombatanckimi działającymi na terenia województwa</t>
  </si>
  <si>
    <t>Realizacja zadań z zakresu równego traktowania</t>
  </si>
  <si>
    <t>Współpraca z organizacjami pozarządowymi</t>
  </si>
  <si>
    <r>
      <t>Odchylenie jest wynikiem braku organizacji, zaplanowanego w ramach cyklu „</t>
    </r>
    <r>
      <rPr>
        <i/>
        <sz val="10"/>
        <rFont val="Arial"/>
        <family val="2"/>
        <charset val="238"/>
      </rPr>
      <t>Profesjonalizacja zachodniopomorskich NGO</t>
    </r>
    <r>
      <rPr>
        <sz val="10"/>
        <rFont val="Arial"/>
        <family val="2"/>
        <charset val="238"/>
      </rPr>
      <t xml:space="preserve">”, szkolenia dla organizacji ze względu na nie przyjęcie w wyznaczonym terminie nowego rozporządzenia w sprawie wzoru oferty realizacji zadania publicznego, które miało być przedmiotem szkolenia. Szkolenie zostanie przeprowadzone w terminie późniejszym (IV kw.). </t>
    </r>
  </si>
  <si>
    <t>Pozostałe zadania w zakresie współpracy międzynarodowej</t>
  </si>
  <si>
    <t xml:space="preserve">Odchylenie jest wynikiem głównie:                                                                                                                                                                                                                                                                                                          - rozliczenia w II kwartale 2014 r. części zagranicznych podróży służbowych odbytych przez pracowników UMWZ  w I kwartale 2014 r.,                                                                                                                                                       - zabezpieczenia środków na różnice kursowe w wyższej wysokości niż wykonano.               </t>
  </si>
  <si>
    <t>Budowa pomnika Sybiraków w Szczecinie</t>
  </si>
  <si>
    <t>754 - Bezpieczeństwo publiczne i ochrona przeciwpożarowa</t>
  </si>
  <si>
    <t>75404 - Komendy wojewódzkie Policji</t>
  </si>
  <si>
    <t>Wspieranie działań z zakresu bezpieczeństwa publicznego</t>
  </si>
  <si>
    <t>75410 - Komendy wojewódzkie Państwowej Straży Pożarnej</t>
  </si>
  <si>
    <t>75412 - Ochotnicze straże pożarne</t>
  </si>
  <si>
    <t>75415 - Zadania ratownictwa górskiego i wodnego</t>
  </si>
  <si>
    <t>75495 - Pozostała działalność</t>
  </si>
  <si>
    <t xml:space="preserve">Odchylenie od planu uzależnione jest od ilości wpływających wniosków z prośbą o udzielenie dotacji na sfinansowanie lub dofinansowanie realizowanych przez nie przedsięwzięć oraz od planowanych własnych przedsięwzięć z zakresu bezpieczeństwa publicznego, które zostaną zrealizowane i sfinansowane w II kwartale br. </t>
  </si>
  <si>
    <t>Realizacja zadań związanych z obronnością państwa</t>
  </si>
  <si>
    <t>757 - Obsługa długu publicznego</t>
  </si>
  <si>
    <t>75702 - Obsługa papierów wartościowych, kredytów i pożyczek jednostek samorządu terytorialnego</t>
  </si>
  <si>
    <t>Odsetki od kredytów i pożyczek</t>
  </si>
  <si>
    <t>Powstałe odchylenie wynika ze zmiany stawki bazowej stanowiącej podstawę oprocentowania kredytu zaciągniętego w BGK w 2008 r. Na dzień 01.03.2014 r. oprocentowanie kredytu wynosi 3,33%, natomiast w harmonogramie przyjęto oprocentowanie na poziomie  zabezpieczającym ewentualny wzrost stawki w 2014 r. - 3,43%.</t>
  </si>
  <si>
    <t>75818 - Rezerwy ogólne i celowe</t>
  </si>
  <si>
    <t>Rezerwa ogólna</t>
  </si>
  <si>
    <t>Rezerwa celowa na działania restrukturyzacyjne w wojewódzkich jednostkach ochrony zdrowia</t>
  </si>
  <si>
    <t>Rezerwa celowa na udzielenie przez Zarząd Województwa poręczenia kredytów</t>
  </si>
  <si>
    <t>Rezerwa celowa na zimowe utrzymanie dróg</t>
  </si>
  <si>
    <t>Rezerwa celowa na projekty realizowane w ramach perspektywy 2014-2020 RPO WZ</t>
  </si>
  <si>
    <t>Rezerwa celowa dla MN w Szczecinie na wydatki bieżące związane z realizacją projektu Centrum Dialogu "Przełomy"</t>
  </si>
  <si>
    <t>Rezerwa celowa na dotacje celowe dla spółek wodnych na bieżące utrzymanie urządzeń melioracji wodnych szczegółowych</t>
  </si>
  <si>
    <t>Rezerwa celowa na współfinansowanie projektów realizowanych ze środków pochodzących z budżetu UE</t>
  </si>
  <si>
    <t>Rezerwa celowa na zadania z zakresu zarządzania kryzysowego</t>
  </si>
  <si>
    <t>Rezerwa celowa na pokrycie wkładów własnych do zadań dofinansowywanych w ramach programu "Biblioteka+"</t>
  </si>
  <si>
    <t xml:space="preserve">Rezerwa celowa na wkłady własne do projektów inwestycyjnych, finansowanie lub dofinansowanie wydatków inwestycyjnych realizowanych przez instytucje kultury oraz zakup dzieł sztuki związanych m.in. z historią i kulturą Pomorza  Zachodniego. </t>
  </si>
  <si>
    <t>Rezerwa celowa na modernizację i cyfryzację kin w województwie zachodniopomorskim</t>
  </si>
  <si>
    <t>80102 - Szkoły podstawowe specjalne</t>
  </si>
  <si>
    <t>Działalność dydaktyczna w szkole podstawowej specjalnej</t>
  </si>
  <si>
    <t>Rządowy program "Radosna szkoła"</t>
  </si>
  <si>
    <t>80111 - Gimnazja specjalne</t>
  </si>
  <si>
    <t>Działalność dydaktyczna w publicznym gimnazjum specjalnym</t>
  </si>
  <si>
    <t>Działalność dydaktyczna i wychowawcza I Liceum Ogólnokształcącego w Białym Borze</t>
  </si>
  <si>
    <t>Odchylenie wynika z nieplanowanych oszczędności powstałych  na wynagrodzeniach wraz z pochodnymi, w związku z przebywaniem pracownika na zwolnieniu lekarskim.</t>
  </si>
  <si>
    <t>Działalność dydaktyczna i wychowawcza ZSM w Świnoujściu</t>
  </si>
  <si>
    <t>Odchylenie wynika z konieczności przesunięcia wydatków na zakup odzieży ochronnej dla pracowników i wypłaty nagrody jubileuszowej na kwiecień br.</t>
  </si>
  <si>
    <t>Działalność dydaktyczna i wychowawcza WZSP/ZCKZiU w Szczecinie</t>
  </si>
  <si>
    <r>
      <t xml:space="preserve">Odchylenie </t>
    </r>
    <r>
      <rPr>
        <sz val="11"/>
        <rFont val="Calibri"/>
        <family val="2"/>
        <charset val="238"/>
      </rPr>
      <t xml:space="preserve"> wynika z konieczności poniesienia większych wydatków na wywóz odpadów z powodu przekazania Zarządowi WZ budynku szkolnego przy Wyzwolenia 105 i konieczności podstawienia dodatkowego pojemnika do wywiezienia zbędnych i zużytych mebli.</t>
    </r>
  </si>
  <si>
    <t>Działalność dydaktyczna i wychowawcza kolegium nauczycielskiego</t>
  </si>
  <si>
    <t>Odchylenie wynika z konieczności poniesienia wyższych wydatków na energię elektryczną, w związku z przedłużającym się sezonem grzewczym oraz z konieczności zapłacenia składek ZUS od  nagród jubileuszowych oraz od ekwiwalentów za urlop wypoczynkowy pracowników, z którymi rozwiązano umowę o pracę.</t>
  </si>
  <si>
    <t>WPF - Projekt pn. "Znaczenie nowoczesnych technologii w motywowaniu dorosłych z terenów defaworyzowanych do uczenia się"</t>
  </si>
  <si>
    <t>Odchylenie wynika z konieczności dokonania w marcu  płatności za bilety lotnicze na kwietniowy wyjazd do Paryża w ramach realizowanego projektu.</t>
  </si>
  <si>
    <t>Doskonalenie zawodowe nauczycieli</t>
  </si>
  <si>
    <t>Działalność placówek dokształcania i doskonalenia nauczycieli</t>
  </si>
  <si>
    <t>Odchylenie powstało w związku z:
- dokonaniem płatności  za energię elektryczną za marzec w ZCDN w Szczecinie w miesiącu kwietniu,
- zapłatą za wynagrodzenie bezosobowe pracownika CEN w Koszalinie za miesiąc marzec w miesiącu kwietniu (wpływ rachunku w kwietniu),
- oszczędnościami na wynagrodzeniach osobowych wraz z pochodnymi, w związku z przebywaniem pracowników CEN  w Koszalinie na zwolnieniach lekarskich.</t>
  </si>
  <si>
    <t>Projekty edukacyjne wspierające realizację podstawowych kierunków polityki oświatowej państwa</t>
  </si>
  <si>
    <t>Gromadzenie i udostępnianie zbiorów biblioteki pedagogicznej</t>
  </si>
  <si>
    <t>Wykonanie dokumentacji budowlanej i kosztorysowej związanej z rozbudową CEN w Koszalinie</t>
  </si>
  <si>
    <t>WPF- Projekt pn."Lider Zachodniopomorski" w ramach Programu "Młodzież w działaniu", Akcja 5.1 - Spotkania młodzieży i osób odpowiedzialnych za politykę młodzieżową</t>
  </si>
  <si>
    <t>WPF - "Prowadzenie  Punktu Informacji Europejskiej Europe Direct - Szczecin"</t>
  </si>
  <si>
    <t>Bieżąca obsługa zadań oświatowych</t>
  </si>
  <si>
    <t>Nagrody Marszałka z okazji Dnia Edukacji Narodowej</t>
  </si>
  <si>
    <t>Współorganizacja konkursów przedmiotowych</t>
  </si>
  <si>
    <t>Wspieranie nauczania języka polskiego w szkołach położonych na terenie Brandenburgii oraz Meklemburgii Pomorza Przedniego</t>
  </si>
  <si>
    <t>Zachodniopomorski Konkurs Wiedzy o Samorządzie Terytorialnym i Regionie</t>
  </si>
  <si>
    <t>Współpraca Sekretariatu ds. Młodzieży Województwa Zachodniopomorskiego z młodzieżą oraz z pracownikami młodzieżowymi</t>
  </si>
  <si>
    <t>Świadczenia z zakresu pomocy zdrowotnej dla nauczycieli( wynikające z Karty nauczyciela)</t>
  </si>
  <si>
    <t>Wsparcie prorozwojowej działalności naukowej</t>
  </si>
  <si>
    <t>WPF - Projekt pn."Akademia Zmienia Szczecin - Modernizacja Pałacu pod Globusem" w ramach RPO WZ</t>
  </si>
  <si>
    <t>WPF - Modernizacja budynku internatu przy pl. Orła Bialego 2 w Szczecinie Akademii Sztuki w Szczecinie</t>
  </si>
  <si>
    <t>Dotacje celowe dla placówek ochrony zdrowia na prace modernizacyjne i zakup sprzętu medycznego</t>
  </si>
  <si>
    <t>WPF - Rozbudowa Szpitala Dziecięcego SPSZOZ "Zdroje" - utworzenie Zachodniopomorskiego Centrum Opieki Nad Kobietą i Dzieckiem</t>
  </si>
  <si>
    <t>85117 - Zakłady opiekuńczo-lecznicze i pielęgnacyjno-opiekuńcze</t>
  </si>
  <si>
    <t>85118 - Szpitale uzdrowiskowe</t>
  </si>
  <si>
    <t>85148 - Medycyna pracy</t>
  </si>
  <si>
    <t>Zakup usług zdrowotnych w zakresie medycyny pracy</t>
  </si>
  <si>
    <t>85149 - Programy polityki zdrowotnej</t>
  </si>
  <si>
    <t>Dotacje podmiotowe dla placówek ochrony zdrowia na realizację wojewódzkich programów zdrowotnych</t>
  </si>
  <si>
    <t>Programy polityki zdrowotnej</t>
  </si>
  <si>
    <t>Odchylenie powstało w związku z zawarciem dwóch umów z organizacjami pozarządowym na udzielenie dotacji w trybie bezkonkursowym: z Fundacją Zachodniopomorskie Hospicjum dla Dzieci i Dorosłych w Szczecinie oraz Zachodniopomorskim Oddziałem Okręgowego Polskiego Czerwonego Krzyża w Szczecinie na realizację publicznych Zgodnie z zawartymi umowami w terminie 30 dni od daty zawarcia umowy następuje przekazanie dotacji dla realizatora zadania.</t>
  </si>
  <si>
    <t>85152 - Zapobieganie i zwalczanie AIDS</t>
  </si>
  <si>
    <t>85153 - Zwalczanie narkomanii</t>
  </si>
  <si>
    <t>Wojewódzki Program Przeciwdziałania Uzależnieniom</t>
  </si>
  <si>
    <t>85154 - Przeciwdziałanie alkoholizmowi</t>
  </si>
  <si>
    <t>85156 - Składki na ubezpieczenie zdrowotne oraz świadczenia dla osób nieobjętych obowiązkiem ubezpieczenia zdrowotnego</t>
  </si>
  <si>
    <t>Finansowanie pomocy zdrowotnej dla uczniów, którzy nie podlegają obowiązkowi ubezpieczenia zdrowotnego z innych tytułów</t>
  </si>
  <si>
    <t>Działania na rzecz profilaktyki i promocji zdrowia psychicznego</t>
  </si>
  <si>
    <t>Inne zadania z zakresu ochrony zdrowia</t>
  </si>
  <si>
    <t>Rekompensaty dla członków Rad Społecznych zakładów opieki zdrowotnej</t>
  </si>
  <si>
    <t>Zadania wynikające z ustawy o ochronie zdrowia psychicznego</t>
  </si>
  <si>
    <t>WPF- Rozbudowa cz. środkowej budynku głównego wraz z dostosowaniem oddziałów chirurgicznych do wymogów fachowo-sanitarnych w Specjalistycznym Szpitalu im. A. Sokołowskiego w Szczecinie - Zdunowie</t>
  </si>
  <si>
    <t>Dotacje inwestycyjne w ramach  Osi  VII  RPO</t>
  </si>
  <si>
    <t>85205 - Zadania w zakresie przeciwdziałania przemocy w rodzinie</t>
  </si>
  <si>
    <t>Wojewódzki Program Przeciwdziałania Przemocy w Rodzinie</t>
  </si>
  <si>
    <t>Koordynacja systemów zabezpieczenia społecznego</t>
  </si>
  <si>
    <t>Realizacja zadań publicznych poza konkursem ofert</t>
  </si>
  <si>
    <t xml:space="preserve">Powstałe odchylenie wynika z przeniesienia z m-ca marca na kwiecień 2014 r.przekazanie dofinansowania organizacji pozarządowej -  Stowarzyszeniu Klub Pioniera Miasta Kołobrzeg, co regulują zapisy umowy zawartej w dniu 21 marca 2014 r. </t>
  </si>
  <si>
    <t xml:space="preserve">Regionalna Komisja Egzaminacyjna ds. stopnia specjalizacji w zawodzie pracownika socjalnego </t>
  </si>
  <si>
    <t xml:space="preserve">Region dla Rodziny </t>
  </si>
  <si>
    <t>Zadania w zakresie polityki społecznej</t>
  </si>
  <si>
    <t>Ośrodki adopcyjne</t>
  </si>
  <si>
    <t>Bieżąca działalność Publicznego Ośrodka Adopcyjnego w Szczecinie</t>
  </si>
  <si>
    <t>Bieżąca działalność Publicznego Ośrodka Adopcyjnego w Koszalinie</t>
  </si>
  <si>
    <t xml:space="preserve">Powstałe odchylenie wynika z przeniesienia na II kwartał 2014 r. wydatków przeznaczonych na szkolenie pracowników (zmiana terminu skorzystania przez pracowników z dofinansowania do szkoleń)  oraz zakup materiałów eksploatacyjnych do drukarek. </t>
  </si>
  <si>
    <t>85311 - Rehabilitacja zawodowa i społeczna osób niepełnosprawnych</t>
  </si>
  <si>
    <t>Dotacja celowa na współfinansowanie kosztów działania zakładów aktywności zawodowej</t>
  </si>
  <si>
    <t>Realizacja zadań Funduszu Gwarantowanych Świadczeń Pracowniczych</t>
  </si>
  <si>
    <t>WPF - Priorytet X Pomoc Techniczna w ramach PO Kapitał Ludzki</t>
  </si>
  <si>
    <t>Odchylenie spowodowane zostało niższą niż wstępnie zakładano refundacją wynagrodzeń ze środków z Funduszu Pracy. Refundacja nastąpiła już po sporządzeniu harmonogramu miesięcznego wydatków na marzec.</t>
  </si>
  <si>
    <t>WPF - Priorytet X Pomoc Techniczna w ramach PO Kapitał Ludzki - środki w ramach ROEFS</t>
  </si>
  <si>
    <t>Wypłata świadczeń poborowym oraz obsługa służby zastępczej</t>
  </si>
  <si>
    <t>Bieżące utrzymanie i działalność Wojewódzkiego Urzędu Pracy w Szczecinie</t>
  </si>
  <si>
    <t>Odchylenie spowodowane zostało realizacją płatności z tytułu faktur, które nastąpiły już po sporządzeniu harmonogramu miesięcznego wydatków.</t>
  </si>
  <si>
    <t>Rekonstrukcja stropów III piętra budynku WUP w Szczecinie przy ul. Mickiewicza 41</t>
  </si>
  <si>
    <t>WPF - Wydatki inwestycyjne w ramach Priorytetu X Pomoc Techniczna PO Kapitał Ludzki</t>
  </si>
  <si>
    <t>Priorytet VII, Działanie 7.1 w ramach PO Kapitał Ludzki</t>
  </si>
  <si>
    <t>Priorytet VI, Działanie 6.1 w ramach PO Kapitał Ludzki</t>
  </si>
  <si>
    <t>Odchylenie spowodowane zostało realizacją płatności na rzecz beneficjentów zewnętrznych w dniu 31.03.2014 r., które nastąpiły już po sporządzeniu harmonogramu miesięcznego wydatków.</t>
  </si>
  <si>
    <t>Priorytet VII, Działanie 7.2 w ramach PO Kapitał Ludzki</t>
  </si>
  <si>
    <t>Priorytet IX, Działanie 9.1 w ramach PO Kapitał Ludzki</t>
  </si>
  <si>
    <t>Priorytet IX, Działanie 9.2 w ramach PO Kapitał Ludzki</t>
  </si>
  <si>
    <t>Priorytet IX, Działanie 9.3 w ramach PO Kapitał Ludzki</t>
  </si>
  <si>
    <t>Priorytet IX, Działanie 9.4 w ramach PO Kapitał Ludzki</t>
  </si>
  <si>
    <t>Priorytet IX, Działanie 9.5 w ramach PO Kapitał Ludzki</t>
  </si>
  <si>
    <t>Prioryet VII, Działanie 7.4 w ramach PO Kapitał Ludzki</t>
  </si>
  <si>
    <t>Priorytet IX, Działanie 9.6 w ramach PO Kapitał Ludzki</t>
  </si>
  <si>
    <t>WPF - Projekt pn.: Profesjonalne kadry - lepsze jutro II w ramach działania 7.1 PO KL</t>
  </si>
  <si>
    <t>Powstałe odchylenie wynika z przesunięcia z kwietnia na marzec br. płatności za usługi wykonane podczas realizowanego w ramach zadania - szkolenia z zakresu I stopnia specjalizacji w zawodzie pracownik socjalny.</t>
  </si>
  <si>
    <t>WPF - Projekt pn. "Piramida Kompetencji - II edycja" w ramach działania 6.1 PO KL</t>
  </si>
  <si>
    <t>WPF - Projekt pn.: "Zachodniopomorskie talenty - regionalny system stypendialny - IV edycja" w ramach Działania 9.1 PO KL</t>
  </si>
  <si>
    <t>WPF - Projekt pn. "Najlepszy w zawodzie" w ramach Działania 9.2 PO KL</t>
  </si>
  <si>
    <t>Edukacyjna opieka wychowawcza</t>
  </si>
  <si>
    <t>85410 - Internaty i bursy szkolne</t>
  </si>
  <si>
    <t>Prowadzenie internatu przy WZSP/ZCKZiU w Szczecinie</t>
  </si>
  <si>
    <r>
      <t xml:space="preserve">Odchylenie </t>
    </r>
    <r>
      <rPr>
        <sz val="11"/>
        <rFont val="Calibri"/>
        <family val="2"/>
        <charset val="238"/>
      </rPr>
      <t>wynika z poniesienia mniejszych wydatki z tytułu ZFŚS, ponieważ nikt nie złożył wniosku o przyznanie świadczenia w tym okresie.</t>
    </r>
  </si>
  <si>
    <t>Prowadzenie internatu przy I Liceum Ogólnokształcącym w Białym Borze</t>
  </si>
  <si>
    <t>Odchylenie powstało w związku z:
- dokonaniem płatności  za energię elektryczną za marzec  w miesiącu kwietniu,
- zapłatą za wynagrodzenie bezosobowe  za miesiąc marzec w miesiącu kwietniu (wpływ rachunku w kwietniu),
- oszczędnościami na wynagrodzeniach osobowych wraz z pochodnymi, w związku z przebywaniem pracownika na zwolnieniu lekarskim.</t>
  </si>
  <si>
    <t>Prowadzenie internatu przy Zespole Kolegiów Nauczycielskich w Wałczu</t>
  </si>
  <si>
    <t>85446 - Dokształcanie i doskonalenie nauczycieli</t>
  </si>
  <si>
    <t>85495 - Pozostała działalność</t>
  </si>
  <si>
    <t>90001 - Gospodarka ściekowa i ochrona wód</t>
  </si>
  <si>
    <t>Wdrażanie Programu Ochrony Środowiska Województwa Zachodniopomorskiego</t>
  </si>
  <si>
    <t>Prowadzenie monitoringu o stanie realizacji Programu Ochrony Środowiska i Planu gospodarki odpadami</t>
  </si>
  <si>
    <t>Plan gospodarki odpadami dla Województwa Zachodniopomorskiego</t>
  </si>
  <si>
    <t>Ochrona powietrza atmosferycznego i klimatu</t>
  </si>
  <si>
    <t>Pozostałe zadania w zakresie ochrony środowiska</t>
  </si>
  <si>
    <t>Zakup licencji oraz systemu informatycznego do weryfikacji i zarządzania opłatami środowiskowymi</t>
  </si>
  <si>
    <t>92105 - Pozostałe zadania w zakresie kultury</t>
  </si>
  <si>
    <t>Pozostałe zadania w zakresie kultury</t>
  </si>
  <si>
    <t>Dotacja podmiotowa dla Teatru Polskiego w Szczecinie</t>
  </si>
  <si>
    <t>Dotacja podmiotowa dla Opery na Zamku w Szczecinie</t>
  </si>
  <si>
    <t>Dofinansowanie działalności Bałtyckiego Teatru Dramatycznego w Koszalinie</t>
  </si>
  <si>
    <t>WPF - Przebudowa Opery na Zamku w Szczecinie</t>
  </si>
  <si>
    <t>WPF - Architektoniczno - urbanistyczna koncepcja rozbudowy Teatru Polskiego w Szczecinie</t>
  </si>
  <si>
    <t>Dotacje celowe dla Opery na Zamku w Szczecinie na realizację zadań lub zakupów inwestycyjnych</t>
  </si>
  <si>
    <t>92108 - Filharmonie, orkiestry, chóry i kapele</t>
  </si>
  <si>
    <t>Dofinansowanie działalności Filharmonii w Koszalinie</t>
  </si>
  <si>
    <t>Dotacja podmiotowa dla Zamku Książąt Pomorskich w Szczecinie</t>
  </si>
  <si>
    <t>Współprowadzenie Ośrodka Teatralnego Kana jako wspólnej instytucji kultury  Województwa Zachodniopomorskiego i Miasta Szczecin</t>
  </si>
  <si>
    <t>Dotacja celowa dla Zamku Książąt Pomorskich w Szczecinie na Zachodniopomorski Fundusz Filmowy</t>
  </si>
  <si>
    <t>Dotacje celowe dla Zamku Książąt Pomorskich w Szczecinie na realizację zadań bieżących</t>
  </si>
  <si>
    <t>WPF - Modernizacja  skrzydła  północnego Zamku Książąt Pomorskich w Szczecinie</t>
  </si>
  <si>
    <t>Dotacje celowe dla Zamku Książąt Pomorskich w Szczecinie na realizację zadań lub zakupów inwestycyjnych</t>
  </si>
  <si>
    <t>92116 - Biblioteki</t>
  </si>
  <si>
    <t>Dotacja podmiotowa dla Książnicy Pomorskiej  w Szczecinie</t>
  </si>
  <si>
    <t>Dotacje celowe dla Książnicy Pomorskiej w Szczecinie na realizację zadań bieżących</t>
  </si>
  <si>
    <t>Dotacje celowe dla Książnicy Pomorskiej  w Szczecinie na realizację zadań lub zakupów inwestycyjnych</t>
  </si>
  <si>
    <t>Dotacja podmiotowa dla Muzeum Narodowego w Szczecinie</t>
  </si>
  <si>
    <t>Dotacje celowe dla Muzeum Narodowego w Szczecinie na realizację zadań bieżących</t>
  </si>
  <si>
    <t>WPF - Rozbudowa Muzeum Narodowego w Szczecinie - Muzeum Morskie</t>
  </si>
  <si>
    <t>WPF -  Budowa pawilonu wystawowego służącego celom Centrum Dialogu Przełomy</t>
  </si>
  <si>
    <t>Dotacje celowe dla Muzeum Narodowego w Szczecinie na realizację zadań lub zakupów inwestycyjnych</t>
  </si>
  <si>
    <t>92119 - Ośrodki ochrony i dokumentacji zabytków</t>
  </si>
  <si>
    <t xml:space="preserve">Dotacja podmiotowa dla Biura Dokumentacji Zabytków w Szczecinie </t>
  </si>
  <si>
    <t>92120 - Ochrona zabytków i opieka nad zabytkami</t>
  </si>
  <si>
    <t xml:space="preserve">Dotacje celowe na dofinansowanie prac remont. i konserw. obiektów zabytkowych </t>
  </si>
  <si>
    <t>92195 - Pozostała działalność</t>
  </si>
  <si>
    <t>Dotacje inwestycyjne w ramach  Osi  VI  RPO</t>
  </si>
  <si>
    <t>Powstałe odchylenie wynika z tego, iż na I kwartał br. zaplanowane zostały wydatki na zakup umundurowania dla pracowników Służb Parków Krajobrazowych, natomiast zapłata nastąpiła na początku II kwartału br.</t>
  </si>
  <si>
    <t>Bieżąca działalność Zespołu Parków Krajobrazowych Województwa Zachodniopomorskiego</t>
  </si>
  <si>
    <t>926 - Kultura fizyczna</t>
  </si>
  <si>
    <t>92605 - Zadania w zakresie kultury fizycznej</t>
  </si>
  <si>
    <t>WPF - Wspieranie realizacji zadań publicznych Województwa Zachodniopomorskiego w zakresie upowszechniania kultury fizycznej</t>
  </si>
  <si>
    <t>Zadania w zakresie kultury fizycznej i sportu</t>
  </si>
  <si>
    <t>92695 - Pozostała działalność</t>
  </si>
  <si>
    <t>Współorganizacja imprez sportowych</t>
  </si>
  <si>
    <t>Kwota odchylenia powstała z tytułu nieprzewidzianej płatności dwóch faktur w miesiącu marcu, których termin płatności przypadał 
na I kwietnia br.</t>
  </si>
  <si>
    <t>Pomoc finansowa dla j.s.t. na modernizację małej infrastruktury sportowej</t>
  </si>
  <si>
    <t>Razem:</t>
  </si>
  <si>
    <t>OGÓŁEM DOCHODY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</si>
</sst>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0.0%"/>
    <numFmt numFmtId="166" formatCode="#,##0.0"/>
    <numFmt numFmtId="167" formatCode="0.0"/>
  </numFmts>
  <fonts count="27" x14ac:knownFonts="1">
    <font>
      <sz val="11"/>
      <color indexed="8"/>
      <name val="Calibri"/>
      <family val="2"/>
      <charset val="238"/>
    </font>
    <font>
      <sz val="11"/>
      <color indexed="8"/>
      <name val="Calibri"/>
      <family val="2"/>
      <charset val="238"/>
    </font>
    <font>
      <sz val="11"/>
      <name val="Calibri"/>
      <family val="2"/>
      <charset val="238"/>
    </font>
    <font>
      <sz val="10"/>
      <name val="Calibri"/>
      <family val="2"/>
      <charset val="238"/>
    </font>
    <font>
      <b/>
      <sz val="18"/>
      <name val="Calibri"/>
      <family val="2"/>
      <charset val="238"/>
    </font>
    <font>
      <sz val="10"/>
      <color indexed="8"/>
      <name val="Arial"/>
      <family val="2"/>
      <charset val="238"/>
    </font>
    <font>
      <b/>
      <sz val="16"/>
      <name val="Arial"/>
      <family val="2"/>
      <charset val="238"/>
    </font>
    <font>
      <sz val="10"/>
      <name val="Arial"/>
      <family val="2"/>
      <charset val="238"/>
    </font>
    <font>
      <b/>
      <sz val="8"/>
      <color indexed="8"/>
      <name val="Arial"/>
      <family val="2"/>
      <charset val="238"/>
    </font>
    <font>
      <b/>
      <sz val="8"/>
      <name val="Arial"/>
      <family val="2"/>
      <charset val="238"/>
    </font>
    <font>
      <b/>
      <sz val="10"/>
      <name val="Arial"/>
      <family val="2"/>
      <charset val="238"/>
    </font>
    <font>
      <b/>
      <sz val="10"/>
      <name val="Arial Narrow"/>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sz val="12"/>
      <name val="Arial"/>
      <family val="2"/>
      <charset val="238"/>
    </font>
    <font>
      <b/>
      <sz val="14"/>
      <name val="Arial"/>
      <family val="2"/>
      <charset val="238"/>
    </font>
    <font>
      <i/>
      <sz val="12"/>
      <name val="Arial"/>
      <family val="2"/>
      <charset val="238"/>
    </font>
    <font>
      <i/>
      <sz val="10"/>
      <name val="Arial"/>
      <family val="2"/>
      <charset val="238"/>
    </font>
    <font>
      <b/>
      <sz val="9"/>
      <name val="Arial"/>
      <family val="2"/>
      <charset val="238"/>
    </font>
    <font>
      <sz val="9"/>
      <name val="Arial"/>
      <family val="2"/>
      <charset val="238"/>
    </font>
    <font>
      <sz val="11"/>
      <color indexed="12"/>
      <name val="Calibri"/>
      <family val="2"/>
      <charset val="238"/>
    </font>
    <font>
      <b/>
      <i/>
      <sz val="10"/>
      <name val="Arial"/>
      <family val="2"/>
      <charset val="238"/>
    </font>
    <font>
      <b/>
      <sz val="16"/>
      <name val="Calibri"/>
      <family val="2"/>
      <charset val="238"/>
    </font>
    <font>
      <b/>
      <sz val="16"/>
      <color indexed="8"/>
      <name val="Calibri"/>
      <family val="2"/>
      <charset val="238"/>
    </font>
    <font>
      <sz val="8"/>
      <color indexed="8"/>
      <name val="Calibri"/>
      <family val="2"/>
      <charset val="238"/>
    </font>
  </fonts>
  <fills count="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C0C0C0"/>
        <bgColor indexed="64"/>
      </patternFill>
    </fill>
    <fill>
      <patternFill patternType="solid">
        <fgColor rgb="FFBFBFBF"/>
        <bgColor indexed="64"/>
      </patternFill>
    </fill>
    <fill>
      <patternFill patternType="solid">
        <fgColor rgb="FF808080"/>
        <bgColor indexed="64"/>
      </patternFill>
    </fill>
    <fill>
      <patternFill patternType="solid">
        <fgColor rgb="FFFFFF00"/>
        <bgColor indexed="64"/>
      </patternFill>
    </fill>
  </fills>
  <borders count="6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auto="1"/>
      </bottom>
      <diagonal/>
    </border>
    <border>
      <left style="thin">
        <color rgb="FF000000"/>
      </left>
      <right/>
      <top/>
      <bottom style="thin">
        <color auto="1"/>
      </bottom>
      <diagonal/>
    </border>
    <border>
      <left style="thin">
        <color rgb="FF000000"/>
      </left>
      <right style="thin">
        <color rgb="FF000000"/>
      </right>
      <top/>
      <bottom style="thin">
        <color auto="1"/>
      </bottom>
      <diagonal/>
    </border>
    <border>
      <left style="thin">
        <color rgb="FF000000"/>
      </left>
      <right/>
      <top/>
      <bottom style="thin">
        <color rgb="FF000000"/>
      </bottom>
      <diagonal/>
    </border>
    <border>
      <left/>
      <right style="thin">
        <color rgb="FF000000"/>
      </right>
      <top style="thin">
        <color auto="1"/>
      </top>
      <bottom style="thin">
        <color auto="1"/>
      </bottom>
      <diagonal/>
    </border>
    <border>
      <left/>
      <right style="thin">
        <color rgb="FF000000"/>
      </right>
      <top/>
      <bottom style="thin">
        <color auto="1"/>
      </bottom>
      <diagonal/>
    </border>
    <border>
      <left style="thin">
        <color auto="1"/>
      </left>
      <right style="thin">
        <color auto="1"/>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rgb="FF000000"/>
      </left>
      <right/>
      <top/>
      <bottom style="hair">
        <color auto="1"/>
      </bottom>
      <diagonal/>
    </border>
    <border>
      <left style="thin">
        <color auto="1"/>
      </left>
      <right style="thin">
        <color auto="1"/>
      </right>
      <top/>
      <bottom style="hair">
        <color auto="1"/>
      </bottom>
      <diagonal/>
    </border>
    <border>
      <left style="thin">
        <color rgb="FF000000"/>
      </left>
      <right style="thin">
        <color rgb="FF000000"/>
      </right>
      <top/>
      <bottom style="hair">
        <color auto="1"/>
      </bottom>
      <diagonal/>
    </border>
    <border>
      <left style="thin">
        <color rgb="FF000000"/>
      </left>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auto="1"/>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auto="1"/>
      </right>
      <top/>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bottom style="thin">
        <color rgb="FF000000"/>
      </bottom>
      <diagonal/>
    </border>
    <border>
      <left style="thin">
        <color rgb="FF000000"/>
      </left>
      <right style="thin">
        <color auto="1"/>
      </right>
      <top style="thin">
        <color rgb="FF000000"/>
      </top>
      <bottom/>
      <diagonal/>
    </border>
    <border>
      <left/>
      <right/>
      <top/>
      <bottom style="thin">
        <color rgb="FF000000"/>
      </bottom>
      <diagonal/>
    </border>
    <border>
      <left style="thin">
        <color auto="1"/>
      </left>
      <right/>
      <top/>
      <bottom style="thin">
        <color rgb="FF000000"/>
      </bottom>
      <diagonal/>
    </border>
  </borders>
  <cellStyleXfs count="11">
    <xf numFmtId="0" fontId="0" fillId="0" borderId="0"/>
    <xf numFmtId="9" fontId="0" fillId="0" borderId="0" applyFont="0" applyFill="0" applyBorder="0" applyAlignment="0" applyProtection="0"/>
    <xf numFmtId="0" fontId="5" fillId="2" borderId="0">
      <alignment horizontal="left" vertical="center"/>
    </xf>
    <xf numFmtId="0" fontId="5" fillId="2" borderId="0">
      <alignment horizontal="left" vertical="top"/>
    </xf>
    <xf numFmtId="0" fontId="5" fillId="2" borderId="0">
      <alignment horizontal="left" vertical="top"/>
    </xf>
    <xf numFmtId="0" fontId="5" fillId="2" borderId="0">
      <alignment horizontal="left" vertical="top"/>
    </xf>
    <xf numFmtId="0" fontId="8" fillId="3" borderId="0">
      <alignment horizontal="left"/>
    </xf>
    <xf numFmtId="0" fontId="8" fillId="3" borderId="0">
      <alignment horizontal="left"/>
    </xf>
    <xf numFmtId="0" fontId="8" fillId="3" borderId="0">
      <alignment horizontal="right"/>
    </xf>
    <xf numFmtId="0" fontId="5" fillId="2" borderId="0">
      <alignment horizontal="right" vertical="top"/>
    </xf>
    <xf numFmtId="0" fontId="1" fillId="0" borderId="0"/>
  </cellStyleXfs>
  <cellXfs count="332">
    <xf numFmtId="0" fontId="0" fillId="0" borderId="0" xfId="0"/>
    <xf numFmtId="0" fontId="2" fillId="0" borderId="0" xfId="0" applyFont="1" applyAlignment="1">
      <alignment vertical="center" wrapText="1"/>
    </xf>
    <xf numFmtId="3" fontId="2" fillId="0" borderId="0" xfId="0" applyNumberFormat="1" applyFont="1" applyAlignment="1">
      <alignment vertical="center" wrapText="1"/>
    </xf>
    <xf numFmtId="3"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alignment horizontal="right" vertical="top" wrapText="1"/>
    </xf>
    <xf numFmtId="0" fontId="6" fillId="2" borderId="0" xfId="2" quotePrefix="1" applyFont="1" applyAlignment="1">
      <alignment horizontal="center" vertical="center" wrapText="1"/>
    </xf>
    <xf numFmtId="0" fontId="7" fillId="2" borderId="0" xfId="3" applyFont="1" applyAlignment="1">
      <alignment horizontal="left" vertical="center" wrapText="1"/>
    </xf>
    <xf numFmtId="0" fontId="7" fillId="2" borderId="1" xfId="4" applyFont="1" applyBorder="1" applyAlignment="1">
      <alignment horizontal="left" vertical="center" wrapText="1"/>
    </xf>
    <xf numFmtId="0" fontId="7" fillId="2" borderId="1" xfId="5" applyFont="1" applyBorder="1" applyAlignment="1">
      <alignment horizontal="left" vertical="center" wrapText="1"/>
    </xf>
    <xf numFmtId="0" fontId="2" fillId="0" borderId="0" xfId="0" applyFont="1" applyAlignment="1">
      <alignment vertical="center" wrapText="1"/>
    </xf>
    <xf numFmtId="0" fontId="9" fillId="2" borderId="2" xfId="6" quotePrefix="1" applyFont="1" applyFill="1" applyBorder="1" applyAlignment="1">
      <alignment horizontal="center" vertical="center" wrapText="1"/>
    </xf>
    <xf numFmtId="0" fontId="9" fillId="2" borderId="3" xfId="6" quotePrefix="1" applyFont="1" applyFill="1" applyBorder="1" applyAlignment="1">
      <alignment horizontal="center" vertical="center" wrapText="1"/>
    </xf>
    <xf numFmtId="0" fontId="9" fillId="2" borderId="4" xfId="6" quotePrefix="1" applyFont="1" applyFill="1" applyBorder="1" applyAlignment="1">
      <alignment horizontal="center" vertical="center" wrapText="1"/>
    </xf>
    <xf numFmtId="0" fontId="9" fillId="2" borderId="5" xfId="7" quotePrefix="1" applyFont="1" applyFill="1" applyBorder="1" applyAlignment="1">
      <alignment horizontal="center" vertical="center" textRotation="90" wrapText="1"/>
    </xf>
    <xf numFmtId="0" fontId="9" fillId="2" borderId="2" xfId="7" quotePrefix="1" applyFont="1" applyFill="1" applyBorder="1" applyAlignment="1">
      <alignment horizontal="center" vertical="center" wrapText="1"/>
    </xf>
    <xf numFmtId="0" fontId="9" fillId="2" borderId="3" xfId="7" quotePrefix="1" applyFont="1" applyFill="1" applyBorder="1" applyAlignment="1">
      <alignment horizontal="center" vertical="center" wrapText="1"/>
    </xf>
    <xf numFmtId="0" fontId="9" fillId="2" borderId="4" xfId="7" quotePrefix="1" applyFont="1" applyFill="1" applyBorder="1" applyAlignment="1">
      <alignment horizontal="center" vertical="center" wrapText="1"/>
    </xf>
    <xf numFmtId="3" fontId="9" fillId="2" borderId="5" xfId="8" quotePrefix="1" applyNumberFormat="1" applyFont="1" applyFill="1" applyBorder="1" applyAlignment="1">
      <alignment horizontal="center" vertical="center" wrapText="1"/>
    </xf>
    <xf numFmtId="3" fontId="10" fillId="2" borderId="5" xfId="8" quotePrefix="1" applyNumberFormat="1" applyFont="1" applyFill="1" applyBorder="1" applyAlignment="1">
      <alignment horizontal="center" vertical="center" wrapText="1"/>
    </xf>
    <xf numFmtId="3" fontId="9" fillId="2" borderId="5" xfId="8"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12" fillId="2" borderId="4" xfId="0" applyNumberFormat="1"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3" fontId="12" fillId="2" borderId="4"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165" fontId="14" fillId="4" borderId="5" xfId="1" applyNumberFormat="1" applyFont="1" applyFill="1" applyBorder="1" applyAlignment="1">
      <alignment vertical="center" wrapText="1"/>
    </xf>
    <xf numFmtId="0" fontId="13" fillId="0" borderId="5" xfId="0" applyFont="1" applyBorder="1" applyAlignment="1">
      <alignment horizontal="center" vertical="center" wrapText="1"/>
    </xf>
    <xf numFmtId="0" fontId="15" fillId="4" borderId="2" xfId="0" quotePrefix="1" applyFont="1" applyFill="1" applyBorder="1" applyAlignment="1">
      <alignment horizontal="left" vertical="center" wrapText="1"/>
    </xf>
    <xf numFmtId="0" fontId="15" fillId="4" borderId="3" xfId="0" quotePrefix="1" applyFont="1" applyFill="1" applyBorder="1" applyAlignment="1">
      <alignment horizontal="left" vertical="center" wrapText="1"/>
    </xf>
    <xf numFmtId="0" fontId="15" fillId="4" borderId="4" xfId="0" quotePrefix="1" applyFont="1" applyFill="1" applyBorder="1" applyAlignment="1">
      <alignment horizontal="left" vertical="center" wrapText="1"/>
    </xf>
    <xf numFmtId="3" fontId="10" fillId="4" borderId="5" xfId="0" applyNumberFormat="1" applyFont="1" applyFill="1" applyBorder="1" applyAlignment="1">
      <alignment vertical="center" wrapText="1"/>
    </xf>
    <xf numFmtId="166" fontId="10" fillId="4" borderId="5" xfId="0" applyNumberFormat="1" applyFont="1" applyFill="1" applyBorder="1" applyAlignment="1">
      <alignment vertical="center" wrapText="1"/>
    </xf>
    <xf numFmtId="3" fontId="10" fillId="4" borderId="5" xfId="0" applyNumberFormat="1" applyFont="1" applyFill="1" applyBorder="1" applyAlignment="1">
      <alignment horizontal="right" vertical="center" wrapText="1"/>
    </xf>
    <xf numFmtId="0" fontId="13" fillId="5" borderId="5" xfId="0" applyFont="1" applyFill="1" applyBorder="1" applyAlignment="1">
      <alignment horizontal="center" vertical="center" wrapText="1"/>
    </xf>
    <xf numFmtId="3" fontId="12" fillId="2" borderId="6" xfId="0" applyNumberFormat="1" applyFont="1" applyFill="1" applyBorder="1" applyAlignment="1">
      <alignment horizontal="center" vertical="center" wrapText="1"/>
    </xf>
    <xf numFmtId="3" fontId="12" fillId="2" borderId="7" xfId="0" applyNumberFormat="1" applyFont="1" applyFill="1" applyBorder="1" applyAlignment="1">
      <alignment horizontal="center" vertical="center" wrapText="1"/>
    </xf>
    <xf numFmtId="3" fontId="12" fillId="2" borderId="8" xfId="0" applyNumberFormat="1" applyFont="1" applyFill="1" applyBorder="1" applyAlignment="1">
      <alignment horizontal="center" vertical="center" wrapText="1"/>
    </xf>
    <xf numFmtId="0" fontId="15" fillId="2" borderId="2" xfId="0" quotePrefix="1" applyFont="1" applyFill="1" applyBorder="1" applyAlignment="1">
      <alignment horizontal="left" vertical="center" wrapText="1"/>
    </xf>
    <xf numFmtId="0" fontId="15" fillId="2" borderId="4" xfId="0" quotePrefix="1" applyFont="1" applyFill="1" applyBorder="1" applyAlignment="1">
      <alignment horizontal="left" vertical="center" wrapText="1"/>
    </xf>
    <xf numFmtId="3" fontId="10" fillId="0" borderId="5" xfId="9" applyNumberFormat="1" applyFont="1" applyFill="1" applyBorder="1" applyAlignment="1">
      <alignment vertical="center" wrapText="1"/>
    </xf>
    <xf numFmtId="166" fontId="10" fillId="0" borderId="5" xfId="9" applyNumberFormat="1" applyFont="1" applyFill="1" applyBorder="1" applyAlignment="1">
      <alignment vertical="center" wrapText="1"/>
    </xf>
    <xf numFmtId="3" fontId="10" fillId="0" borderId="5" xfId="9" applyNumberFormat="1" applyFont="1" applyFill="1" applyBorder="1" applyAlignment="1">
      <alignment horizontal="right" vertical="center" wrapText="1"/>
    </xf>
    <xf numFmtId="3" fontId="12" fillId="2" borderId="9" xfId="0" applyNumberFormat="1" applyFont="1" applyFill="1" applyBorder="1" applyAlignment="1">
      <alignment horizontal="center" vertical="center" wrapText="1"/>
    </xf>
    <xf numFmtId="3" fontId="12" fillId="2" borderId="0" xfId="0" applyNumberFormat="1" applyFont="1" applyFill="1" applyBorder="1" applyAlignment="1">
      <alignment horizontal="center" vertical="center" wrapText="1"/>
    </xf>
    <xf numFmtId="3" fontId="12" fillId="2" borderId="10" xfId="0" applyNumberFormat="1" applyFont="1" applyFill="1" applyBorder="1" applyAlignment="1">
      <alignment horizontal="center" vertical="center" wrapText="1"/>
    </xf>
    <xf numFmtId="0" fontId="16" fillId="2" borderId="2" xfId="0" quotePrefix="1" applyFont="1" applyFill="1" applyBorder="1" applyAlignment="1">
      <alignment horizontal="left" vertical="center" wrapText="1"/>
    </xf>
    <xf numFmtId="0" fontId="16" fillId="2" borderId="4" xfId="0" quotePrefix="1" applyFont="1" applyFill="1" applyBorder="1" applyAlignment="1">
      <alignment horizontal="left" vertical="center" wrapText="1"/>
    </xf>
    <xf numFmtId="3" fontId="7" fillId="0" borderId="5" xfId="9" applyNumberFormat="1" applyFont="1" applyFill="1" applyBorder="1" applyAlignment="1">
      <alignment vertical="center" wrapText="1"/>
    </xf>
    <xf numFmtId="166" fontId="7" fillId="0" borderId="5" xfId="9" applyNumberFormat="1" applyFont="1" applyFill="1" applyBorder="1" applyAlignment="1">
      <alignment vertical="center" wrapText="1"/>
    </xf>
    <xf numFmtId="3" fontId="7" fillId="0" borderId="5" xfId="9" applyNumberFormat="1" applyFont="1" applyFill="1" applyBorder="1" applyAlignment="1">
      <alignment horizontal="right" vertical="center" wrapText="1"/>
    </xf>
    <xf numFmtId="0" fontId="17" fillId="2" borderId="11" xfId="0" applyFont="1" applyFill="1" applyBorder="1" applyAlignment="1">
      <alignment vertical="center"/>
    </xf>
    <xf numFmtId="0" fontId="18" fillId="2" borderId="5" xfId="0" quotePrefix="1" applyFont="1" applyFill="1" applyBorder="1" applyAlignment="1">
      <alignment vertical="center" wrapText="1"/>
    </xf>
    <xf numFmtId="3" fontId="19" fillId="0" borderId="5" xfId="9" applyNumberFormat="1" applyFont="1" applyFill="1" applyBorder="1" applyAlignment="1">
      <alignment vertical="center" wrapText="1"/>
    </xf>
    <xf numFmtId="3" fontId="19" fillId="0" borderId="5" xfId="9" applyNumberFormat="1" applyFont="1" applyFill="1" applyBorder="1" applyAlignment="1">
      <alignment horizontal="right" vertical="center" wrapText="1"/>
    </xf>
    <xf numFmtId="0" fontId="17" fillId="2" borderId="12" xfId="0" applyFont="1" applyFill="1" applyBorder="1" applyAlignment="1">
      <alignment vertical="center"/>
    </xf>
    <xf numFmtId="0" fontId="16" fillId="2" borderId="5" xfId="0" quotePrefix="1" applyFont="1" applyFill="1" applyBorder="1" applyAlignment="1">
      <alignment vertical="center" wrapText="1"/>
    </xf>
    <xf numFmtId="0" fontId="17" fillId="2" borderId="13" xfId="0" applyFont="1" applyFill="1" applyBorder="1" applyAlignment="1">
      <alignment vertical="center"/>
    </xf>
    <xf numFmtId="166" fontId="10" fillId="0" borderId="5" xfId="9" applyNumberFormat="1" applyFont="1" applyFill="1" applyBorder="1" applyAlignment="1">
      <alignment horizontal="center" vertical="center" wrapText="1"/>
    </xf>
    <xf numFmtId="3" fontId="12" fillId="2" borderId="14"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15" xfId="0" applyNumberFormat="1" applyFont="1" applyFill="1" applyBorder="1" applyAlignment="1">
      <alignment horizontal="center" vertical="center" wrapText="1"/>
    </xf>
    <xf numFmtId="3" fontId="14" fillId="4" borderId="5" xfId="0" applyNumberFormat="1" applyFont="1" applyFill="1" applyBorder="1" applyAlignment="1">
      <alignment vertical="center" wrapText="1"/>
    </xf>
    <xf numFmtId="3" fontId="14" fillId="4" borderId="5" xfId="0" applyNumberFormat="1" applyFont="1" applyFill="1" applyBorder="1" applyAlignment="1">
      <alignment horizontal="right" vertical="center" wrapText="1"/>
    </xf>
    <xf numFmtId="3" fontId="7" fillId="2" borderId="5" xfId="0" applyNumberFormat="1" applyFont="1" applyFill="1" applyBorder="1" applyAlignment="1">
      <alignment horizontal="right" vertical="center" wrapText="1"/>
    </xf>
    <xf numFmtId="3" fontId="12" fillId="2" borderId="5" xfId="0" applyNumberFormat="1" applyFont="1" applyFill="1" applyBorder="1" applyAlignment="1">
      <alignment horizontal="right" vertical="center" wrapText="1"/>
    </xf>
    <xf numFmtId="0" fontId="10" fillId="4" borderId="2" xfId="0" applyNumberFormat="1" applyFont="1" applyFill="1" applyBorder="1" applyAlignment="1" applyProtection="1">
      <alignment horizontal="left" vertical="center" wrapText="1"/>
    </xf>
    <xf numFmtId="0" fontId="10" fillId="4" borderId="3" xfId="0" applyNumberFormat="1" applyFont="1" applyFill="1" applyBorder="1" applyAlignment="1" applyProtection="1">
      <alignment horizontal="left" vertical="center" wrapText="1"/>
    </xf>
    <xf numFmtId="0" fontId="10" fillId="4" borderId="4" xfId="0" applyNumberFormat="1" applyFont="1" applyFill="1" applyBorder="1" applyAlignment="1" applyProtection="1">
      <alignment horizontal="left" vertical="center" wrapText="1"/>
    </xf>
    <xf numFmtId="3" fontId="20" fillId="4" borderId="16" xfId="0" applyNumberFormat="1" applyFont="1" applyFill="1" applyBorder="1" applyAlignment="1" applyProtection="1">
      <alignment horizontal="right" vertical="center" wrapText="1"/>
    </xf>
    <xf numFmtId="3" fontId="10" fillId="4" borderId="5" xfId="0" applyNumberFormat="1" applyFont="1" applyFill="1" applyBorder="1" applyAlignment="1" applyProtection="1">
      <alignment horizontal="right" vertical="center" wrapText="1"/>
    </xf>
    <xf numFmtId="3" fontId="10" fillId="4" borderId="16" xfId="0" applyNumberFormat="1" applyFont="1" applyFill="1" applyBorder="1" applyAlignment="1" applyProtection="1">
      <alignment horizontal="right" vertical="center" wrapText="1"/>
    </xf>
    <xf numFmtId="167" fontId="10" fillId="4" borderId="5" xfId="0" applyNumberFormat="1" applyFont="1" applyFill="1" applyBorder="1" applyAlignment="1" applyProtection="1">
      <alignment horizontal="right" vertical="center" wrapText="1"/>
    </xf>
    <xf numFmtId="0" fontId="7" fillId="2" borderId="6" xfId="0" applyNumberFormat="1" applyFont="1" applyFill="1" applyBorder="1" applyAlignment="1" applyProtection="1">
      <alignment vertical="center" wrapText="1"/>
    </xf>
    <xf numFmtId="0" fontId="7" fillId="2" borderId="8" xfId="0" applyNumberFormat="1" applyFont="1" applyFill="1" applyBorder="1" applyAlignment="1" applyProtection="1">
      <alignment vertical="center" wrapText="1"/>
    </xf>
    <xf numFmtId="0" fontId="10" fillId="2" borderId="2" xfId="0" applyNumberFormat="1" applyFont="1" applyFill="1" applyBorder="1" applyAlignment="1" applyProtection="1">
      <alignment horizontal="left" vertical="center" wrapText="1"/>
    </xf>
    <xf numFmtId="0" fontId="10" fillId="2" borderId="3" xfId="0" applyNumberFormat="1" applyFont="1" applyFill="1" applyBorder="1" applyAlignment="1" applyProtection="1">
      <alignment horizontal="left" vertical="center" wrapText="1"/>
    </xf>
    <xf numFmtId="0" fontId="10" fillId="2" borderId="4" xfId="0" applyNumberFormat="1" applyFont="1" applyFill="1" applyBorder="1" applyAlignment="1" applyProtection="1">
      <alignment horizontal="left" vertical="center" wrapText="1"/>
    </xf>
    <xf numFmtId="0" fontId="10" fillId="2" borderId="4" xfId="0" applyNumberFormat="1" applyFont="1" applyFill="1" applyBorder="1" applyAlignment="1" applyProtection="1">
      <alignment horizontal="left" vertical="center" wrapText="1"/>
    </xf>
    <xf numFmtId="3" fontId="10" fillId="2" borderId="5" xfId="0" applyNumberFormat="1" applyFont="1" applyFill="1" applyBorder="1" applyAlignment="1" applyProtection="1">
      <alignment horizontal="right" vertical="center" wrapText="1"/>
    </xf>
    <xf numFmtId="3" fontId="10" fillId="2" borderId="16" xfId="0" applyNumberFormat="1" applyFont="1" applyFill="1" applyBorder="1" applyAlignment="1" applyProtection="1">
      <alignment horizontal="right" vertical="center" wrapText="1"/>
    </xf>
    <xf numFmtId="167" fontId="10" fillId="2" borderId="5" xfId="0" applyNumberFormat="1" applyFont="1" applyFill="1" applyBorder="1" applyAlignment="1" applyProtection="1">
      <alignment horizontal="right" vertical="center" wrapText="1"/>
    </xf>
    <xf numFmtId="0" fontId="7" fillId="2" borderId="9" xfId="0" applyNumberFormat="1" applyFont="1" applyFill="1" applyBorder="1" applyAlignment="1" applyProtection="1">
      <alignment vertical="center" wrapText="1"/>
    </xf>
    <xf numFmtId="0" fontId="7" fillId="2" borderId="10" xfId="0" applyNumberFormat="1" applyFont="1" applyFill="1" applyBorder="1" applyAlignment="1" applyProtection="1">
      <alignment vertical="center" wrapText="1"/>
    </xf>
    <xf numFmtId="0" fontId="7" fillId="2" borderId="5" xfId="0" applyNumberFormat="1" applyFont="1" applyFill="1" applyBorder="1" applyAlignment="1" applyProtection="1">
      <alignment horizontal="left" vertical="center" wrapText="1"/>
    </xf>
    <xf numFmtId="0" fontId="7" fillId="2" borderId="2" xfId="0" applyNumberFormat="1" applyFont="1" applyFill="1" applyBorder="1" applyAlignment="1" applyProtection="1">
      <alignment horizontal="left" vertical="center" wrapText="1"/>
    </xf>
    <xf numFmtId="0" fontId="7" fillId="2" borderId="3" xfId="0" applyNumberFormat="1" applyFont="1" applyFill="1" applyBorder="1" applyAlignment="1" applyProtection="1">
      <alignment horizontal="left" vertical="center" wrapText="1"/>
    </xf>
    <xf numFmtId="0" fontId="7" fillId="2" borderId="4" xfId="0" applyNumberFormat="1" applyFont="1" applyFill="1" applyBorder="1" applyAlignment="1" applyProtection="1">
      <alignment horizontal="left" vertical="center" wrapText="1"/>
    </xf>
    <xf numFmtId="0" fontId="7" fillId="2" borderId="4" xfId="0" applyNumberFormat="1" applyFont="1" applyFill="1" applyBorder="1" applyAlignment="1" applyProtection="1">
      <alignment horizontal="left" vertical="center" wrapText="1"/>
    </xf>
    <xf numFmtId="3" fontId="7" fillId="2" borderId="5" xfId="0" applyNumberFormat="1" applyFont="1" applyFill="1" applyBorder="1" applyAlignment="1" applyProtection="1">
      <alignment horizontal="right" vertical="center" wrapText="1"/>
    </xf>
    <xf numFmtId="3" fontId="7" fillId="2" borderId="16" xfId="0" applyNumberFormat="1" applyFont="1" applyFill="1" applyBorder="1" applyAlignment="1" applyProtection="1">
      <alignment horizontal="right" vertical="center" wrapText="1"/>
    </xf>
    <xf numFmtId="167" fontId="7" fillId="2" borderId="5" xfId="0" applyNumberFormat="1" applyFont="1" applyFill="1" applyBorder="1" applyAlignment="1" applyProtection="1">
      <alignment horizontal="right" vertical="center" wrapText="1"/>
    </xf>
    <xf numFmtId="3" fontId="20" fillId="2" borderId="16" xfId="0" applyNumberFormat="1" applyFont="1" applyFill="1" applyBorder="1" applyAlignment="1" applyProtection="1">
      <alignment horizontal="right" vertical="center" wrapText="1"/>
    </xf>
    <xf numFmtId="0" fontId="7" fillId="2" borderId="0" xfId="0" applyNumberFormat="1" applyFont="1" applyFill="1" applyBorder="1" applyAlignment="1" applyProtection="1">
      <alignment vertical="center" wrapText="1"/>
    </xf>
    <xf numFmtId="0" fontId="7" fillId="2" borderId="8" xfId="0" applyNumberFormat="1" applyFont="1" applyFill="1" applyBorder="1" applyAlignment="1" applyProtection="1">
      <alignment horizontal="left" vertical="center" wrapText="1"/>
    </xf>
    <xf numFmtId="0" fontId="7" fillId="2" borderId="10" xfId="0" applyNumberFormat="1" applyFont="1" applyFill="1" applyBorder="1" applyAlignment="1" applyProtection="1">
      <alignment horizontal="left" vertical="center" wrapText="1"/>
    </xf>
    <xf numFmtId="0" fontId="7" fillId="2" borderId="14" xfId="0" applyNumberFormat="1" applyFont="1" applyFill="1" applyBorder="1" applyAlignment="1" applyProtection="1">
      <alignment vertical="center" wrapText="1"/>
    </xf>
    <xf numFmtId="0" fontId="7" fillId="2" borderId="1" xfId="0" applyNumberFormat="1" applyFont="1" applyFill="1" applyBorder="1" applyAlignment="1" applyProtection="1">
      <alignment vertical="center" wrapText="1"/>
    </xf>
    <xf numFmtId="0" fontId="7" fillId="2" borderId="15" xfId="0" applyNumberFormat="1" applyFont="1" applyFill="1" applyBorder="1" applyAlignment="1" applyProtection="1">
      <alignment horizontal="left" vertical="center" wrapText="1"/>
    </xf>
    <xf numFmtId="3" fontId="7" fillId="2" borderId="17" xfId="0" applyNumberFormat="1" applyFont="1" applyFill="1" applyBorder="1" applyAlignment="1" applyProtection="1">
      <alignment horizontal="right" vertical="center" wrapText="1"/>
    </xf>
    <xf numFmtId="0" fontId="10" fillId="2" borderId="14" xfId="0" applyNumberFormat="1" applyFont="1" applyFill="1" applyBorder="1" applyAlignment="1" applyProtection="1">
      <alignment horizontal="left" vertical="center" wrapText="1"/>
    </xf>
    <xf numFmtId="0" fontId="10" fillId="2" borderId="1" xfId="0" applyNumberFormat="1" applyFont="1" applyFill="1" applyBorder="1" applyAlignment="1" applyProtection="1">
      <alignment horizontal="left" vertical="center" wrapText="1"/>
    </xf>
    <xf numFmtId="0" fontId="10" fillId="2" borderId="15" xfId="0" applyNumberFormat="1" applyFont="1" applyFill="1" applyBorder="1" applyAlignment="1" applyProtection="1">
      <alignment horizontal="left" vertical="center" wrapText="1"/>
    </xf>
    <xf numFmtId="3" fontId="20" fillId="2" borderId="18" xfId="0" applyNumberFormat="1" applyFont="1" applyFill="1" applyBorder="1" applyAlignment="1" applyProtection="1">
      <alignment horizontal="right" vertical="center" wrapText="1"/>
    </xf>
    <xf numFmtId="3" fontId="10" fillId="2" borderId="12" xfId="0" applyNumberFormat="1" applyFont="1" applyFill="1" applyBorder="1" applyAlignment="1" applyProtection="1">
      <alignment horizontal="right" vertical="center" wrapText="1"/>
    </xf>
    <xf numFmtId="3" fontId="10" fillId="2" borderId="18" xfId="0" applyNumberFormat="1" applyFont="1" applyFill="1" applyBorder="1" applyAlignment="1" applyProtection="1">
      <alignment horizontal="right" vertical="center" wrapText="1"/>
    </xf>
    <xf numFmtId="167" fontId="10" fillId="2" borderId="12" xfId="0" applyNumberFormat="1" applyFont="1" applyFill="1" applyBorder="1" applyAlignment="1" applyProtection="1">
      <alignment horizontal="right" vertical="center" wrapText="1"/>
    </xf>
    <xf numFmtId="0" fontId="13" fillId="0" borderId="12" xfId="0" applyFont="1" applyBorder="1" applyAlignment="1">
      <alignment horizontal="center" vertical="center" wrapText="1"/>
    </xf>
    <xf numFmtId="3" fontId="21" fillId="2" borderId="19" xfId="0" applyNumberFormat="1" applyFont="1" applyFill="1" applyBorder="1" applyAlignment="1" applyProtection="1">
      <alignment horizontal="right" vertical="center" wrapText="1"/>
    </xf>
    <xf numFmtId="0" fontId="7" fillId="0" borderId="5" xfId="0" applyFont="1" applyBorder="1" applyAlignment="1">
      <alignment vertical="center" wrapText="1"/>
    </xf>
    <xf numFmtId="0" fontId="7" fillId="2" borderId="15" xfId="0" applyNumberFormat="1" applyFont="1" applyFill="1" applyBorder="1" applyAlignment="1" applyProtection="1">
      <alignment vertical="center" wrapText="1"/>
    </xf>
    <xf numFmtId="3" fontId="21" fillId="2" borderId="20" xfId="0" applyNumberFormat="1" applyFont="1" applyFill="1" applyBorder="1" applyAlignment="1" applyProtection="1">
      <alignment horizontal="right" vertical="center" wrapText="1"/>
    </xf>
    <xf numFmtId="0" fontId="7" fillId="2" borderId="14" xfId="0" applyNumberFormat="1" applyFont="1" applyFill="1" applyBorder="1" applyAlignment="1" applyProtection="1">
      <alignment horizontal="left" vertical="center" wrapText="1"/>
    </xf>
    <xf numFmtId="0" fontId="7" fillId="2" borderId="1" xfId="0" applyNumberFormat="1" applyFont="1" applyFill="1" applyBorder="1" applyAlignment="1" applyProtection="1">
      <alignment horizontal="left" vertical="center" wrapText="1"/>
    </xf>
    <xf numFmtId="3" fontId="21" fillId="2" borderId="21" xfId="0" applyNumberFormat="1" applyFont="1" applyFill="1" applyBorder="1" applyAlignment="1" applyProtection="1">
      <alignment horizontal="right" vertical="center" wrapText="1"/>
    </xf>
    <xf numFmtId="3" fontId="7" fillId="2" borderId="12" xfId="0" applyNumberFormat="1" applyFont="1" applyFill="1" applyBorder="1" applyAlignment="1" applyProtection="1">
      <alignment horizontal="right" vertical="center" wrapText="1"/>
    </xf>
    <xf numFmtId="3" fontId="7" fillId="2" borderId="22" xfId="0" applyNumberFormat="1" applyFont="1" applyFill="1" applyBorder="1" applyAlignment="1" applyProtection="1">
      <alignment horizontal="right" vertical="center" wrapText="1"/>
    </xf>
    <xf numFmtId="167" fontId="7" fillId="2" borderId="12" xfId="0" applyNumberFormat="1" applyFont="1" applyFill="1" applyBorder="1" applyAlignment="1" applyProtection="1">
      <alignment horizontal="right" vertical="center" wrapText="1"/>
    </xf>
    <xf numFmtId="3" fontId="7" fillId="0" borderId="12" xfId="9" applyNumberFormat="1" applyFont="1" applyFill="1" applyBorder="1" applyAlignment="1">
      <alignment horizontal="righ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2" borderId="6" xfId="0" applyNumberFormat="1" applyFont="1" applyFill="1" applyBorder="1" applyAlignment="1" applyProtection="1">
      <alignment horizontal="left" vertical="center" wrapText="1"/>
    </xf>
    <xf numFmtId="0" fontId="7" fillId="2" borderId="9" xfId="0" applyNumberFormat="1" applyFont="1" applyFill="1" applyBorder="1" applyAlignment="1" applyProtection="1">
      <alignment horizontal="left" vertical="center" wrapText="1"/>
    </xf>
    <xf numFmtId="0" fontId="7" fillId="2" borderId="13" xfId="0" applyNumberFormat="1" applyFont="1" applyFill="1" applyBorder="1" applyAlignment="1" applyProtection="1">
      <alignment vertical="center" wrapText="1"/>
    </xf>
    <xf numFmtId="0" fontId="3" fillId="0" borderId="5" xfId="0" applyFont="1" applyBorder="1" applyAlignment="1">
      <alignment vertical="center"/>
    </xf>
    <xf numFmtId="0" fontId="7" fillId="2" borderId="12" xfId="0" applyNumberFormat="1" applyFont="1" applyFill="1" applyBorder="1" applyAlignment="1" applyProtection="1">
      <alignment vertical="center" wrapText="1"/>
    </xf>
    <xf numFmtId="0" fontId="7" fillId="2" borderId="7" xfId="0" applyNumberFormat="1" applyFont="1" applyFill="1" applyBorder="1" applyAlignment="1" applyProtection="1">
      <alignment vertical="center" wrapText="1"/>
    </xf>
    <xf numFmtId="0" fontId="7" fillId="2" borderId="8" xfId="0" applyNumberFormat="1" applyFont="1" applyFill="1" applyBorder="1" applyAlignment="1" applyProtection="1">
      <alignment horizontal="left" vertical="center" wrapText="1"/>
    </xf>
    <xf numFmtId="3" fontId="7" fillId="2" borderId="5" xfId="0" applyNumberFormat="1" applyFont="1" applyFill="1" applyBorder="1" applyAlignment="1" applyProtection="1">
      <alignment vertical="center" wrapText="1"/>
    </xf>
    <xf numFmtId="3" fontId="21" fillId="2" borderId="23" xfId="0" applyNumberFormat="1" applyFont="1" applyFill="1" applyBorder="1" applyAlignment="1" applyProtection="1">
      <alignment horizontal="right" vertical="center" wrapText="1"/>
    </xf>
    <xf numFmtId="3" fontId="7" fillId="2" borderId="18" xfId="0" applyNumberFormat="1" applyFont="1" applyFill="1" applyBorder="1" applyAlignment="1" applyProtection="1">
      <alignment horizontal="right" vertical="center" wrapText="1"/>
    </xf>
    <xf numFmtId="0" fontId="7" fillId="2" borderId="0" xfId="0" applyNumberFormat="1" applyFont="1" applyFill="1" applyBorder="1" applyAlignment="1" applyProtection="1">
      <alignment horizontal="left" vertical="center" wrapText="1"/>
    </xf>
    <xf numFmtId="0" fontId="7" fillId="2" borderId="24" xfId="0" applyNumberFormat="1" applyFont="1" applyFill="1" applyBorder="1" applyAlignment="1" applyProtection="1">
      <alignment horizontal="left" vertical="center" wrapText="1"/>
    </xf>
    <xf numFmtId="0" fontId="7" fillId="0" borderId="5" xfId="0" applyFont="1" applyBorder="1" applyAlignment="1">
      <alignment horizontal="left" vertical="center" wrapText="1"/>
    </xf>
    <xf numFmtId="0" fontId="22" fillId="0" borderId="0" xfId="0" applyFont="1"/>
    <xf numFmtId="0" fontId="3" fillId="0" borderId="12" xfId="0" applyFont="1" applyBorder="1" applyAlignment="1">
      <alignment vertical="center"/>
    </xf>
    <xf numFmtId="0" fontId="7" fillId="2" borderId="4" xfId="0" applyNumberFormat="1" applyFont="1" applyFill="1" applyBorder="1" applyAlignment="1" applyProtection="1">
      <alignment vertical="center" wrapText="1"/>
    </xf>
    <xf numFmtId="0" fontId="7" fillId="0" borderId="5" xfId="0" applyFont="1" applyBorder="1" applyAlignment="1">
      <alignment horizontal="justify" vertical="center" wrapText="1"/>
    </xf>
    <xf numFmtId="0" fontId="7" fillId="2" borderId="25" xfId="0" applyNumberFormat="1" applyFont="1" applyFill="1" applyBorder="1" applyAlignment="1" applyProtection="1">
      <alignment horizontal="left" vertical="center" wrapText="1"/>
    </xf>
    <xf numFmtId="0" fontId="7" fillId="0" borderId="12" xfId="0" applyFont="1" applyBorder="1" applyAlignment="1">
      <alignment horizontal="justify" vertical="center" wrapText="1"/>
    </xf>
    <xf numFmtId="0" fontId="10" fillId="4" borderId="14" xfId="0" applyNumberFormat="1" applyFont="1" applyFill="1" applyBorder="1" applyAlignment="1" applyProtection="1">
      <alignment horizontal="left" vertical="center" wrapText="1"/>
    </xf>
    <xf numFmtId="0" fontId="10" fillId="4" borderId="1" xfId="0" applyNumberFormat="1" applyFont="1" applyFill="1" applyBorder="1" applyAlignment="1" applyProtection="1">
      <alignment horizontal="left" vertical="center" wrapText="1"/>
    </xf>
    <xf numFmtId="0" fontId="10" fillId="4" borderId="15" xfId="0" applyNumberFormat="1" applyFont="1" applyFill="1" applyBorder="1" applyAlignment="1" applyProtection="1">
      <alignment horizontal="left" vertical="center" wrapText="1"/>
    </xf>
    <xf numFmtId="3" fontId="20" fillId="4" borderId="18" xfId="0" applyNumberFormat="1" applyFont="1" applyFill="1" applyBorder="1" applyAlignment="1" applyProtection="1">
      <alignment horizontal="right" vertical="center" wrapText="1"/>
    </xf>
    <xf numFmtId="3" fontId="10" fillId="4" borderId="12" xfId="0" applyNumberFormat="1" applyFont="1" applyFill="1" applyBorder="1" applyAlignment="1" applyProtection="1">
      <alignment horizontal="right" vertical="center" wrapText="1"/>
    </xf>
    <xf numFmtId="3" fontId="10" fillId="4" borderId="18" xfId="0" applyNumberFormat="1" applyFont="1" applyFill="1" applyBorder="1" applyAlignment="1" applyProtection="1">
      <alignment horizontal="right" vertical="center" wrapText="1"/>
    </xf>
    <xf numFmtId="167" fontId="10" fillId="4" borderId="12" xfId="0" applyNumberFormat="1" applyFont="1" applyFill="1" applyBorder="1" applyAlignment="1" applyProtection="1">
      <alignment horizontal="right" vertical="center" wrapText="1"/>
    </xf>
    <xf numFmtId="0" fontId="13" fillId="5" borderId="12" xfId="0" applyFont="1" applyFill="1" applyBorder="1" applyAlignment="1">
      <alignment horizontal="center" vertical="center" wrapText="1"/>
    </xf>
    <xf numFmtId="0" fontId="7" fillId="0" borderId="26" xfId="0" applyFont="1" applyBorder="1" applyAlignment="1">
      <alignment horizontal="left" vertical="center" wrapText="1"/>
    </xf>
    <xf numFmtId="0" fontId="7" fillId="2" borderId="11" xfId="0" applyNumberFormat="1" applyFont="1" applyFill="1" applyBorder="1" applyAlignment="1" applyProtection="1">
      <alignment horizontal="left" vertical="center" wrapText="1"/>
    </xf>
    <xf numFmtId="0" fontId="7" fillId="2" borderId="12" xfId="0" applyNumberFormat="1" applyFont="1" applyFill="1" applyBorder="1" applyAlignment="1" applyProtection="1">
      <alignment horizontal="left" vertical="center" wrapText="1"/>
    </xf>
    <xf numFmtId="0" fontId="7" fillId="2" borderId="7" xfId="0" applyNumberFormat="1" applyFont="1" applyFill="1" applyBorder="1" applyAlignment="1" applyProtection="1">
      <alignment horizontal="left" vertical="center" wrapText="1"/>
    </xf>
    <xf numFmtId="3" fontId="21" fillId="2" borderId="27" xfId="0" applyNumberFormat="1" applyFont="1" applyFill="1" applyBorder="1" applyAlignment="1" applyProtection="1">
      <alignment horizontal="right" vertical="center" wrapText="1"/>
    </xf>
    <xf numFmtId="3" fontId="7" fillId="2" borderId="11" xfId="0" applyNumberFormat="1" applyFont="1" applyFill="1" applyBorder="1" applyAlignment="1" applyProtection="1">
      <alignment horizontal="right" vertical="center" wrapText="1"/>
    </xf>
    <xf numFmtId="3" fontId="7" fillId="2" borderId="28" xfId="0" applyNumberFormat="1" applyFont="1" applyFill="1" applyBorder="1" applyAlignment="1" applyProtection="1">
      <alignment horizontal="right" vertical="center" wrapText="1"/>
    </xf>
    <xf numFmtId="167" fontId="7" fillId="2" borderId="11" xfId="0" applyNumberFormat="1" applyFont="1" applyFill="1" applyBorder="1" applyAlignment="1" applyProtection="1">
      <alignment horizontal="right" vertical="center" wrapText="1"/>
    </xf>
    <xf numFmtId="3" fontId="7" fillId="0" borderId="11" xfId="9" applyNumberFormat="1" applyFont="1" applyFill="1" applyBorder="1" applyAlignment="1">
      <alignment horizontal="right" vertical="center" wrapText="1"/>
    </xf>
    <xf numFmtId="0" fontId="13" fillId="0" borderId="11" xfId="0" applyFont="1" applyBorder="1" applyAlignment="1">
      <alignment horizontal="center" vertical="center" wrapText="1"/>
    </xf>
    <xf numFmtId="0" fontId="5" fillId="2" borderId="3" xfId="0" applyNumberFormat="1" applyFont="1" applyFill="1" applyBorder="1" applyAlignment="1" applyProtection="1">
      <alignment vertical="top" wrapText="1"/>
    </xf>
    <xf numFmtId="0" fontId="5" fillId="2" borderId="4" xfId="0" applyNumberFormat="1" applyFont="1" applyFill="1" applyBorder="1" applyAlignment="1" applyProtection="1">
      <alignment vertical="top" wrapText="1"/>
    </xf>
    <xf numFmtId="0" fontId="7" fillId="2" borderId="0"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0" xfId="0" applyNumberFormat="1" applyFont="1" applyFill="1" applyBorder="1" applyAlignment="1" applyProtection="1">
      <alignment horizontal="left" vertical="center" wrapText="1"/>
    </xf>
    <xf numFmtId="0" fontId="19" fillId="2" borderId="29" xfId="0" applyNumberFormat="1" applyFont="1" applyFill="1" applyBorder="1" applyAlignment="1" applyProtection="1">
      <alignment horizontal="left" vertical="center" wrapText="1"/>
    </xf>
    <xf numFmtId="3" fontId="21" fillId="2" borderId="30" xfId="0" applyNumberFormat="1" applyFont="1" applyFill="1" applyBorder="1" applyAlignment="1" applyProtection="1">
      <alignment horizontal="right" vertical="center" wrapText="1"/>
    </xf>
    <xf numFmtId="3" fontId="7" fillId="2" borderId="13" xfId="0" applyNumberFormat="1" applyFont="1" applyFill="1" applyBorder="1" applyAlignment="1" applyProtection="1">
      <alignment horizontal="right" vertical="center" wrapText="1"/>
    </xf>
    <xf numFmtId="3" fontId="7" fillId="2" borderId="31" xfId="0" applyNumberFormat="1" applyFont="1" applyFill="1" applyBorder="1" applyAlignment="1" applyProtection="1">
      <alignment horizontal="right" vertical="center" wrapText="1"/>
    </xf>
    <xf numFmtId="167" fontId="7" fillId="2" borderId="13" xfId="0" applyNumberFormat="1" applyFont="1" applyFill="1" applyBorder="1" applyAlignment="1" applyProtection="1">
      <alignment horizontal="right" vertical="center" wrapText="1"/>
    </xf>
    <xf numFmtId="3" fontId="7" fillId="0" borderId="13" xfId="9" applyNumberFormat="1" applyFont="1" applyFill="1" applyBorder="1" applyAlignment="1">
      <alignment horizontal="right" vertical="center" wrapText="1"/>
    </xf>
    <xf numFmtId="0" fontId="13" fillId="0" borderId="13" xfId="0" applyFont="1" applyBorder="1" applyAlignment="1">
      <alignment horizontal="center" vertical="center" wrapText="1"/>
    </xf>
    <xf numFmtId="0" fontId="5" fillId="2" borderId="0" xfId="0" applyNumberFormat="1" applyFont="1" applyFill="1" applyBorder="1" applyAlignment="1" applyProtection="1">
      <alignment vertical="top" wrapText="1"/>
    </xf>
    <xf numFmtId="0" fontId="19" fillId="2" borderId="32" xfId="0" applyNumberFormat="1" applyFont="1" applyFill="1" applyBorder="1" applyAlignment="1" applyProtection="1">
      <alignment horizontal="left" vertical="center" wrapText="1"/>
    </xf>
    <xf numFmtId="0" fontId="19" fillId="2" borderId="33" xfId="0" applyNumberFormat="1" applyFont="1" applyFill="1" applyBorder="1" applyAlignment="1" applyProtection="1">
      <alignment horizontal="left" vertical="center" wrapText="1"/>
    </xf>
    <xf numFmtId="0" fontId="19" fillId="2" borderId="34" xfId="0" applyNumberFormat="1" applyFont="1" applyFill="1" applyBorder="1" applyAlignment="1" applyProtection="1">
      <alignment horizontal="left" vertical="center" wrapText="1"/>
    </xf>
    <xf numFmtId="3" fontId="21" fillId="2" borderId="35" xfId="0" applyNumberFormat="1" applyFont="1" applyFill="1" applyBorder="1" applyAlignment="1" applyProtection="1">
      <alignment horizontal="right" vertical="center" wrapText="1"/>
    </xf>
    <xf numFmtId="3" fontId="7" fillId="2" borderId="36" xfId="0" applyNumberFormat="1" applyFont="1" applyFill="1" applyBorder="1" applyAlignment="1" applyProtection="1">
      <alignment horizontal="right" vertical="center" wrapText="1"/>
    </xf>
    <xf numFmtId="3" fontId="19" fillId="2" borderId="37" xfId="0" applyNumberFormat="1" applyFont="1" applyFill="1" applyBorder="1" applyAlignment="1" applyProtection="1">
      <alignment horizontal="right" vertical="center" wrapText="1"/>
    </xf>
    <xf numFmtId="167" fontId="7" fillId="2" borderId="36" xfId="0" applyNumberFormat="1" applyFont="1" applyFill="1" applyBorder="1" applyAlignment="1" applyProtection="1">
      <alignment horizontal="right" vertical="center" wrapText="1"/>
    </xf>
    <xf numFmtId="3" fontId="7" fillId="2" borderId="37" xfId="0" applyNumberFormat="1" applyFont="1" applyFill="1" applyBorder="1" applyAlignment="1" applyProtection="1">
      <alignment horizontal="right" vertical="center" wrapText="1"/>
    </xf>
    <xf numFmtId="3" fontId="7" fillId="0" borderId="36" xfId="9" applyNumberFormat="1" applyFont="1" applyFill="1" applyBorder="1" applyAlignment="1">
      <alignment horizontal="right" vertical="center" wrapText="1"/>
    </xf>
    <xf numFmtId="0" fontId="7" fillId="0" borderId="33" xfId="0" applyFont="1" applyBorder="1" applyAlignment="1">
      <alignment horizontal="justify" vertical="center" wrapText="1"/>
    </xf>
    <xf numFmtId="0" fontId="7" fillId="2" borderId="1"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wrapText="1"/>
    </xf>
    <xf numFmtId="0" fontId="19" fillId="2" borderId="1" xfId="0" applyNumberFormat="1" applyFont="1" applyFill="1" applyBorder="1" applyAlignment="1" applyProtection="1">
      <alignment horizontal="left" vertical="center" wrapText="1"/>
    </xf>
    <xf numFmtId="0" fontId="19" fillId="2" borderId="15" xfId="0" applyNumberFormat="1" applyFont="1" applyFill="1" applyBorder="1" applyAlignment="1" applyProtection="1">
      <alignment horizontal="left" vertical="center" wrapText="1"/>
    </xf>
    <xf numFmtId="3" fontId="19" fillId="2" borderId="22" xfId="0" applyNumberFormat="1" applyFont="1" applyFill="1" applyBorder="1" applyAlignment="1" applyProtection="1">
      <alignment horizontal="righ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wrapText="1"/>
    </xf>
    <xf numFmtId="0" fontId="13" fillId="4" borderId="5" xfId="0" applyFont="1" applyFill="1" applyBorder="1" applyAlignment="1">
      <alignment horizontal="center" vertical="center" wrapText="1"/>
    </xf>
    <xf numFmtId="3" fontId="10" fillId="2" borderId="5" xfId="0" applyNumberFormat="1" applyFont="1" applyFill="1" applyBorder="1" applyAlignment="1" applyProtection="1">
      <alignment vertical="center" wrapText="1"/>
    </xf>
    <xf numFmtId="0" fontId="7" fillId="2" borderId="15" xfId="0" applyNumberFormat="1" applyFont="1" applyFill="1" applyBorder="1" applyAlignment="1" applyProtection="1">
      <alignment horizontal="left" vertical="center" wrapText="1"/>
    </xf>
    <xf numFmtId="3" fontId="7" fillId="2" borderId="12" xfId="0" applyNumberFormat="1" applyFont="1" applyFill="1" applyBorder="1" applyAlignment="1" applyProtection="1">
      <alignment vertical="center" wrapText="1"/>
    </xf>
    <xf numFmtId="3" fontId="10" fillId="4" borderId="5" xfId="0" applyNumberFormat="1" applyFont="1" applyFill="1" applyBorder="1" applyAlignment="1" applyProtection="1">
      <alignment vertical="center" wrapText="1"/>
    </xf>
    <xf numFmtId="0" fontId="10" fillId="6" borderId="6" xfId="0" applyNumberFormat="1" applyFont="1" applyFill="1" applyBorder="1" applyAlignment="1" applyProtection="1">
      <alignment horizontal="center" vertical="center" wrapText="1"/>
    </xf>
    <xf numFmtId="0" fontId="10" fillId="6" borderId="7" xfId="0" applyNumberFormat="1" applyFont="1" applyFill="1" applyBorder="1" applyAlignment="1" applyProtection="1">
      <alignment horizontal="center" vertical="center" wrapText="1"/>
    </xf>
    <xf numFmtId="0" fontId="10" fillId="6" borderId="8" xfId="0" applyNumberFormat="1" applyFont="1" applyFill="1" applyBorder="1" applyAlignment="1" applyProtection="1">
      <alignment horizontal="center" vertical="center" wrapText="1"/>
    </xf>
    <xf numFmtId="3" fontId="20" fillId="6" borderId="31" xfId="0" applyNumberFormat="1" applyFont="1" applyFill="1" applyBorder="1" applyAlignment="1" applyProtection="1">
      <alignment horizontal="right" vertical="center" wrapText="1"/>
    </xf>
    <xf numFmtId="3" fontId="10" fillId="6" borderId="5" xfId="0" applyNumberFormat="1" applyFont="1" applyFill="1" applyBorder="1" applyAlignment="1" applyProtection="1">
      <alignment horizontal="right" vertical="center" wrapText="1"/>
    </xf>
    <xf numFmtId="3" fontId="10" fillId="6" borderId="31" xfId="0" applyNumberFormat="1" applyFont="1" applyFill="1" applyBorder="1" applyAlignment="1" applyProtection="1">
      <alignment horizontal="right" vertical="center" wrapText="1"/>
    </xf>
    <xf numFmtId="167" fontId="10" fillId="6" borderId="11" xfId="0" applyNumberFormat="1" applyFont="1" applyFill="1" applyBorder="1" applyAlignment="1" applyProtection="1">
      <alignment horizontal="right" vertical="center" wrapText="1"/>
    </xf>
    <xf numFmtId="0" fontId="10" fillId="6" borderId="14" xfId="0" applyNumberFormat="1" applyFont="1" applyFill="1" applyBorder="1" applyAlignment="1" applyProtection="1">
      <alignment horizontal="center" vertical="center" wrapText="1"/>
    </xf>
    <xf numFmtId="0" fontId="10" fillId="6" borderId="1" xfId="0" applyNumberFormat="1" applyFont="1" applyFill="1" applyBorder="1" applyAlignment="1" applyProtection="1">
      <alignment horizontal="center" vertical="center" wrapText="1"/>
    </xf>
    <xf numFmtId="0" fontId="10" fillId="6" borderId="15" xfId="0" applyNumberFormat="1" applyFont="1" applyFill="1" applyBorder="1" applyAlignment="1" applyProtection="1">
      <alignment horizontal="center" vertical="center" wrapText="1"/>
    </xf>
    <xf numFmtId="3" fontId="20" fillId="6" borderId="22" xfId="0" applyNumberFormat="1" applyFont="1" applyFill="1" applyBorder="1" applyAlignment="1" applyProtection="1">
      <alignment horizontal="right" vertical="center" wrapText="1"/>
    </xf>
    <xf numFmtId="3" fontId="10" fillId="6" borderId="14" xfId="0" applyNumberFormat="1" applyFont="1" applyFill="1" applyBorder="1" applyAlignment="1" applyProtection="1">
      <alignment horizontal="right" vertical="center" wrapText="1"/>
    </xf>
    <xf numFmtId="3" fontId="10" fillId="6" borderId="22" xfId="0" applyNumberFormat="1" applyFont="1" applyFill="1" applyBorder="1" applyAlignment="1" applyProtection="1">
      <alignment horizontal="right" vertical="center" wrapText="1"/>
    </xf>
    <xf numFmtId="3" fontId="10" fillId="6" borderId="15" xfId="0" applyNumberFormat="1" applyFont="1" applyFill="1" applyBorder="1" applyAlignment="1" applyProtection="1">
      <alignment horizontal="right" vertical="center" wrapText="1"/>
    </xf>
    <xf numFmtId="167" fontId="10" fillId="6" borderId="12" xfId="0" applyNumberFormat="1" applyFont="1" applyFill="1" applyBorder="1" applyAlignment="1" applyProtection="1">
      <alignment horizontal="right" vertical="center" wrapText="1"/>
    </xf>
    <xf numFmtId="0" fontId="3" fillId="0" borderId="0" xfId="0" applyFont="1" applyAlignment="1">
      <alignment vertical="center"/>
    </xf>
    <xf numFmtId="3" fontId="3" fillId="0" borderId="0" xfId="0" applyNumberFormat="1" applyFont="1" applyAlignment="1">
      <alignment vertical="center"/>
    </xf>
    <xf numFmtId="0" fontId="2" fillId="0" borderId="0" xfId="0" applyFont="1" applyAlignment="1">
      <alignment vertical="center"/>
    </xf>
    <xf numFmtId="0" fontId="10" fillId="2" borderId="0" xfId="0" applyNumberFormat="1" applyFont="1" applyFill="1" applyBorder="1" applyAlignment="1" applyProtection="1">
      <alignment vertical="center" wrapText="1"/>
    </xf>
    <xf numFmtId="0" fontId="4" fillId="0" borderId="0" xfId="0" applyFont="1" applyAlignment="1">
      <alignment horizontal="right" vertical="center"/>
    </xf>
    <xf numFmtId="0" fontId="0" fillId="0" borderId="0" xfId="0" applyFill="1"/>
    <xf numFmtId="0" fontId="7" fillId="0" borderId="0" xfId="0" applyFont="1" applyAlignment="1">
      <alignment vertical="center"/>
    </xf>
    <xf numFmtId="0" fontId="7"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Fill="1" applyAlignment="1">
      <alignment vertical="center"/>
    </xf>
    <xf numFmtId="0" fontId="25" fillId="0" borderId="0" xfId="0" applyFont="1" applyAlignment="1">
      <alignment vertical="center"/>
    </xf>
    <xf numFmtId="0" fontId="7" fillId="2" borderId="0" xfId="0" applyNumberFormat="1" applyFont="1" applyFill="1" applyBorder="1" applyAlignment="1" applyProtection="1">
      <alignment horizontal="right" vertical="center" wrapText="1"/>
    </xf>
    <xf numFmtId="0" fontId="7" fillId="0" borderId="0" xfId="0" applyFont="1" applyBorder="1" applyAlignment="1">
      <alignment vertical="center"/>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24" xfId="0" applyNumberFormat="1" applyFont="1" applyFill="1" applyBorder="1" applyAlignment="1" applyProtection="1">
      <alignment horizontal="center" vertical="center" wrapText="1"/>
    </xf>
    <xf numFmtId="0" fontId="10" fillId="0" borderId="38" xfId="0" applyNumberFormat="1" applyFont="1" applyFill="1" applyBorder="1" applyAlignment="1" applyProtection="1">
      <alignment horizontal="center" vertical="center" wrapText="1"/>
    </xf>
    <xf numFmtId="0" fontId="10" fillId="0" borderId="39" xfId="0" applyNumberFormat="1" applyFont="1" applyFill="1" applyBorder="1" applyAlignment="1" applyProtection="1">
      <alignment horizontal="center" vertical="center" wrapText="1"/>
    </xf>
    <xf numFmtId="0" fontId="10" fillId="0" borderId="40"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25" xfId="0" applyNumberFormat="1" applyFont="1" applyFill="1" applyBorder="1" applyAlignment="1" applyProtection="1">
      <alignment horizontal="center" vertical="center" wrapText="1"/>
    </xf>
    <xf numFmtId="0" fontId="12" fillId="0" borderId="41" xfId="0" applyNumberFormat="1" applyFont="1" applyFill="1" applyBorder="1" applyAlignment="1" applyProtection="1">
      <alignment horizontal="center" vertical="center" wrapText="1"/>
    </xf>
    <xf numFmtId="0" fontId="12" fillId="0" borderId="24" xfId="0" applyNumberFormat="1" applyFont="1" applyFill="1" applyBorder="1" applyAlignment="1" applyProtection="1">
      <alignment horizontal="center" vertical="center" wrapText="1"/>
    </xf>
    <xf numFmtId="0" fontId="12" fillId="0" borderId="21" xfId="0" applyNumberFormat="1" applyFont="1" applyFill="1" applyBorder="1" applyAlignment="1" applyProtection="1">
      <alignment horizontal="center" vertical="center" wrapText="1"/>
    </xf>
    <xf numFmtId="0" fontId="12" fillId="0" borderId="22" xfId="0" applyNumberFormat="1" applyFont="1" applyFill="1" applyBorder="1" applyAlignment="1" applyProtection="1">
      <alignment horizontal="center" vertical="center" wrapText="1"/>
    </xf>
    <xf numFmtId="0" fontId="12" fillId="0" borderId="42" xfId="0" applyNumberFormat="1" applyFont="1" applyFill="1" applyBorder="1" applyAlignment="1" applyProtection="1">
      <alignment horizontal="center" vertical="center" wrapText="1"/>
    </xf>
    <xf numFmtId="0" fontId="26" fillId="0" borderId="0" xfId="0" applyFont="1" applyFill="1"/>
    <xf numFmtId="0" fontId="26" fillId="0" borderId="0" xfId="0" applyFont="1"/>
    <xf numFmtId="0" fontId="14" fillId="7" borderId="43" xfId="0" applyNumberFormat="1" applyFont="1" applyFill="1" applyBorder="1" applyAlignment="1" applyProtection="1">
      <alignment horizontal="center" vertical="center" wrapText="1"/>
    </xf>
    <xf numFmtId="0" fontId="14" fillId="7" borderId="44" xfId="0" applyNumberFormat="1" applyFont="1" applyFill="1" applyBorder="1" applyAlignment="1" applyProtection="1">
      <alignment horizontal="center" vertical="center" wrapText="1"/>
    </xf>
    <xf numFmtId="0" fontId="14" fillId="7" borderId="45" xfId="0" applyNumberFormat="1" applyFont="1" applyFill="1" applyBorder="1" applyAlignment="1" applyProtection="1">
      <alignment horizontal="center" vertical="center" wrapText="1"/>
    </xf>
    <xf numFmtId="3" fontId="14" fillId="7" borderId="30" xfId="0" applyNumberFormat="1" applyFont="1" applyFill="1" applyBorder="1" applyAlignment="1" applyProtection="1">
      <alignment vertical="center" wrapText="1"/>
    </xf>
    <xf numFmtId="167" fontId="14" fillId="7" borderId="31" xfId="0" applyNumberFormat="1" applyFont="1" applyFill="1" applyBorder="1" applyAlignment="1" applyProtection="1">
      <alignment vertical="center" wrapText="1"/>
    </xf>
    <xf numFmtId="0" fontId="12" fillId="7" borderId="46" xfId="0" applyNumberFormat="1" applyFont="1" applyFill="1" applyBorder="1" applyAlignment="1" applyProtection="1">
      <alignment horizontal="left" vertical="center" wrapText="1"/>
    </xf>
    <xf numFmtId="0" fontId="10" fillId="4" borderId="47" xfId="0" applyNumberFormat="1" applyFont="1" applyFill="1" applyBorder="1" applyAlignment="1" applyProtection="1">
      <alignment horizontal="left" vertical="center" wrapText="1"/>
    </xf>
    <xf numFmtId="0" fontId="10" fillId="4" borderId="48" xfId="0" applyNumberFormat="1" applyFont="1" applyFill="1" applyBorder="1" applyAlignment="1" applyProtection="1">
      <alignment horizontal="left" vertical="center" wrapText="1"/>
    </xf>
    <xf numFmtId="3" fontId="10" fillId="4" borderId="19" xfId="0" applyNumberFormat="1" applyFont="1" applyFill="1" applyBorder="1" applyAlignment="1" applyProtection="1">
      <alignment horizontal="right" vertical="center" wrapText="1"/>
    </xf>
    <xf numFmtId="167" fontId="10" fillId="4" borderId="16" xfId="0" applyNumberFormat="1" applyFont="1" applyFill="1" applyBorder="1" applyAlignment="1" applyProtection="1">
      <alignment horizontal="right" vertical="center" wrapText="1"/>
    </xf>
    <xf numFmtId="3" fontId="10" fillId="5" borderId="49" xfId="0" applyNumberFormat="1" applyFont="1" applyFill="1" applyBorder="1" applyAlignment="1" applyProtection="1">
      <alignment horizontal="center" vertical="center" wrapText="1"/>
    </xf>
    <xf numFmtId="0" fontId="7" fillId="2" borderId="50" xfId="0" applyNumberFormat="1" applyFont="1" applyFill="1" applyBorder="1" applyAlignment="1" applyProtection="1">
      <alignment horizontal="left" vertical="center" wrapText="1"/>
    </xf>
    <xf numFmtId="0" fontId="7" fillId="2" borderId="51" xfId="0" applyNumberFormat="1" applyFont="1" applyFill="1" applyBorder="1" applyAlignment="1" applyProtection="1">
      <alignment horizontal="left" vertical="center" wrapText="1"/>
    </xf>
    <xf numFmtId="0" fontId="10" fillId="2" borderId="19" xfId="0" applyNumberFormat="1" applyFont="1" applyFill="1" applyBorder="1" applyAlignment="1" applyProtection="1">
      <alignment horizontal="left" vertical="center" wrapText="1"/>
    </xf>
    <xf numFmtId="0" fontId="10" fillId="2" borderId="48" xfId="0" applyNumberFormat="1" applyFont="1" applyFill="1" applyBorder="1" applyAlignment="1" applyProtection="1">
      <alignment horizontal="left" vertical="center" wrapText="1"/>
    </xf>
    <xf numFmtId="3" fontId="10" fillId="2" borderId="19" xfId="0" applyNumberFormat="1" applyFont="1" applyFill="1" applyBorder="1" applyAlignment="1" applyProtection="1">
      <alignment horizontal="right" vertical="center" wrapText="1"/>
    </xf>
    <xf numFmtId="167" fontId="10" fillId="2" borderId="16" xfId="0" applyNumberFormat="1" applyFont="1" applyFill="1" applyBorder="1" applyAlignment="1" applyProtection="1">
      <alignment horizontal="right" vertical="center" wrapText="1"/>
    </xf>
    <xf numFmtId="3" fontId="10" fillId="2" borderId="49" xfId="0" applyNumberFormat="1" applyFont="1" applyFill="1" applyBorder="1" applyAlignment="1" applyProtection="1">
      <alignment horizontal="center" vertical="center" wrapText="1"/>
    </xf>
    <xf numFmtId="0" fontId="7" fillId="2" borderId="52" xfId="0" applyNumberFormat="1" applyFont="1" applyFill="1" applyBorder="1" applyAlignment="1" applyProtection="1">
      <alignment horizontal="left" vertical="center" wrapText="1"/>
    </xf>
    <xf numFmtId="0" fontId="7" fillId="2" borderId="19" xfId="0" applyNumberFormat="1" applyFont="1" applyFill="1" applyBorder="1" applyAlignment="1" applyProtection="1">
      <alignment horizontal="left" vertical="center" wrapText="1"/>
    </xf>
    <xf numFmtId="0" fontId="7" fillId="2" borderId="53" xfId="0" applyNumberFormat="1" applyFont="1" applyFill="1" applyBorder="1" applyAlignment="1" applyProtection="1">
      <alignment horizontal="left" vertical="center" wrapText="1"/>
    </xf>
    <xf numFmtId="3" fontId="7" fillId="2" borderId="19" xfId="0" applyNumberFormat="1" applyFont="1" applyFill="1" applyBorder="1" applyAlignment="1" applyProtection="1">
      <alignment horizontal="right" vertical="center" wrapText="1"/>
    </xf>
    <xf numFmtId="167" fontId="7" fillId="2" borderId="16" xfId="0" applyNumberFormat="1" applyFont="1" applyFill="1" applyBorder="1" applyAlignment="1" applyProtection="1">
      <alignment horizontal="right" vertical="center" wrapText="1"/>
    </xf>
    <xf numFmtId="3" fontId="7" fillId="2" borderId="49" xfId="0" applyNumberFormat="1" applyFont="1" applyFill="1" applyBorder="1" applyAlignment="1" applyProtection="1">
      <alignment horizontal="left" vertical="center" wrapText="1"/>
    </xf>
    <xf numFmtId="0" fontId="7" fillId="2" borderId="29" xfId="0" applyNumberFormat="1" applyFont="1" applyFill="1" applyBorder="1" applyAlignment="1" applyProtection="1">
      <alignment horizontal="left" vertical="center" wrapText="1"/>
    </xf>
    <xf numFmtId="0" fontId="7" fillId="2" borderId="54" xfId="0" applyNumberFormat="1" applyFont="1" applyFill="1" applyBorder="1" applyAlignment="1" applyProtection="1">
      <alignment horizontal="left" vertical="center" wrapText="1"/>
    </xf>
    <xf numFmtId="0" fontId="7" fillId="2" borderId="55" xfId="0" applyNumberFormat="1" applyFont="1" applyFill="1" applyBorder="1" applyAlignment="1" applyProtection="1">
      <alignment horizontal="left" vertical="center" wrapText="1"/>
    </xf>
    <xf numFmtId="0" fontId="7" fillId="2" borderId="20" xfId="0" applyNumberFormat="1" applyFont="1" applyFill="1" applyBorder="1" applyAlignment="1" applyProtection="1">
      <alignment horizontal="left" vertical="center" wrapText="1"/>
    </xf>
    <xf numFmtId="0" fontId="7" fillId="2" borderId="56" xfId="0" applyNumberFormat="1" applyFont="1" applyFill="1" applyBorder="1" applyAlignment="1" applyProtection="1">
      <alignment horizontal="left" vertical="center" wrapText="1"/>
    </xf>
    <xf numFmtId="3" fontId="7" fillId="2" borderId="20" xfId="0" applyNumberFormat="1" applyFont="1" applyFill="1" applyBorder="1" applyAlignment="1" applyProtection="1">
      <alignment horizontal="right" vertical="center" wrapText="1"/>
    </xf>
    <xf numFmtId="167" fontId="7" fillId="2" borderId="17" xfId="0" applyNumberFormat="1" applyFont="1" applyFill="1" applyBorder="1" applyAlignment="1" applyProtection="1">
      <alignment horizontal="right" vertical="center" wrapText="1"/>
    </xf>
    <xf numFmtId="3" fontId="10" fillId="2" borderId="57" xfId="0" applyNumberFormat="1" applyFont="1" applyFill="1" applyBorder="1" applyAlignment="1" applyProtection="1">
      <alignment horizontal="center" vertical="center" wrapText="1"/>
    </xf>
    <xf numFmtId="0" fontId="7" fillId="2" borderId="23" xfId="0" applyNumberFormat="1" applyFont="1" applyFill="1" applyBorder="1" applyAlignment="1" applyProtection="1">
      <alignment horizontal="left" vertical="center" wrapText="1"/>
    </xf>
    <xf numFmtId="3" fontId="7" fillId="2" borderId="23" xfId="0" applyNumberFormat="1" applyFont="1" applyFill="1" applyBorder="1" applyAlignment="1" applyProtection="1">
      <alignment horizontal="right" vertical="center" wrapText="1"/>
    </xf>
    <xf numFmtId="167" fontId="7" fillId="2" borderId="18" xfId="0" applyNumberFormat="1" applyFont="1" applyFill="1" applyBorder="1" applyAlignment="1" applyProtection="1">
      <alignment horizontal="right" vertical="center" wrapText="1"/>
    </xf>
    <xf numFmtId="3" fontId="7" fillId="2" borderId="58" xfId="0" applyNumberFormat="1" applyFont="1" applyFill="1" applyBorder="1" applyAlignment="1" applyProtection="1">
      <alignment horizontal="left" vertical="center" wrapText="1"/>
    </xf>
    <xf numFmtId="3" fontId="7" fillId="2" borderId="59" xfId="0" applyNumberFormat="1" applyFont="1" applyFill="1" applyBorder="1" applyAlignment="1" applyProtection="1">
      <alignment horizontal="left" vertical="center" wrapText="1"/>
    </xf>
    <xf numFmtId="0" fontId="7" fillId="2" borderId="54" xfId="0" applyNumberFormat="1" applyFont="1" applyFill="1" applyBorder="1" applyAlignment="1" applyProtection="1">
      <alignment horizontal="left" vertical="center" wrapText="1"/>
    </xf>
    <xf numFmtId="3" fontId="7" fillId="2" borderId="58" xfId="0" applyNumberFormat="1" applyFont="1" applyFill="1" applyBorder="1" applyAlignment="1" applyProtection="1">
      <alignment horizontal="left" vertical="center" wrapText="1"/>
    </xf>
    <xf numFmtId="0" fontId="7" fillId="2" borderId="50" xfId="0" applyNumberFormat="1" applyFont="1" applyFill="1" applyBorder="1" applyAlignment="1" applyProtection="1">
      <alignment vertical="center" wrapText="1"/>
    </xf>
    <xf numFmtId="0" fontId="7" fillId="2" borderId="51" xfId="0" applyNumberFormat="1" applyFont="1" applyFill="1" applyBorder="1" applyAlignment="1" applyProtection="1">
      <alignment vertical="center" wrapText="1"/>
    </xf>
    <xf numFmtId="3" fontId="7" fillId="2" borderId="49" xfId="0" applyNumberFormat="1" applyFont="1" applyFill="1" applyBorder="1" applyAlignment="1" applyProtection="1">
      <alignment horizontal="center" vertical="center" wrapText="1"/>
    </xf>
    <xf numFmtId="0" fontId="10" fillId="2" borderId="23" xfId="0" applyNumberFormat="1" applyFont="1" applyFill="1" applyBorder="1" applyAlignment="1" applyProtection="1">
      <alignment horizontal="left" vertical="center" wrapText="1"/>
    </xf>
    <xf numFmtId="0" fontId="10" fillId="2" borderId="60" xfId="0" applyNumberFormat="1" applyFont="1" applyFill="1" applyBorder="1" applyAlignment="1" applyProtection="1">
      <alignment horizontal="left" vertical="center" wrapText="1"/>
    </xf>
    <xf numFmtId="0" fontId="7" fillId="2" borderId="61" xfId="0" applyNumberFormat="1" applyFont="1" applyFill="1" applyBorder="1" applyAlignment="1" applyProtection="1">
      <alignment vertical="center" wrapText="1"/>
    </xf>
    <xf numFmtId="0" fontId="7" fillId="2" borderId="60" xfId="0" applyNumberFormat="1" applyFont="1" applyFill="1" applyBorder="1" applyAlignment="1" applyProtection="1">
      <alignment vertical="center" wrapText="1"/>
    </xf>
    <xf numFmtId="0" fontId="22" fillId="0" borderId="0" xfId="0" applyFont="1" applyFill="1"/>
    <xf numFmtId="0" fontId="7" fillId="2" borderId="52" xfId="0" applyNumberFormat="1" applyFont="1" applyFill="1" applyBorder="1" applyAlignment="1" applyProtection="1">
      <alignment vertical="center" wrapText="1"/>
    </xf>
    <xf numFmtId="0" fontId="7" fillId="2" borderId="25" xfId="0" applyNumberFormat="1" applyFont="1" applyFill="1" applyBorder="1" applyAlignment="1" applyProtection="1">
      <alignment vertical="center" wrapText="1"/>
    </xf>
    <xf numFmtId="0" fontId="7" fillId="2" borderId="54" xfId="0" applyNumberFormat="1" applyFont="1" applyFill="1" applyBorder="1" applyAlignment="1" applyProtection="1">
      <alignment vertical="center" wrapText="1"/>
    </xf>
    <xf numFmtId="3" fontId="10" fillId="2" borderId="58" xfId="0" applyNumberFormat="1" applyFont="1" applyFill="1" applyBorder="1" applyAlignment="1" applyProtection="1">
      <alignment horizontal="center" vertical="center" wrapText="1"/>
    </xf>
    <xf numFmtId="3" fontId="7" fillId="2" borderId="57" xfId="0" applyNumberFormat="1" applyFont="1" applyFill="1" applyBorder="1" applyAlignment="1" applyProtection="1">
      <alignment horizontal="center" vertical="center" wrapText="1"/>
    </xf>
    <xf numFmtId="0" fontId="10" fillId="4" borderId="61" xfId="0" applyNumberFormat="1" applyFont="1" applyFill="1" applyBorder="1" applyAlignment="1" applyProtection="1">
      <alignment horizontal="left" vertical="center" wrapText="1"/>
    </xf>
    <xf numFmtId="0" fontId="10" fillId="4" borderId="60" xfId="0" applyNumberFormat="1" applyFont="1" applyFill="1" applyBorder="1" applyAlignment="1" applyProtection="1">
      <alignment horizontal="left" vertical="center" wrapText="1"/>
    </xf>
    <xf numFmtId="3" fontId="10" fillId="4" borderId="23" xfId="0" applyNumberFormat="1" applyFont="1" applyFill="1" applyBorder="1" applyAlignment="1" applyProtection="1">
      <alignment horizontal="right" vertical="center" wrapText="1"/>
    </xf>
    <xf numFmtId="167" fontId="10" fillId="4" borderId="18" xfId="0" applyNumberFormat="1" applyFont="1" applyFill="1" applyBorder="1" applyAlignment="1" applyProtection="1">
      <alignment horizontal="right" vertical="center" wrapText="1"/>
    </xf>
    <xf numFmtId="3" fontId="7" fillId="5" borderId="58" xfId="0" applyNumberFormat="1" applyFont="1" applyFill="1" applyBorder="1" applyAlignment="1" applyProtection="1">
      <alignment horizontal="center" vertical="center" wrapText="1"/>
    </xf>
    <xf numFmtId="3" fontId="7" fillId="2" borderId="49" xfId="0" applyNumberFormat="1" applyFont="1" applyFill="1" applyBorder="1" applyAlignment="1" applyProtection="1">
      <alignment horizontal="justify" vertical="top" wrapText="1"/>
    </xf>
    <xf numFmtId="3" fontId="7" fillId="2" borderId="57" xfId="0" applyNumberFormat="1" applyFont="1" applyFill="1" applyBorder="1" applyAlignment="1" applyProtection="1">
      <alignment horizontal="left" vertical="center" wrapText="1"/>
    </xf>
    <xf numFmtId="0" fontId="7" fillId="2" borderId="29" xfId="0" applyNumberFormat="1" applyFont="1" applyFill="1" applyBorder="1" applyAlignment="1" applyProtection="1">
      <alignment vertical="center" wrapText="1"/>
    </xf>
    <xf numFmtId="3" fontId="7" fillId="2" borderId="59" xfId="0" applyNumberFormat="1" applyFont="1" applyFill="1" applyBorder="1" applyAlignment="1" applyProtection="1">
      <alignment horizontal="justify" vertical="top" wrapText="1"/>
    </xf>
    <xf numFmtId="3" fontId="7" fillId="2" borderId="58" xfId="0" applyNumberFormat="1" applyFont="1" applyFill="1" applyBorder="1" applyAlignment="1" applyProtection="1">
      <alignment horizontal="justify" vertical="top" wrapText="1"/>
    </xf>
    <xf numFmtId="0" fontId="7" fillId="2" borderId="51" xfId="0" applyNumberFormat="1" applyFont="1" applyFill="1" applyBorder="1" applyAlignment="1" applyProtection="1">
      <alignment horizontal="left" vertical="center" wrapText="1"/>
    </xf>
    <xf numFmtId="0" fontId="7" fillId="2" borderId="56" xfId="0" applyNumberFormat="1" applyFont="1" applyFill="1" applyBorder="1" applyAlignment="1" applyProtection="1">
      <alignment vertical="center" wrapText="1"/>
    </xf>
    <xf numFmtId="3" fontId="7" fillId="5" borderId="49" xfId="0" applyNumberFormat="1" applyFont="1" applyFill="1" applyBorder="1" applyAlignment="1" applyProtection="1">
      <alignment horizontal="center" vertical="center" wrapText="1"/>
    </xf>
    <xf numFmtId="0" fontId="7" fillId="2" borderId="19" xfId="0" applyNumberFormat="1" applyFont="1" applyFill="1" applyBorder="1" applyAlignment="1" applyProtection="1">
      <alignment horizontal="left" vertical="center"/>
    </xf>
    <xf numFmtId="0" fontId="7" fillId="2" borderId="53" xfId="0" applyNumberFormat="1" applyFont="1" applyFill="1" applyBorder="1" applyAlignment="1" applyProtection="1">
      <alignment horizontal="left" vertical="center"/>
    </xf>
    <xf numFmtId="3" fontId="10" fillId="2" borderId="23" xfId="0" applyNumberFormat="1" applyFont="1" applyFill="1" applyBorder="1" applyAlignment="1" applyProtection="1">
      <alignment horizontal="right" vertical="center" wrapText="1"/>
    </xf>
    <xf numFmtId="167" fontId="10" fillId="2" borderId="18" xfId="0" applyNumberFormat="1" applyFont="1" applyFill="1" applyBorder="1" applyAlignment="1" applyProtection="1">
      <alignment horizontal="right" vertical="center" wrapText="1"/>
    </xf>
    <xf numFmtId="3" fontId="7" fillId="2" borderId="58" xfId="0" applyNumberFormat="1" applyFont="1" applyFill="1" applyBorder="1" applyAlignment="1" applyProtection="1">
      <alignment horizontal="center" vertical="center" wrapText="1"/>
    </xf>
    <xf numFmtId="0" fontId="7" fillId="2" borderId="52" xfId="0" applyNumberFormat="1" applyFont="1" applyFill="1" applyBorder="1" applyAlignment="1" applyProtection="1">
      <alignment horizontal="left" vertical="center" wrapText="1"/>
    </xf>
    <xf numFmtId="0" fontId="10" fillId="2" borderId="53" xfId="0" applyNumberFormat="1" applyFont="1" applyFill="1" applyBorder="1" applyAlignment="1" applyProtection="1">
      <alignment horizontal="left" vertical="center" wrapText="1"/>
    </xf>
    <xf numFmtId="0" fontId="7" fillId="6" borderId="23" xfId="0" applyNumberFormat="1" applyFont="1" applyFill="1" applyBorder="1" applyAlignment="1" applyProtection="1">
      <alignment horizontal="left" vertical="center" wrapText="1"/>
    </xf>
    <xf numFmtId="0" fontId="10" fillId="6" borderId="0" xfId="0" applyNumberFormat="1" applyFont="1" applyFill="1" applyBorder="1" applyAlignment="1" applyProtection="1">
      <alignment horizontal="left" vertical="center" wrapText="1"/>
    </xf>
    <xf numFmtId="0" fontId="7" fillId="6" borderId="60" xfId="0" applyNumberFormat="1" applyFont="1" applyFill="1" applyBorder="1" applyAlignment="1" applyProtection="1">
      <alignment horizontal="left" vertical="center" wrapText="1"/>
    </xf>
    <xf numFmtId="3" fontId="10" fillId="6" borderId="30" xfId="0" applyNumberFormat="1" applyFont="1" applyFill="1" applyBorder="1" applyAlignment="1" applyProtection="1">
      <alignment horizontal="right" vertical="center" wrapText="1"/>
    </xf>
    <xf numFmtId="3" fontId="10" fillId="6" borderId="31" xfId="0" applyNumberFormat="1" applyFont="1" applyFill="1" applyBorder="1" applyAlignment="1" applyProtection="1">
      <alignment horizontal="right" vertical="center" wrapText="1"/>
    </xf>
    <xf numFmtId="167" fontId="10" fillId="6" borderId="31" xfId="0" applyNumberFormat="1" applyFont="1" applyFill="1" applyBorder="1" applyAlignment="1" applyProtection="1">
      <alignment horizontal="right" vertical="center" wrapText="1"/>
    </xf>
    <xf numFmtId="3" fontId="10" fillId="6" borderId="31" xfId="0" applyNumberFormat="1" applyFont="1" applyFill="1" applyBorder="1" applyAlignment="1" applyProtection="1">
      <alignment horizontal="left" vertical="center" wrapText="1"/>
    </xf>
    <xf numFmtId="3" fontId="7" fillId="0" borderId="0" xfId="0" applyNumberFormat="1" applyFont="1" applyAlignment="1">
      <alignment vertical="center"/>
    </xf>
    <xf numFmtId="3" fontId="13" fillId="7" borderId="3" xfId="0" applyNumberFormat="1" applyFont="1" applyFill="1" applyBorder="1" applyAlignment="1">
      <alignment horizontal="center" vertical="center" wrapText="1"/>
    </xf>
    <xf numFmtId="3" fontId="14" fillId="7" borderId="4" xfId="0" applyNumberFormat="1" applyFont="1" applyFill="1" applyBorder="1" applyAlignment="1">
      <alignment horizontal="center" vertical="center" wrapText="1"/>
    </xf>
    <xf numFmtId="3" fontId="14" fillId="7" borderId="5" xfId="0" applyNumberFormat="1" applyFont="1" applyFill="1" applyBorder="1" applyAlignment="1">
      <alignment vertical="center" wrapText="1"/>
    </xf>
    <xf numFmtId="3" fontId="10" fillId="7" borderId="5" xfId="0" applyNumberFormat="1" applyFont="1" applyFill="1" applyBorder="1" applyAlignment="1">
      <alignment vertical="center" wrapText="1"/>
    </xf>
    <xf numFmtId="165" fontId="14" fillId="7" borderId="5" xfId="1" applyNumberFormat="1" applyFont="1" applyFill="1" applyBorder="1" applyAlignment="1">
      <alignment vertical="center" wrapText="1"/>
    </xf>
    <xf numFmtId="166" fontId="14" fillId="7" borderId="5" xfId="0" applyNumberFormat="1" applyFont="1" applyFill="1" applyBorder="1" applyAlignment="1">
      <alignment vertical="center" wrapText="1"/>
    </xf>
    <xf numFmtId="3" fontId="10" fillId="7" borderId="5" xfId="0" applyNumberFormat="1" applyFont="1" applyFill="1" applyBorder="1" applyAlignment="1">
      <alignment horizontal="right" vertical="center" wrapText="1"/>
    </xf>
    <xf numFmtId="3" fontId="14" fillId="7" borderId="5" xfId="0" applyNumberFormat="1" applyFont="1" applyFill="1" applyBorder="1" applyAlignment="1">
      <alignment horizontal="right" vertical="center" wrapText="1"/>
    </xf>
    <xf numFmtId="0" fontId="13" fillId="7" borderId="5" xfId="0" applyFont="1" applyFill="1" applyBorder="1" applyAlignment="1">
      <alignment horizontal="center" vertical="center" wrapText="1"/>
    </xf>
    <xf numFmtId="3" fontId="12" fillId="7" borderId="2" xfId="0" applyNumberFormat="1" applyFont="1" applyFill="1" applyBorder="1" applyAlignment="1">
      <alignment horizontal="center" vertical="center" wrapText="1"/>
    </xf>
  </cellXfs>
  <cellStyles count="11">
    <cellStyle name="Normalny" xfId="0" builtinId="0"/>
    <cellStyle name="Normalny 2" xfId="10"/>
    <cellStyle name="Procentowy" xfId="1" builtinId="5"/>
    <cellStyle name="S0" xfId="5"/>
    <cellStyle name="S10" xfId="4"/>
    <cellStyle name="S11" xfId="3"/>
    <cellStyle name="S24" xfId="9"/>
    <cellStyle name="S33" xfId="6"/>
    <cellStyle name="S34" xfId="7"/>
    <cellStyle name="S35" xfId="8"/>
    <cellStyle name="S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9"/>
  <sheetViews>
    <sheetView tabSelected="1" view="pageBreakPreview" zoomScaleNormal="100" zoomScaleSheetLayoutView="100" workbookViewId="0">
      <pane xSplit="9" ySplit="5" topLeftCell="K6" activePane="bottomRight" state="frozen"/>
      <selection pane="topRight" activeCell="J1" sqref="J1"/>
      <selection pane="bottomLeft" activeCell="A6" sqref="A6"/>
      <selection pane="bottomRight" activeCell="H13" sqref="H13:I13"/>
    </sheetView>
  </sheetViews>
  <sheetFormatPr defaultRowHeight="15" customHeight="1" x14ac:dyDescent="0.25"/>
  <cols>
    <col min="1" max="1" width="2.42578125" style="214" customWidth="1"/>
    <col min="2" max="2" width="1.7109375" style="214" customWidth="1"/>
    <col min="3" max="3" width="4.28515625" style="214" customWidth="1"/>
    <col min="4" max="4" width="3.85546875" style="214" customWidth="1"/>
    <col min="5" max="5" width="2.7109375" style="214" customWidth="1"/>
    <col min="6" max="6" width="2.42578125" style="214" customWidth="1"/>
    <col min="7" max="7" width="1.28515625" style="214" customWidth="1"/>
    <col min="8" max="8" width="7.7109375" style="214" customWidth="1"/>
    <col min="9" max="9" width="50.28515625" style="214" customWidth="1"/>
    <col min="10" max="10" width="14.7109375" style="214" hidden="1" customWidth="1"/>
    <col min="11" max="11" width="14.140625" style="214" customWidth="1"/>
    <col min="12" max="12" width="14.140625" style="212" customWidth="1"/>
    <col min="13" max="13" width="9.7109375" style="214" hidden="1" customWidth="1"/>
    <col min="14" max="14" width="7.7109375" style="214" customWidth="1"/>
    <col min="15" max="15" width="14.42578125" style="212" customWidth="1"/>
    <col min="16" max="16" width="14.42578125" style="214" customWidth="1"/>
    <col min="17" max="17" width="56.7109375" style="214" customWidth="1"/>
  </cols>
  <sheetData>
    <row r="1" spans="1:17" ht="24.75" customHeight="1" x14ac:dyDescent="0.25">
      <c r="A1" s="1"/>
      <c r="B1" s="1"/>
      <c r="C1" s="1"/>
      <c r="D1" s="1"/>
      <c r="E1" s="1"/>
      <c r="F1" s="1"/>
      <c r="G1" s="1"/>
      <c r="H1" s="1"/>
      <c r="I1" s="1"/>
      <c r="J1" s="1"/>
      <c r="K1" s="2"/>
      <c r="L1" s="3"/>
      <c r="M1" s="2"/>
      <c r="N1" s="1"/>
      <c r="O1" s="4"/>
      <c r="P1" s="1"/>
      <c r="Q1" s="5" t="s">
        <v>0</v>
      </c>
    </row>
    <row r="2" spans="1:17" ht="49.5" customHeight="1" x14ac:dyDescent="0.25">
      <c r="A2" s="6" t="s">
        <v>1</v>
      </c>
      <c r="B2" s="6"/>
      <c r="C2" s="6"/>
      <c r="D2" s="6"/>
      <c r="E2" s="6"/>
      <c r="F2" s="6"/>
      <c r="G2" s="6"/>
      <c r="H2" s="6"/>
      <c r="I2" s="6"/>
      <c r="J2" s="6"/>
      <c r="K2" s="6"/>
      <c r="L2" s="6"/>
      <c r="M2" s="6"/>
      <c r="N2" s="6"/>
      <c r="O2" s="6"/>
      <c r="P2" s="6"/>
      <c r="Q2" s="6"/>
    </row>
    <row r="3" spans="1:17" ht="15" customHeight="1" x14ac:dyDescent="0.25">
      <c r="A3" s="7"/>
      <c r="B3" s="7"/>
      <c r="C3" s="7"/>
      <c r="D3" s="7"/>
      <c r="E3" s="7"/>
      <c r="F3" s="8"/>
      <c r="G3" s="8"/>
      <c r="H3" s="8"/>
      <c r="I3" s="9"/>
      <c r="J3" s="9"/>
      <c r="K3" s="9"/>
      <c r="L3" s="10"/>
      <c r="M3" s="10"/>
      <c r="N3" s="1"/>
      <c r="O3" s="4"/>
      <c r="P3" s="1"/>
      <c r="Q3" s="4"/>
    </row>
    <row r="4" spans="1:17" ht="54" customHeight="1" x14ac:dyDescent="0.25">
      <c r="A4" s="11" t="s">
        <v>2</v>
      </c>
      <c r="B4" s="12"/>
      <c r="C4" s="13"/>
      <c r="D4" s="14" t="s">
        <v>3</v>
      </c>
      <c r="E4" s="15" t="s">
        <v>4</v>
      </c>
      <c r="F4" s="16"/>
      <c r="G4" s="16"/>
      <c r="H4" s="16"/>
      <c r="I4" s="17"/>
      <c r="J4" s="18" t="s">
        <v>5</v>
      </c>
      <c r="K4" s="19" t="s">
        <v>6</v>
      </c>
      <c r="L4" s="19" t="s">
        <v>7</v>
      </c>
      <c r="M4" s="20"/>
      <c r="N4" s="18" t="s">
        <v>8</v>
      </c>
      <c r="O4" s="19" t="s">
        <v>9</v>
      </c>
      <c r="P4" s="21" t="s">
        <v>10</v>
      </c>
      <c r="Q4" s="21" t="s">
        <v>11</v>
      </c>
    </row>
    <row r="5" spans="1:17" ht="12" customHeight="1" x14ac:dyDescent="0.25">
      <c r="A5" s="22">
        <v>1</v>
      </c>
      <c r="B5" s="23"/>
      <c r="C5" s="24"/>
      <c r="D5" s="25">
        <v>2</v>
      </c>
      <c r="E5" s="22">
        <v>3</v>
      </c>
      <c r="F5" s="23"/>
      <c r="G5" s="23"/>
      <c r="H5" s="23"/>
      <c r="I5" s="24"/>
      <c r="J5" s="26"/>
      <c r="K5" s="25">
        <v>4</v>
      </c>
      <c r="L5" s="27">
        <v>5</v>
      </c>
      <c r="M5" s="25"/>
      <c r="N5" s="25">
        <v>6</v>
      </c>
      <c r="O5" s="27">
        <v>7</v>
      </c>
      <c r="P5" s="25">
        <v>8</v>
      </c>
      <c r="Q5" s="25">
        <v>9</v>
      </c>
    </row>
    <row r="6" spans="1:17" ht="18.75" customHeight="1" x14ac:dyDescent="0.25">
      <c r="A6" s="331"/>
      <c r="B6" s="322"/>
      <c r="C6" s="322"/>
      <c r="D6" s="322"/>
      <c r="E6" s="322"/>
      <c r="F6" s="322"/>
      <c r="G6" s="322"/>
      <c r="H6" s="322"/>
      <c r="I6" s="323" t="s">
        <v>642</v>
      </c>
      <c r="J6" s="324">
        <f>J7+J25</f>
        <v>828642138</v>
      </c>
      <c r="K6" s="324">
        <f>K7+K25</f>
        <v>839348295</v>
      </c>
      <c r="L6" s="325">
        <f>L7+L25</f>
        <v>198393003.98000002</v>
      </c>
      <c r="M6" s="326">
        <f>+O6/L6</f>
        <v>0.94087081789848503</v>
      </c>
      <c r="N6" s="327">
        <f t="shared" ref="N6:N21" si="0">+L6/K6*100</f>
        <v>23.63655292586256</v>
      </c>
      <c r="O6" s="328">
        <f>O7+O25</f>
        <v>186662187.92000002</v>
      </c>
      <c r="P6" s="329">
        <f>P7+P25</f>
        <v>-11730816.060000002</v>
      </c>
      <c r="Q6" s="330" t="s">
        <v>13</v>
      </c>
    </row>
    <row r="7" spans="1:17" ht="15.75" customHeight="1" x14ac:dyDescent="0.25">
      <c r="A7" s="31" t="s">
        <v>14</v>
      </c>
      <c r="B7" s="32"/>
      <c r="C7" s="32"/>
      <c r="D7" s="32"/>
      <c r="E7" s="32"/>
      <c r="F7" s="32"/>
      <c r="G7" s="32"/>
      <c r="H7" s="32"/>
      <c r="I7" s="33"/>
      <c r="J7" s="34">
        <f>J8+J14+J18+J19+J20+J21+J22+J23+J24</f>
        <v>570036439</v>
      </c>
      <c r="K7" s="34">
        <f>K8+K14+K18+K19+K20+K21+K22+K23+K24</f>
        <v>580569018</v>
      </c>
      <c r="L7" s="34">
        <f>L8+L14+L18+L19+L20+L21+L22+L23+L24</f>
        <v>162863884.98000002</v>
      </c>
      <c r="M7" s="29">
        <f>+O7/L7</f>
        <v>0.92198590048640749</v>
      </c>
      <c r="N7" s="35">
        <f t="shared" si="0"/>
        <v>28.052458868895414</v>
      </c>
      <c r="O7" s="36">
        <f>O8+O14+O18+O19+O20+O21+O22+O23+O24</f>
        <v>150158205.65000001</v>
      </c>
      <c r="P7" s="36">
        <f>P8+P14+P18+P19+P20+P21+P22+P23+P24</f>
        <v>-12705679.330000002</v>
      </c>
      <c r="Q7" s="37" t="s">
        <v>13</v>
      </c>
    </row>
    <row r="8" spans="1:17" ht="15.75" customHeight="1" x14ac:dyDescent="0.25">
      <c r="A8" s="38"/>
      <c r="B8" s="39"/>
      <c r="C8" s="39"/>
      <c r="D8" s="39"/>
      <c r="E8" s="39"/>
      <c r="F8" s="39"/>
      <c r="G8" s="40"/>
      <c r="H8" s="41" t="s">
        <v>15</v>
      </c>
      <c r="I8" s="42"/>
      <c r="J8" s="43">
        <f>J9+J12+J13</f>
        <v>225240390</v>
      </c>
      <c r="K8" s="43">
        <f>K9+K12+K13</f>
        <v>225662788</v>
      </c>
      <c r="L8" s="43">
        <f>L9+L12+L13</f>
        <v>65373151.980000004</v>
      </c>
      <c r="M8" s="43"/>
      <c r="N8" s="44">
        <f t="shared" si="0"/>
        <v>28.969398348477377</v>
      </c>
      <c r="O8" s="45">
        <f>O9+O12+O13</f>
        <v>53770773.840000004</v>
      </c>
      <c r="P8" s="45">
        <f t="shared" ref="P8:P24" si="1">+O8-L8</f>
        <v>-11602378.140000001</v>
      </c>
      <c r="Q8" s="30" t="s">
        <v>13</v>
      </c>
    </row>
    <row r="9" spans="1:17" ht="15.75" customHeight="1" x14ac:dyDescent="0.25">
      <c r="A9" s="46"/>
      <c r="B9" s="47"/>
      <c r="C9" s="47"/>
      <c r="D9" s="47"/>
      <c r="E9" s="47"/>
      <c r="F9" s="47"/>
      <c r="G9" s="48"/>
      <c r="H9" s="49" t="s">
        <v>16</v>
      </c>
      <c r="I9" s="50"/>
      <c r="J9" s="51">
        <f>J10+J11</f>
        <v>162541010</v>
      </c>
      <c r="K9" s="51">
        <f>K10+K11</f>
        <v>162541010</v>
      </c>
      <c r="L9" s="51">
        <f>L10+L11</f>
        <v>43337925.469999999</v>
      </c>
      <c r="M9" s="51"/>
      <c r="N9" s="52">
        <f t="shared" si="0"/>
        <v>26.6627637357489</v>
      </c>
      <c r="O9" s="53">
        <f>O10+O11</f>
        <v>32102437</v>
      </c>
      <c r="P9" s="53">
        <f t="shared" si="1"/>
        <v>-11235488.469999999</v>
      </c>
      <c r="Q9" s="30" t="s">
        <v>13</v>
      </c>
    </row>
    <row r="10" spans="1:17" ht="15.75" customHeight="1" x14ac:dyDescent="0.25">
      <c r="A10" s="46"/>
      <c r="B10" s="47"/>
      <c r="C10" s="47"/>
      <c r="D10" s="47"/>
      <c r="E10" s="47"/>
      <c r="F10" s="47"/>
      <c r="G10" s="48"/>
      <c r="H10" s="54"/>
      <c r="I10" s="55" t="s">
        <v>17</v>
      </c>
      <c r="J10" s="56">
        <f t="shared" ref="J10:L11" si="2">+J190</f>
        <v>43341010</v>
      </c>
      <c r="K10" s="56">
        <f t="shared" si="2"/>
        <v>43341010</v>
      </c>
      <c r="L10" s="56">
        <f t="shared" si="2"/>
        <v>9484259</v>
      </c>
      <c r="M10" s="56"/>
      <c r="N10" s="52">
        <f t="shared" si="0"/>
        <v>21.882874903007568</v>
      </c>
      <c r="O10" s="57">
        <f>+O190</f>
        <v>9529479</v>
      </c>
      <c r="P10" s="53">
        <f t="shared" si="1"/>
        <v>45220</v>
      </c>
      <c r="Q10" s="30" t="s">
        <v>13</v>
      </c>
    </row>
    <row r="11" spans="1:17" ht="15.75" customHeight="1" x14ac:dyDescent="0.25">
      <c r="A11" s="46"/>
      <c r="B11" s="47"/>
      <c r="C11" s="47"/>
      <c r="D11" s="47"/>
      <c r="E11" s="47"/>
      <c r="F11" s="47"/>
      <c r="G11" s="48"/>
      <c r="H11" s="58"/>
      <c r="I11" s="55" t="s">
        <v>18</v>
      </c>
      <c r="J11" s="56">
        <f t="shared" si="2"/>
        <v>119200000</v>
      </c>
      <c r="K11" s="56">
        <f t="shared" si="2"/>
        <v>119200000</v>
      </c>
      <c r="L11" s="56">
        <f t="shared" si="2"/>
        <v>33853666.469999999</v>
      </c>
      <c r="M11" s="56"/>
      <c r="N11" s="52">
        <f t="shared" si="0"/>
        <v>28.400726904362415</v>
      </c>
      <c r="O11" s="57">
        <f>+O191</f>
        <v>22572958</v>
      </c>
      <c r="P11" s="53">
        <f t="shared" si="1"/>
        <v>-11280708.469999999</v>
      </c>
      <c r="Q11" s="30" t="s">
        <v>13</v>
      </c>
    </row>
    <row r="12" spans="1:17" ht="33" customHeight="1" x14ac:dyDescent="0.25">
      <c r="A12" s="46"/>
      <c r="B12" s="47"/>
      <c r="C12" s="47"/>
      <c r="D12" s="47"/>
      <c r="E12" s="47"/>
      <c r="F12" s="47"/>
      <c r="G12" s="48"/>
      <c r="H12" s="49" t="s">
        <v>19</v>
      </c>
      <c r="I12" s="50"/>
      <c r="J12" s="51">
        <f>+J43+J44+J46+J47+J48+J50+J59+J65+J66+J67+J72+J81+J84+J85+J86+J88+J91+J93+J94+J106+J108+J109+J111+J113+J114+J119+J124+J126+J136+J137+J140+J141+J142+J146+J148+J149+J150+J153+J159+J161+J163+J164+J165+J169+J170+J176+J178+J179+J185+J186+J187+J188+J206+J215+J216+J222+J223+J225+J226+J228+J230+J231+J234+J235+J237+J238+J240+J243+J252+J254+J257+J259+J260+J264+J266+J267+J269+J270+J272+J273+J274+J282+J283+J284+J285+J288+J289+J293+J297+J298+J299+J303+J304+J319+J80+J104+J125+J175+J301+J202+J219+J256+J278+J279+J312+J201+J129+J182</f>
        <v>54409656</v>
      </c>
      <c r="K12" s="51">
        <f>+K43+K44+K46+K47+K48+K50+K59+K65+K66+K67+K72+K81+K84+K85+K86+K88+K91+K93+K94+K106+K108+K109+K111+K113+K114+K119+K124+K126+K136+K137+K140+K141+K142+K146+K148+K149+K150+K153+K159+K161+K163+K164+K165+K169+K170+K176+K178+K179+K185+K186+K187+K188+K206+K215+K216+K222+K223+K225+K226+K228+K230+K231+K234+K235+K237+K238+K240+K243+K252+K254+K257+K259+K260+K264+K266+K267+K269+K270+K272+K273+K274+K282+K283+K284+K285+K288+K289+K293+K297+K298+K299+K303+K304+K319+K80+K104+K125+K175+K301+K202+K219+K256+K278+K279+K312+K201+K129+K182</f>
        <v>54832054</v>
      </c>
      <c r="L12" s="51">
        <f>+L43+L44+L46+L47+L48+L50+L59+L65+L66+L67+L72+L81+L84+L85+L86+L88+L91+L93+L94+L106+L108+L109+L111+L113+L114+L119+L124+L126+L136+L137+L140+L141+L142+L146+L148+L149+L150+L153+L159+L161+L163+L164+L165+L169+L170+L176+L178+L179+L185+L186+L187+L188+L206+L215+L216+L222+L223+L225+L226+L228+L230+L231+L234+L235+L237+L238+L240+L243+L252+L254+L257+L259+L260+L264+L266+L267+L269+L270+L272+L273+L274+L282+L283+L284+L285+L288+L289+L293+L297+L298+L299+L303+L304+L319+L80+L104+L125+L175+L301+L202+L219+L256+L278+L279+L312+L201+L129+L182</f>
        <v>19864725.510000002</v>
      </c>
      <c r="M12" s="51"/>
      <c r="N12" s="52">
        <f t="shared" si="0"/>
        <v>36.228308189950354</v>
      </c>
      <c r="O12" s="53">
        <f>+O43+O44+O46+O47+O48+O50+O59+O65+O66+O67+O72+O81+O84+O85+O86+O88+O91+O93+O94+O106+O108+O109+O111+O113+O114+O119+O124+O126+O136+O137+O140+O141+O142+O146+O148+O149+O150+O153+O159+O161+O163+O164+O165+O169+O170+O176+O178+O179+O185+O186+O187+O188+O206+O215+O216+O222+O223+O225+O226+O228+O230+O231+O234+O235+O237+O238+O240+O243+O252+O254+O257+O259+O260+O264+O266+O267+O269+O270+O272+O273+O274+O282+O283+O284+O285+O288+O289+O293+O297+O298+O299+O303+O304+O319+O80+O104+O125+O175+O301+O202+O219+O256+O278+O279+O312+O201+O129+O182</f>
        <v>19515913.700000003</v>
      </c>
      <c r="P12" s="53">
        <f t="shared" si="1"/>
        <v>-348811.80999999866</v>
      </c>
      <c r="Q12" s="30" t="s">
        <v>13</v>
      </c>
    </row>
    <row r="13" spans="1:17" ht="15.75" customHeight="1" x14ac:dyDescent="0.25">
      <c r="A13" s="46"/>
      <c r="B13" s="47"/>
      <c r="C13" s="47"/>
      <c r="D13" s="47"/>
      <c r="E13" s="47"/>
      <c r="F13" s="47"/>
      <c r="G13" s="48"/>
      <c r="H13" s="49" t="s">
        <v>20</v>
      </c>
      <c r="I13" s="50"/>
      <c r="J13" s="51">
        <f>+J42+J92+J110+J134+J271+J133</f>
        <v>8289724</v>
      </c>
      <c r="K13" s="51">
        <f>+K42+K92+K110+K134+K271+K133</f>
        <v>8289724</v>
      </c>
      <c r="L13" s="51">
        <f>+L42+L92+L110+L134+L271+L133</f>
        <v>2170501</v>
      </c>
      <c r="M13" s="51"/>
      <c r="N13" s="52">
        <f t="shared" si="0"/>
        <v>26.183030942887846</v>
      </c>
      <c r="O13" s="53">
        <f>+O42+O92+O110+O134+O271+O133</f>
        <v>2152423.14</v>
      </c>
      <c r="P13" s="53">
        <f t="shared" si="1"/>
        <v>-18077.85999999987</v>
      </c>
      <c r="Q13" s="30" t="s">
        <v>13</v>
      </c>
    </row>
    <row r="14" spans="1:17" ht="15.75" customHeight="1" x14ac:dyDescent="0.25">
      <c r="A14" s="46"/>
      <c r="B14" s="47"/>
      <c r="C14" s="47"/>
      <c r="D14" s="47"/>
      <c r="E14" s="47"/>
      <c r="F14" s="47"/>
      <c r="G14" s="48"/>
      <c r="H14" s="41" t="s">
        <v>21</v>
      </c>
      <c r="I14" s="42"/>
      <c r="J14" s="43">
        <f>SUM(J15:J17)</f>
        <v>184569673</v>
      </c>
      <c r="K14" s="43">
        <f>SUM(K15:K17)</f>
        <v>184798851</v>
      </c>
      <c r="L14" s="43">
        <f>SUM(L15:L17)</f>
        <v>49337676</v>
      </c>
      <c r="M14" s="43"/>
      <c r="N14" s="44">
        <f t="shared" si="0"/>
        <v>26.698042619323431</v>
      </c>
      <c r="O14" s="45">
        <f>SUM(O15:O17)</f>
        <v>49337676</v>
      </c>
      <c r="P14" s="53">
        <f t="shared" si="1"/>
        <v>0</v>
      </c>
      <c r="Q14" s="30" t="s">
        <v>13</v>
      </c>
    </row>
    <row r="15" spans="1:17" ht="15.75" customHeight="1" x14ac:dyDescent="0.25">
      <c r="A15" s="46"/>
      <c r="B15" s="47"/>
      <c r="C15" s="47"/>
      <c r="D15" s="47"/>
      <c r="E15" s="47"/>
      <c r="F15" s="47"/>
      <c r="G15" s="48"/>
      <c r="H15" s="54"/>
      <c r="I15" s="59" t="s">
        <v>22</v>
      </c>
      <c r="J15" s="51">
        <f>+J197</f>
        <v>23081399</v>
      </c>
      <c r="K15" s="51">
        <f>+K197</f>
        <v>23310577</v>
      </c>
      <c r="L15" s="51">
        <f>+L197</f>
        <v>8965605</v>
      </c>
      <c r="M15" s="51"/>
      <c r="N15" s="52">
        <f t="shared" si="0"/>
        <v>38.461531861695228</v>
      </c>
      <c r="O15" s="53">
        <f>+O197</f>
        <v>8965605</v>
      </c>
      <c r="P15" s="53">
        <f t="shared" si="1"/>
        <v>0</v>
      </c>
      <c r="Q15" s="30" t="s">
        <v>13</v>
      </c>
    </row>
    <row r="16" spans="1:17" ht="15.75" customHeight="1" x14ac:dyDescent="0.25">
      <c r="A16" s="46"/>
      <c r="B16" s="47"/>
      <c r="C16" s="47"/>
      <c r="D16" s="47"/>
      <c r="E16" s="47"/>
      <c r="F16" s="47"/>
      <c r="G16" s="48"/>
      <c r="H16" s="60"/>
      <c r="I16" s="59" t="s">
        <v>23</v>
      </c>
      <c r="J16" s="51">
        <f>+J199</f>
        <v>91127958</v>
      </c>
      <c r="K16" s="51">
        <f>+K199</f>
        <v>91127958</v>
      </c>
      <c r="L16" s="51">
        <f>+L199</f>
        <v>22781991</v>
      </c>
      <c r="M16" s="51"/>
      <c r="N16" s="52">
        <f t="shared" si="0"/>
        <v>25.000001646037102</v>
      </c>
      <c r="O16" s="53">
        <f>+O199</f>
        <v>22781991</v>
      </c>
      <c r="P16" s="53">
        <f t="shared" si="1"/>
        <v>0</v>
      </c>
      <c r="Q16" s="30" t="s">
        <v>13</v>
      </c>
    </row>
    <row r="17" spans="1:17" ht="15.75" customHeight="1" x14ac:dyDescent="0.25">
      <c r="A17" s="46"/>
      <c r="B17" s="47"/>
      <c r="C17" s="47"/>
      <c r="D17" s="47"/>
      <c r="E17" s="47"/>
      <c r="F17" s="47"/>
      <c r="G17" s="48"/>
      <c r="H17" s="58"/>
      <c r="I17" s="59" t="s">
        <v>24</v>
      </c>
      <c r="J17" s="51">
        <f>+J204</f>
        <v>70360316</v>
      </c>
      <c r="K17" s="51">
        <f>+K204</f>
        <v>70360316</v>
      </c>
      <c r="L17" s="51">
        <f>+L204</f>
        <v>17590080</v>
      </c>
      <c r="M17" s="51"/>
      <c r="N17" s="52">
        <f t="shared" si="0"/>
        <v>25.000001421255696</v>
      </c>
      <c r="O17" s="53">
        <f>+O204</f>
        <v>17590080</v>
      </c>
      <c r="P17" s="53">
        <f t="shared" si="1"/>
        <v>0</v>
      </c>
      <c r="Q17" s="30" t="s">
        <v>13</v>
      </c>
    </row>
    <row r="18" spans="1:17" ht="15.75" customHeight="1" x14ac:dyDescent="0.25">
      <c r="A18" s="46"/>
      <c r="B18" s="47"/>
      <c r="C18" s="47"/>
      <c r="D18" s="47"/>
      <c r="E18" s="47"/>
      <c r="F18" s="47"/>
      <c r="G18" s="48"/>
      <c r="H18" s="41" t="s">
        <v>25</v>
      </c>
      <c r="I18" s="42"/>
      <c r="J18" s="43">
        <f>+J158+J320</f>
        <v>646000</v>
      </c>
      <c r="K18" s="43">
        <f>+K158+K320</f>
        <v>646000</v>
      </c>
      <c r="L18" s="43">
        <f>+L158+L320</f>
        <v>189152</v>
      </c>
      <c r="M18" s="43"/>
      <c r="N18" s="44">
        <f t="shared" si="0"/>
        <v>29.28049535603715</v>
      </c>
      <c r="O18" s="45">
        <f>+O158+O320</f>
        <v>189152</v>
      </c>
      <c r="P18" s="45">
        <f t="shared" si="1"/>
        <v>0</v>
      </c>
      <c r="Q18" s="30" t="s">
        <v>13</v>
      </c>
    </row>
    <row r="19" spans="1:17" ht="15.75" customHeight="1" x14ac:dyDescent="0.25">
      <c r="A19" s="46"/>
      <c r="B19" s="47"/>
      <c r="C19" s="47"/>
      <c r="D19" s="47"/>
      <c r="E19" s="47"/>
      <c r="F19" s="47"/>
      <c r="G19" s="48"/>
      <c r="H19" s="41" t="s">
        <v>26</v>
      </c>
      <c r="I19" s="42"/>
      <c r="J19" s="43">
        <f>+J306+J321</f>
        <v>0</v>
      </c>
      <c r="K19" s="43">
        <f>+K306+K321</f>
        <v>186613</v>
      </c>
      <c r="L19" s="43">
        <f>+L306+L321</f>
        <v>0</v>
      </c>
      <c r="M19" s="43"/>
      <c r="N19" s="44">
        <f t="shared" si="0"/>
        <v>0</v>
      </c>
      <c r="O19" s="45">
        <f>+O306+O321</f>
        <v>2900</v>
      </c>
      <c r="P19" s="45">
        <f t="shared" si="1"/>
        <v>2900</v>
      </c>
      <c r="Q19" s="30" t="s">
        <v>13</v>
      </c>
    </row>
    <row r="20" spans="1:17" ht="15.75" customHeight="1" x14ac:dyDescent="0.25">
      <c r="A20" s="46"/>
      <c r="B20" s="47"/>
      <c r="C20" s="47"/>
      <c r="D20" s="47"/>
      <c r="E20" s="47"/>
      <c r="F20" s="47"/>
      <c r="G20" s="48"/>
      <c r="H20" s="41" t="s">
        <v>27</v>
      </c>
      <c r="I20" s="42"/>
      <c r="J20" s="43">
        <f>+J73+J74+J75+J82+J83+J95+J127+J128+J143+J166+J167+J172+J173+J180+J181+J207+J208+J209+J217+J218+J275+J276</f>
        <v>90568948</v>
      </c>
      <c r="K20" s="43">
        <f>+K73+K74+K75+K82+K83+K95+K127+K128+K143+K166+K167+K172+K173+K180+K181+K207+K208+K209+K217+K218+K275+K276</f>
        <v>99274498</v>
      </c>
      <c r="L20" s="43">
        <f>+L73+L74+L75+L82+L83+L95+L127+L128+L143+L166+L167+L172+L173+L180+L181+L207+L208+L209+L217+L218+L275+L276</f>
        <v>30331931</v>
      </c>
      <c r="M20" s="43"/>
      <c r="N20" s="44">
        <f t="shared" si="0"/>
        <v>30.553597964302977</v>
      </c>
      <c r="O20" s="45">
        <f>+O73+O74+O75+O82+O83+O95+O127+O128+O143+O166+O167+O172+O173+O180+O181+O207+O208+O209+O217+O218+O275+O276</f>
        <v>30313545.25</v>
      </c>
      <c r="P20" s="45">
        <f t="shared" si="1"/>
        <v>-18385.75</v>
      </c>
      <c r="Q20" s="30" t="s">
        <v>13</v>
      </c>
    </row>
    <row r="21" spans="1:17" ht="15.75" customHeight="1" x14ac:dyDescent="0.25">
      <c r="A21" s="46"/>
      <c r="B21" s="47"/>
      <c r="C21" s="47"/>
      <c r="D21" s="47"/>
      <c r="E21" s="47"/>
      <c r="F21" s="47"/>
      <c r="G21" s="48"/>
      <c r="H21" s="41" t="s">
        <v>28</v>
      </c>
      <c r="I21" s="42"/>
      <c r="J21" s="43">
        <f>+J62+J120+J121+J239</f>
        <v>88428</v>
      </c>
      <c r="K21" s="43">
        <f>+K62+K120+K121+K239</f>
        <v>88428</v>
      </c>
      <c r="L21" s="43">
        <f>+L62+L120+L121+L239</f>
        <v>73595</v>
      </c>
      <c r="M21" s="43"/>
      <c r="N21" s="44">
        <f t="shared" si="0"/>
        <v>83.225901298231335</v>
      </c>
      <c r="O21" s="45">
        <f>+O62+O120+O121+O239</f>
        <v>56120.04</v>
      </c>
      <c r="P21" s="45">
        <f t="shared" si="1"/>
        <v>-17474.96</v>
      </c>
      <c r="Q21" s="30" t="s">
        <v>13</v>
      </c>
    </row>
    <row r="22" spans="1:17" ht="15.75" customHeight="1" x14ac:dyDescent="0.25">
      <c r="A22" s="46"/>
      <c r="B22" s="47"/>
      <c r="C22" s="47"/>
      <c r="D22" s="47"/>
      <c r="E22" s="47"/>
      <c r="F22" s="47"/>
      <c r="G22" s="48"/>
      <c r="H22" s="41" t="s">
        <v>29</v>
      </c>
      <c r="I22" s="42"/>
      <c r="J22" s="43">
        <f>+J63</f>
        <v>0</v>
      </c>
      <c r="K22" s="43">
        <f>+K63</f>
        <v>0</v>
      </c>
      <c r="L22" s="43">
        <f>+L63</f>
        <v>502</v>
      </c>
      <c r="M22" s="43"/>
      <c r="N22" s="61" t="s">
        <v>30</v>
      </c>
      <c r="O22" s="45">
        <f>+O63</f>
        <v>502.02</v>
      </c>
      <c r="P22" s="45">
        <f t="shared" si="1"/>
        <v>1.999999999998181E-2</v>
      </c>
      <c r="Q22" s="30" t="s">
        <v>13</v>
      </c>
    </row>
    <row r="23" spans="1:17" ht="31.5" customHeight="1" x14ac:dyDescent="0.25">
      <c r="A23" s="46"/>
      <c r="B23" s="47"/>
      <c r="C23" s="47"/>
      <c r="D23" s="47"/>
      <c r="E23" s="47"/>
      <c r="F23" s="47"/>
      <c r="G23" s="48"/>
      <c r="H23" s="41" t="s">
        <v>31</v>
      </c>
      <c r="I23" s="42"/>
      <c r="J23" s="43">
        <f>+J96+J118</f>
        <v>0</v>
      </c>
      <c r="K23" s="43">
        <f>+K96+K118</f>
        <v>988840</v>
      </c>
      <c r="L23" s="43">
        <f>+L96+L118</f>
        <v>287295</v>
      </c>
      <c r="M23" s="43"/>
      <c r="N23" s="44">
        <f t="shared" ref="N23:N29" si="3">+L23/K23*100</f>
        <v>29.053739735447596</v>
      </c>
      <c r="O23" s="45">
        <f>+O96+O118</f>
        <v>287295.13</v>
      </c>
      <c r="P23" s="45">
        <f t="shared" si="1"/>
        <v>0.13000000000465661</v>
      </c>
      <c r="Q23" s="30" t="s">
        <v>13</v>
      </c>
    </row>
    <row r="24" spans="1:17" ht="27.75" customHeight="1" x14ac:dyDescent="0.25">
      <c r="A24" s="62"/>
      <c r="B24" s="63"/>
      <c r="C24" s="63"/>
      <c r="D24" s="63"/>
      <c r="E24" s="63"/>
      <c r="F24" s="63"/>
      <c r="G24" s="64"/>
      <c r="H24" s="41" t="s">
        <v>32</v>
      </c>
      <c r="I24" s="42"/>
      <c r="J24" s="43">
        <f>+J40+J49+J60+J61+J69+J105+J117+J145+J151+J154+J157+J249+J253+J261+J277+J292+J295</f>
        <v>68923000</v>
      </c>
      <c r="K24" s="43">
        <f>+K40+K49+K60+K61+K69+K105+K117+K145+K151+K154+K157+K249+K253+K261+K277+K292+K295</f>
        <v>68923000</v>
      </c>
      <c r="L24" s="43">
        <f>+L40+L49+L60+L61+L69+L105+L117+L145+L151+L154+L157+L249+L253+L261+L277+L292+L295</f>
        <v>17270582</v>
      </c>
      <c r="M24" s="43"/>
      <c r="N24" s="44">
        <f t="shared" si="3"/>
        <v>25.057792028785748</v>
      </c>
      <c r="O24" s="45">
        <f>+O40+O49+O60+O61+O69+O105+O117+O145+O151+O154+O157+O249+O253+O261+O277+O292+O295</f>
        <v>16200241.369999999</v>
      </c>
      <c r="P24" s="45">
        <f t="shared" si="1"/>
        <v>-1070340.6300000008</v>
      </c>
      <c r="Q24" s="30" t="s">
        <v>13</v>
      </c>
    </row>
    <row r="25" spans="1:17" ht="15.75" customHeight="1" x14ac:dyDescent="0.25">
      <c r="A25" s="31" t="s">
        <v>33</v>
      </c>
      <c r="B25" s="32"/>
      <c r="C25" s="32"/>
      <c r="D25" s="32"/>
      <c r="E25" s="32"/>
      <c r="F25" s="32"/>
      <c r="G25" s="32"/>
      <c r="H25" s="32"/>
      <c r="I25" s="33"/>
      <c r="J25" s="65">
        <f>J26+J29+J31+J32+J34+J35+J36+J33+J30</f>
        <v>258605699</v>
      </c>
      <c r="K25" s="65">
        <f>K26+K29+K31+K32+K34+K35+K36+K33+K30</f>
        <v>258779277</v>
      </c>
      <c r="L25" s="34">
        <f>L26+L29+L31+L32+L34+L35+L36+L33+L30</f>
        <v>35529119</v>
      </c>
      <c r="M25" s="29">
        <f>+O25/L25</f>
        <v>1.0274384307136915</v>
      </c>
      <c r="N25" s="35">
        <f t="shared" si="3"/>
        <v>13.729507019219318</v>
      </c>
      <c r="O25" s="36">
        <f>O26+O29+O31+O32+O34+O35+O36+O33+O30</f>
        <v>36503982.269999996</v>
      </c>
      <c r="P25" s="66">
        <f>P26+P29+P31+P32+P34+P35+P36+P33+P30</f>
        <v>974863.27000000025</v>
      </c>
      <c r="Q25" s="37" t="s">
        <v>13</v>
      </c>
    </row>
    <row r="26" spans="1:17" ht="15.75" customHeight="1" x14ac:dyDescent="0.25">
      <c r="A26" s="38"/>
      <c r="B26" s="39"/>
      <c r="C26" s="39"/>
      <c r="D26" s="39"/>
      <c r="E26" s="39"/>
      <c r="F26" s="39"/>
      <c r="G26" s="40"/>
      <c r="H26" s="41" t="s">
        <v>15</v>
      </c>
      <c r="I26" s="42"/>
      <c r="J26" s="43">
        <f>J27+J28</f>
        <v>38456978</v>
      </c>
      <c r="K26" s="43">
        <f>K27+K28</f>
        <v>38611610</v>
      </c>
      <c r="L26" s="43">
        <f>L27+L28</f>
        <v>4468169</v>
      </c>
      <c r="M26" s="43"/>
      <c r="N26" s="44">
        <f t="shared" si="3"/>
        <v>11.572086737641865</v>
      </c>
      <c r="O26" s="45">
        <f>O27+O28</f>
        <v>4438773.6100000003</v>
      </c>
      <c r="P26" s="45">
        <f t="shared" ref="P26:P36" si="4">+O26-L26</f>
        <v>-29395.389999999665</v>
      </c>
      <c r="Q26" s="30" t="s">
        <v>13</v>
      </c>
    </row>
    <row r="27" spans="1:17" ht="15.75" customHeight="1" x14ac:dyDescent="0.25">
      <c r="A27" s="46"/>
      <c r="B27" s="47"/>
      <c r="C27" s="47"/>
      <c r="D27" s="47"/>
      <c r="E27" s="47"/>
      <c r="F27" s="47"/>
      <c r="G27" s="48"/>
      <c r="H27" s="49" t="s">
        <v>34</v>
      </c>
      <c r="I27" s="50"/>
      <c r="J27" s="51">
        <f>J213+J310+J314+J316</f>
        <v>18585830</v>
      </c>
      <c r="K27" s="51">
        <f>K213+K310+K314+K316</f>
        <v>18740462</v>
      </c>
      <c r="L27" s="51">
        <f>L213+L310+L314+L316</f>
        <v>688923</v>
      </c>
      <c r="M27" s="51"/>
      <c r="N27" s="52">
        <f t="shared" si="3"/>
        <v>3.6761260207992739</v>
      </c>
      <c r="O27" s="53">
        <f>O213+O310+O314+O316</f>
        <v>686229.38</v>
      </c>
      <c r="P27" s="53">
        <f t="shared" si="4"/>
        <v>-2693.6199999999953</v>
      </c>
      <c r="Q27" s="30" t="s">
        <v>13</v>
      </c>
    </row>
    <row r="28" spans="1:17" ht="15.75" customHeight="1" x14ac:dyDescent="0.25">
      <c r="A28" s="46"/>
      <c r="B28" s="47"/>
      <c r="C28" s="47"/>
      <c r="D28" s="47"/>
      <c r="E28" s="47"/>
      <c r="F28" s="47"/>
      <c r="G28" s="48"/>
      <c r="H28" s="49" t="s">
        <v>35</v>
      </c>
      <c r="I28" s="50"/>
      <c r="J28" s="51">
        <f>J135+J112+J233</f>
        <v>19871148</v>
      </c>
      <c r="K28" s="51">
        <f>K135+K112+K233</f>
        <v>19871148</v>
      </c>
      <c r="L28" s="51">
        <f>L135+L112+L233</f>
        <v>3779246</v>
      </c>
      <c r="M28" s="51"/>
      <c r="N28" s="52">
        <f t="shared" si="3"/>
        <v>19.01876026488253</v>
      </c>
      <c r="O28" s="53">
        <f>O135+O112+O233</f>
        <v>3752544.23</v>
      </c>
      <c r="P28" s="53">
        <f t="shared" si="4"/>
        <v>-26701.770000000019</v>
      </c>
      <c r="Q28" s="30" t="s">
        <v>13</v>
      </c>
    </row>
    <row r="29" spans="1:17" ht="15.75" customHeight="1" x14ac:dyDescent="0.25">
      <c r="A29" s="46"/>
      <c r="B29" s="47"/>
      <c r="C29" s="47"/>
      <c r="D29" s="47"/>
      <c r="E29" s="47"/>
      <c r="F29" s="47"/>
      <c r="G29" s="48"/>
      <c r="H29" s="41" t="s">
        <v>36</v>
      </c>
      <c r="I29" s="42"/>
      <c r="J29" s="43">
        <f>J115+J53</f>
        <v>7487806</v>
      </c>
      <c r="K29" s="43">
        <f>K115+K53</f>
        <v>7487806</v>
      </c>
      <c r="L29" s="43">
        <f>L115+L53</f>
        <v>0</v>
      </c>
      <c r="M29" s="43"/>
      <c r="N29" s="44">
        <f t="shared" si="3"/>
        <v>0</v>
      </c>
      <c r="O29" s="45">
        <f>O115+O53</f>
        <v>0</v>
      </c>
      <c r="P29" s="45">
        <f t="shared" si="4"/>
        <v>0</v>
      </c>
      <c r="Q29" s="30" t="s">
        <v>13</v>
      </c>
    </row>
    <row r="30" spans="1:17" ht="15.75" customHeight="1" x14ac:dyDescent="0.25">
      <c r="A30" s="46"/>
      <c r="B30" s="47"/>
      <c r="C30" s="47"/>
      <c r="D30" s="47"/>
      <c r="E30" s="47"/>
      <c r="F30" s="47"/>
      <c r="G30" s="48"/>
      <c r="H30" s="41" t="s">
        <v>37</v>
      </c>
      <c r="I30" s="42"/>
      <c r="J30" s="43">
        <f>J100</f>
        <v>0</v>
      </c>
      <c r="K30" s="43">
        <f>K100</f>
        <v>0</v>
      </c>
      <c r="L30" s="43">
        <f>L100</f>
        <v>10000</v>
      </c>
      <c r="M30" s="43"/>
      <c r="N30" s="61" t="s">
        <v>30</v>
      </c>
      <c r="O30" s="45">
        <f>O100</f>
        <v>0</v>
      </c>
      <c r="P30" s="45">
        <f t="shared" si="4"/>
        <v>-10000</v>
      </c>
      <c r="Q30" s="30" t="s">
        <v>13</v>
      </c>
    </row>
    <row r="31" spans="1:17" ht="15.75" customHeight="1" x14ac:dyDescent="0.25">
      <c r="A31" s="46"/>
      <c r="B31" s="47"/>
      <c r="C31" s="47"/>
      <c r="D31" s="47"/>
      <c r="E31" s="47"/>
      <c r="F31" s="47"/>
      <c r="G31" s="48"/>
      <c r="H31" s="41" t="s">
        <v>38</v>
      </c>
      <c r="I31" s="42"/>
      <c r="J31" s="43">
        <f>+J76+J77+J97+J130+J210+J211+J212+J280+J55</f>
        <v>171235554</v>
      </c>
      <c r="K31" s="43">
        <f>+K76+K77+K97+K130+K210+K211+K212+K280+K55</f>
        <v>171235554</v>
      </c>
      <c r="L31" s="43">
        <f>+L76+L77+L97+L130+L210+L211+L212+L280+L55</f>
        <v>22686654</v>
      </c>
      <c r="M31" s="43"/>
      <c r="N31" s="44">
        <f t="shared" ref="N31:N36" si="5">+L31/K31*100</f>
        <v>13.248798786261409</v>
      </c>
      <c r="O31" s="45">
        <f>+O76+O77+O97+O130+O210+O211+O212+O280+O55</f>
        <v>22686654.5</v>
      </c>
      <c r="P31" s="45">
        <f t="shared" si="4"/>
        <v>0.5</v>
      </c>
      <c r="Q31" s="30" t="s">
        <v>13</v>
      </c>
    </row>
    <row r="32" spans="1:17" ht="15.75" customHeight="1" x14ac:dyDescent="0.25">
      <c r="A32" s="46"/>
      <c r="B32" s="47"/>
      <c r="C32" s="47"/>
      <c r="D32" s="47"/>
      <c r="E32" s="47"/>
      <c r="F32" s="47"/>
      <c r="G32" s="48"/>
      <c r="H32" s="41" t="s">
        <v>39</v>
      </c>
      <c r="I32" s="42"/>
      <c r="J32" s="43">
        <f>J246+J313</f>
        <v>3476856</v>
      </c>
      <c r="K32" s="43">
        <f>K246+K313</f>
        <v>3491856</v>
      </c>
      <c r="L32" s="43">
        <f>L246+L313</f>
        <v>1476856</v>
      </c>
      <c r="M32" s="43"/>
      <c r="N32" s="44">
        <f t="shared" si="5"/>
        <v>42.294298504863889</v>
      </c>
      <c r="O32" s="45">
        <f>O246+O313</f>
        <v>1476856</v>
      </c>
      <c r="P32" s="45">
        <f t="shared" si="4"/>
        <v>0</v>
      </c>
      <c r="Q32" s="30" t="s">
        <v>13</v>
      </c>
    </row>
    <row r="33" spans="1:17" ht="33" customHeight="1" x14ac:dyDescent="0.25">
      <c r="A33" s="46"/>
      <c r="B33" s="47"/>
      <c r="C33" s="47"/>
      <c r="D33" s="47"/>
      <c r="E33" s="47"/>
      <c r="F33" s="47"/>
      <c r="G33" s="48"/>
      <c r="H33" s="41" t="s">
        <v>40</v>
      </c>
      <c r="I33" s="42"/>
      <c r="J33" s="43">
        <f>+J57</f>
        <v>0</v>
      </c>
      <c r="K33" s="43">
        <f>+K57</f>
        <v>3561</v>
      </c>
      <c r="L33" s="43">
        <f>+L57</f>
        <v>0</v>
      </c>
      <c r="M33" s="43"/>
      <c r="N33" s="44">
        <f t="shared" si="5"/>
        <v>0</v>
      </c>
      <c r="O33" s="45">
        <f>+O57</f>
        <v>0</v>
      </c>
      <c r="P33" s="45">
        <f t="shared" si="4"/>
        <v>0</v>
      </c>
      <c r="Q33" s="30" t="s">
        <v>13</v>
      </c>
    </row>
    <row r="34" spans="1:17" ht="15.75" customHeight="1" x14ac:dyDescent="0.25">
      <c r="A34" s="46"/>
      <c r="B34" s="47"/>
      <c r="C34" s="47"/>
      <c r="D34" s="47"/>
      <c r="E34" s="47"/>
      <c r="F34" s="47"/>
      <c r="G34" s="48"/>
      <c r="H34" s="41" t="s">
        <v>41</v>
      </c>
      <c r="I34" s="42"/>
      <c r="J34" s="43">
        <f>J51+J52+J307+J98</f>
        <v>14097025</v>
      </c>
      <c r="K34" s="43">
        <f>K51+K52+K307+K98</f>
        <v>14097410</v>
      </c>
      <c r="L34" s="43">
        <f>L51+L52+L307+L98</f>
        <v>6250000</v>
      </c>
      <c r="M34" s="43"/>
      <c r="N34" s="44">
        <f t="shared" si="5"/>
        <v>44.334384826716395</v>
      </c>
      <c r="O34" s="45">
        <f>O51+O52+O307+O98</f>
        <v>6250000</v>
      </c>
      <c r="P34" s="45">
        <f t="shared" si="4"/>
        <v>0</v>
      </c>
      <c r="Q34" s="30" t="s">
        <v>13</v>
      </c>
    </row>
    <row r="35" spans="1:17" ht="15.75" customHeight="1" x14ac:dyDescent="0.25">
      <c r="A35" s="46"/>
      <c r="B35" s="47"/>
      <c r="C35" s="47"/>
      <c r="D35" s="47"/>
      <c r="E35" s="47"/>
      <c r="F35" s="47"/>
      <c r="G35" s="48"/>
      <c r="H35" s="41" t="s">
        <v>42</v>
      </c>
      <c r="I35" s="42"/>
      <c r="J35" s="43">
        <f>+J101+J102+J247</f>
        <v>16636480</v>
      </c>
      <c r="K35" s="43">
        <f>+K101+K102+K247</f>
        <v>16636480</v>
      </c>
      <c r="L35" s="43">
        <f>+L101+L102+L247</f>
        <v>0</v>
      </c>
      <c r="M35" s="43"/>
      <c r="N35" s="44">
        <f t="shared" si="5"/>
        <v>0</v>
      </c>
      <c r="O35" s="45">
        <f>+O101+O102+O247</f>
        <v>1000000</v>
      </c>
      <c r="P35" s="45">
        <f t="shared" si="4"/>
        <v>1000000</v>
      </c>
      <c r="Q35" s="30" t="s">
        <v>13</v>
      </c>
    </row>
    <row r="36" spans="1:17" ht="15.75" customHeight="1" x14ac:dyDescent="0.25">
      <c r="A36" s="46"/>
      <c r="B36" s="47"/>
      <c r="C36" s="47"/>
      <c r="D36" s="47"/>
      <c r="E36" s="47"/>
      <c r="F36" s="47"/>
      <c r="G36" s="48"/>
      <c r="H36" s="41" t="s">
        <v>43</v>
      </c>
      <c r="I36" s="42"/>
      <c r="J36" s="43">
        <f>J54+J56</f>
        <v>7215000</v>
      </c>
      <c r="K36" s="43">
        <f>K54+K56</f>
        <v>7215000</v>
      </c>
      <c r="L36" s="43">
        <f>L54+L56</f>
        <v>637440</v>
      </c>
      <c r="M36" s="43"/>
      <c r="N36" s="44">
        <f t="shared" si="5"/>
        <v>8.8349272349272354</v>
      </c>
      <c r="O36" s="45">
        <f>O54+O56</f>
        <v>651698.15999999992</v>
      </c>
      <c r="P36" s="45">
        <f t="shared" si="4"/>
        <v>14258.159999999916</v>
      </c>
      <c r="Q36" s="30" t="s">
        <v>13</v>
      </c>
    </row>
    <row r="37" spans="1:17" ht="11.25" customHeight="1" x14ac:dyDescent="0.25">
      <c r="A37" s="62"/>
      <c r="B37" s="63"/>
      <c r="C37" s="63"/>
      <c r="D37" s="63"/>
      <c r="E37" s="63"/>
      <c r="F37" s="63"/>
      <c r="G37" s="64"/>
      <c r="H37" s="28"/>
      <c r="I37" s="26" t="s">
        <v>44</v>
      </c>
      <c r="J37" s="26"/>
      <c r="K37" s="25"/>
      <c r="L37" s="27"/>
      <c r="M37" s="25"/>
      <c r="N37" s="25"/>
      <c r="O37" s="67"/>
      <c r="P37" s="68"/>
      <c r="Q37" s="30" t="s">
        <v>13</v>
      </c>
    </row>
    <row r="38" spans="1:17" ht="15.75" customHeight="1" x14ac:dyDescent="0.25">
      <c r="A38" s="69" t="s">
        <v>45</v>
      </c>
      <c r="B38" s="70"/>
      <c r="C38" s="70"/>
      <c r="D38" s="70"/>
      <c r="E38" s="70"/>
      <c r="F38" s="70"/>
      <c r="G38" s="70"/>
      <c r="H38" s="70"/>
      <c r="I38" s="71"/>
      <c r="J38" s="72">
        <f>+J41+J45+J58+J64+J68</f>
        <v>57338486</v>
      </c>
      <c r="K38" s="73">
        <v>57342047</v>
      </c>
      <c r="L38" s="74">
        <v>5819666</v>
      </c>
      <c r="M38" s="73"/>
      <c r="N38" s="75">
        <v>10.199999999999999</v>
      </c>
      <c r="O38" s="74">
        <f>+O41+O45+O58+O64+O68</f>
        <v>5791618.7299999995</v>
      </c>
      <c r="P38" s="72">
        <f>+P41+P45+P58+P64+P68</f>
        <v>-28048.269999999979</v>
      </c>
      <c r="Q38" s="37" t="s">
        <v>13</v>
      </c>
    </row>
    <row r="39" spans="1:17" ht="11.85" hidden="1" customHeight="1" x14ac:dyDescent="0.25">
      <c r="A39" s="76" t="s">
        <v>46</v>
      </c>
      <c r="B39" s="77"/>
      <c r="C39" s="78" t="s">
        <v>47</v>
      </c>
      <c r="D39" s="79"/>
      <c r="E39" s="79"/>
      <c r="F39" s="79"/>
      <c r="G39" s="79"/>
      <c r="H39" s="79"/>
      <c r="I39" s="80"/>
      <c r="J39" s="81"/>
      <c r="K39" s="82">
        <v>0</v>
      </c>
      <c r="L39" s="83">
        <v>0</v>
      </c>
      <c r="M39" s="82"/>
      <c r="N39" s="84">
        <v>0</v>
      </c>
      <c r="O39" s="83"/>
      <c r="P39" s="53">
        <f t="shared" ref="P39:P44" si="6">+O39-L39</f>
        <v>0</v>
      </c>
      <c r="Q39" s="30" t="s">
        <v>13</v>
      </c>
    </row>
    <row r="40" spans="1:17" ht="39" hidden="1" customHeight="1" x14ac:dyDescent="0.25">
      <c r="A40" s="85"/>
      <c r="B40" s="86"/>
      <c r="C40" s="87" t="s">
        <v>46</v>
      </c>
      <c r="D40" s="88" t="s">
        <v>48</v>
      </c>
      <c r="E40" s="89"/>
      <c r="F40" s="89"/>
      <c r="G40" s="89"/>
      <c r="H40" s="89"/>
      <c r="I40" s="90"/>
      <c r="J40" s="91"/>
      <c r="K40" s="92">
        <v>0</v>
      </c>
      <c r="L40" s="93">
        <v>0</v>
      </c>
      <c r="M40" s="92"/>
      <c r="N40" s="94">
        <v>0</v>
      </c>
      <c r="O40" s="93"/>
      <c r="P40" s="53">
        <f t="shared" si="6"/>
        <v>0</v>
      </c>
      <c r="Q40" s="30" t="s">
        <v>13</v>
      </c>
    </row>
    <row r="41" spans="1:17" ht="15.75" customHeight="1" x14ac:dyDescent="0.25">
      <c r="A41" s="85"/>
      <c r="B41" s="86"/>
      <c r="C41" s="78" t="s">
        <v>49</v>
      </c>
      <c r="D41" s="79"/>
      <c r="E41" s="79"/>
      <c r="F41" s="79"/>
      <c r="G41" s="79"/>
      <c r="H41" s="79"/>
      <c r="I41" s="80"/>
      <c r="J41" s="95">
        <f>SUM(J42:J44)</f>
        <v>0</v>
      </c>
      <c r="K41" s="82">
        <v>0</v>
      </c>
      <c r="L41" s="83">
        <v>1493</v>
      </c>
      <c r="M41" s="82"/>
      <c r="N41" s="84">
        <v>0</v>
      </c>
      <c r="O41" s="83">
        <f>SUM(O42:O44)</f>
        <v>1492.55</v>
      </c>
      <c r="P41" s="95">
        <f t="shared" si="6"/>
        <v>-0.45000000000004547</v>
      </c>
      <c r="Q41" s="30" t="s">
        <v>13</v>
      </c>
    </row>
    <row r="42" spans="1:17" ht="39.75" hidden="1" customHeight="1" x14ac:dyDescent="0.25">
      <c r="A42" s="85"/>
      <c r="B42" s="96"/>
      <c r="C42" s="97" t="s">
        <v>46</v>
      </c>
      <c r="D42" s="88" t="s">
        <v>50</v>
      </c>
      <c r="E42" s="89"/>
      <c r="F42" s="89"/>
      <c r="G42" s="89"/>
      <c r="H42" s="89"/>
      <c r="I42" s="90"/>
      <c r="J42" s="91"/>
      <c r="K42" s="92">
        <v>0</v>
      </c>
      <c r="L42" s="93">
        <v>0</v>
      </c>
      <c r="M42" s="92"/>
      <c r="N42" s="94">
        <v>0</v>
      </c>
      <c r="O42" s="93"/>
      <c r="P42" s="53">
        <f t="shared" si="6"/>
        <v>0</v>
      </c>
      <c r="Q42" s="30" t="s">
        <v>13</v>
      </c>
    </row>
    <row r="43" spans="1:17" ht="14.25" customHeight="1" x14ac:dyDescent="0.25">
      <c r="A43" s="85"/>
      <c r="B43" s="96"/>
      <c r="C43" s="98"/>
      <c r="D43" s="88" t="s">
        <v>51</v>
      </c>
      <c r="E43" s="89"/>
      <c r="F43" s="89"/>
      <c r="G43" s="89"/>
      <c r="H43" s="89"/>
      <c r="I43" s="90"/>
      <c r="J43" s="91"/>
      <c r="K43" s="92">
        <v>0</v>
      </c>
      <c r="L43" s="93">
        <v>678</v>
      </c>
      <c r="M43" s="92"/>
      <c r="N43" s="94">
        <v>0</v>
      </c>
      <c r="O43" s="93">
        <v>678.25</v>
      </c>
      <c r="P43" s="53">
        <f t="shared" si="6"/>
        <v>0.25</v>
      </c>
      <c r="Q43" s="30" t="s">
        <v>13</v>
      </c>
    </row>
    <row r="44" spans="1:17" ht="14.25" customHeight="1" x14ac:dyDescent="0.25">
      <c r="A44" s="99"/>
      <c r="B44" s="100"/>
      <c r="C44" s="101"/>
      <c r="D44" s="88" t="s">
        <v>52</v>
      </c>
      <c r="E44" s="89"/>
      <c r="F44" s="89"/>
      <c r="G44" s="89"/>
      <c r="H44" s="89"/>
      <c r="I44" s="90"/>
      <c r="J44" s="91"/>
      <c r="K44" s="92">
        <v>0</v>
      </c>
      <c r="L44" s="102">
        <v>814</v>
      </c>
      <c r="M44" s="92"/>
      <c r="N44" s="94">
        <v>0</v>
      </c>
      <c r="O44" s="102">
        <v>814.3</v>
      </c>
      <c r="P44" s="53">
        <f t="shared" si="6"/>
        <v>0.29999999999995453</v>
      </c>
      <c r="Q44" s="30" t="s">
        <v>13</v>
      </c>
    </row>
    <row r="45" spans="1:17" ht="15.75" customHeight="1" x14ac:dyDescent="0.25">
      <c r="A45" s="85"/>
      <c r="B45" s="86"/>
      <c r="C45" s="103" t="s">
        <v>53</v>
      </c>
      <c r="D45" s="104"/>
      <c r="E45" s="104"/>
      <c r="F45" s="104"/>
      <c r="G45" s="104"/>
      <c r="H45" s="104"/>
      <c r="I45" s="105"/>
      <c r="J45" s="106">
        <f>SUM(J46:J57)</f>
        <v>42078486</v>
      </c>
      <c r="K45" s="107">
        <v>42082047</v>
      </c>
      <c r="L45" s="108">
        <v>3656083</v>
      </c>
      <c r="M45" s="107"/>
      <c r="N45" s="109">
        <v>8.6999999999999993</v>
      </c>
      <c r="O45" s="108">
        <f>SUM(O46:O57)</f>
        <v>3651029.9300000006</v>
      </c>
      <c r="P45" s="106">
        <f>SUM(P46:P57)</f>
        <v>-5054.0699999999561</v>
      </c>
      <c r="Q45" s="110" t="s">
        <v>13</v>
      </c>
    </row>
    <row r="46" spans="1:17" ht="29.25" customHeight="1" x14ac:dyDescent="0.25">
      <c r="A46" s="85"/>
      <c r="B46" s="96"/>
      <c r="C46" s="77" t="s">
        <v>46</v>
      </c>
      <c r="D46" s="88" t="s">
        <v>54</v>
      </c>
      <c r="E46" s="89"/>
      <c r="F46" s="89"/>
      <c r="G46" s="89"/>
      <c r="H46" s="89"/>
      <c r="I46" s="90"/>
      <c r="J46" s="111">
        <v>0</v>
      </c>
      <c r="K46" s="92">
        <v>0</v>
      </c>
      <c r="L46" s="93">
        <v>63284</v>
      </c>
      <c r="M46" s="92"/>
      <c r="N46" s="94">
        <v>0</v>
      </c>
      <c r="O46" s="93">
        <v>63283.56</v>
      </c>
      <c r="P46" s="53">
        <f t="shared" ref="P46:P57" si="7">+O46-L46</f>
        <v>-0.44000000000232831</v>
      </c>
      <c r="Q46" s="30" t="s">
        <v>13</v>
      </c>
    </row>
    <row r="47" spans="1:17" ht="17.25" customHeight="1" x14ac:dyDescent="0.25">
      <c r="A47" s="85"/>
      <c r="B47" s="96"/>
      <c r="C47" s="86"/>
      <c r="D47" s="88" t="s">
        <v>51</v>
      </c>
      <c r="E47" s="89"/>
      <c r="F47" s="89"/>
      <c r="G47" s="89"/>
      <c r="H47" s="89"/>
      <c r="I47" s="90"/>
      <c r="J47" s="111">
        <v>0</v>
      </c>
      <c r="K47" s="92">
        <v>0</v>
      </c>
      <c r="L47" s="93">
        <v>1523</v>
      </c>
      <c r="M47" s="92"/>
      <c r="N47" s="94">
        <v>0</v>
      </c>
      <c r="O47" s="93">
        <v>1523.44</v>
      </c>
      <c r="P47" s="53">
        <f t="shared" si="7"/>
        <v>0.44000000000005457</v>
      </c>
      <c r="Q47" s="30" t="s">
        <v>13</v>
      </c>
    </row>
    <row r="48" spans="1:17" ht="54.75" customHeight="1" x14ac:dyDescent="0.25">
      <c r="A48" s="85"/>
      <c r="B48" s="96"/>
      <c r="C48" s="86"/>
      <c r="D48" s="88" t="s">
        <v>55</v>
      </c>
      <c r="E48" s="89"/>
      <c r="F48" s="89"/>
      <c r="G48" s="89"/>
      <c r="H48" s="89"/>
      <c r="I48" s="90"/>
      <c r="J48" s="111">
        <v>0</v>
      </c>
      <c r="K48" s="92">
        <v>0</v>
      </c>
      <c r="L48" s="93">
        <v>56729</v>
      </c>
      <c r="M48" s="92"/>
      <c r="N48" s="94">
        <v>0</v>
      </c>
      <c r="O48" s="93">
        <v>37152.11</v>
      </c>
      <c r="P48" s="53">
        <f t="shared" si="7"/>
        <v>-19576.89</v>
      </c>
      <c r="Q48" s="112" t="s">
        <v>56</v>
      </c>
    </row>
    <row r="49" spans="1:17" ht="42.75" customHeight="1" x14ac:dyDescent="0.25">
      <c r="A49" s="85"/>
      <c r="B49" s="96"/>
      <c r="C49" s="86"/>
      <c r="D49" s="88" t="s">
        <v>48</v>
      </c>
      <c r="E49" s="89"/>
      <c r="F49" s="89"/>
      <c r="G49" s="89"/>
      <c r="H49" s="89"/>
      <c r="I49" s="90"/>
      <c r="J49" s="111">
        <v>12200000</v>
      </c>
      <c r="K49" s="92">
        <v>12200000</v>
      </c>
      <c r="L49" s="93">
        <v>1800000</v>
      </c>
      <c r="M49" s="92"/>
      <c r="N49" s="94">
        <v>14.8</v>
      </c>
      <c r="O49" s="93">
        <v>1800000</v>
      </c>
      <c r="P49" s="53">
        <f t="shared" si="7"/>
        <v>0</v>
      </c>
      <c r="Q49" s="30" t="s">
        <v>13</v>
      </c>
    </row>
    <row r="50" spans="1:17" ht="32.25" customHeight="1" x14ac:dyDescent="0.25">
      <c r="A50" s="85"/>
      <c r="B50" s="96"/>
      <c r="C50" s="86"/>
      <c r="D50" s="88" t="s">
        <v>57</v>
      </c>
      <c r="E50" s="89"/>
      <c r="F50" s="89"/>
      <c r="G50" s="89"/>
      <c r="H50" s="89"/>
      <c r="I50" s="90"/>
      <c r="J50" s="111">
        <v>13500</v>
      </c>
      <c r="K50" s="92">
        <v>13500</v>
      </c>
      <c r="L50" s="93">
        <v>6224</v>
      </c>
      <c r="M50" s="92"/>
      <c r="N50" s="94">
        <v>46.1</v>
      </c>
      <c r="O50" s="93">
        <v>6488.58</v>
      </c>
      <c r="P50" s="53">
        <f t="shared" si="7"/>
        <v>264.57999999999993</v>
      </c>
      <c r="Q50" s="30" t="s">
        <v>13</v>
      </c>
    </row>
    <row r="51" spans="1:17" ht="54" customHeight="1" x14ac:dyDescent="0.25">
      <c r="A51" s="85"/>
      <c r="B51" s="96"/>
      <c r="C51" s="86"/>
      <c r="D51" s="88" t="s">
        <v>58</v>
      </c>
      <c r="E51" s="89"/>
      <c r="F51" s="89"/>
      <c r="G51" s="89"/>
      <c r="H51" s="89"/>
      <c r="I51" s="90"/>
      <c r="J51" s="111">
        <v>711011</v>
      </c>
      <c r="K51" s="92">
        <v>711011</v>
      </c>
      <c r="L51" s="93">
        <v>0</v>
      </c>
      <c r="M51" s="92"/>
      <c r="N51" s="94">
        <v>0</v>
      </c>
      <c r="O51" s="93">
        <v>0</v>
      </c>
      <c r="P51" s="53">
        <f t="shared" si="7"/>
        <v>0</v>
      </c>
      <c r="Q51" s="30" t="s">
        <v>13</v>
      </c>
    </row>
    <row r="52" spans="1:17" ht="53.25" customHeight="1" x14ac:dyDescent="0.25">
      <c r="A52" s="85"/>
      <c r="B52" s="96"/>
      <c r="C52" s="86"/>
      <c r="D52" s="88" t="s">
        <v>59</v>
      </c>
      <c r="E52" s="89"/>
      <c r="F52" s="89"/>
      <c r="G52" s="89"/>
      <c r="H52" s="89"/>
      <c r="I52" s="90"/>
      <c r="J52" s="111">
        <v>7022714</v>
      </c>
      <c r="K52" s="92">
        <v>7022714</v>
      </c>
      <c r="L52" s="93">
        <v>0</v>
      </c>
      <c r="M52" s="92"/>
      <c r="N52" s="94">
        <v>0</v>
      </c>
      <c r="O52" s="93">
        <v>0</v>
      </c>
      <c r="P52" s="53">
        <f t="shared" si="7"/>
        <v>0</v>
      </c>
      <c r="Q52" s="30" t="s">
        <v>13</v>
      </c>
    </row>
    <row r="53" spans="1:17" ht="51" customHeight="1" x14ac:dyDescent="0.25">
      <c r="A53" s="85"/>
      <c r="B53" s="96"/>
      <c r="C53" s="86"/>
      <c r="D53" s="88" t="s">
        <v>60</v>
      </c>
      <c r="E53" s="89"/>
      <c r="F53" s="89"/>
      <c r="G53" s="89"/>
      <c r="H53" s="89"/>
      <c r="I53" s="90"/>
      <c r="J53" s="111">
        <v>4152261</v>
      </c>
      <c r="K53" s="92">
        <v>4152261</v>
      </c>
      <c r="L53" s="93">
        <v>0</v>
      </c>
      <c r="M53" s="92"/>
      <c r="N53" s="94">
        <v>0</v>
      </c>
      <c r="O53" s="93">
        <v>0</v>
      </c>
      <c r="P53" s="53">
        <f t="shared" si="7"/>
        <v>0</v>
      </c>
      <c r="Q53" s="30" t="s">
        <v>13</v>
      </c>
    </row>
    <row r="54" spans="1:17" ht="52.5" customHeight="1" x14ac:dyDescent="0.25">
      <c r="A54" s="85"/>
      <c r="B54" s="96"/>
      <c r="C54" s="86"/>
      <c r="D54" s="88" t="s">
        <v>61</v>
      </c>
      <c r="E54" s="89"/>
      <c r="F54" s="89"/>
      <c r="G54" s="89"/>
      <c r="H54" s="89"/>
      <c r="I54" s="90"/>
      <c r="J54" s="111">
        <v>4613000</v>
      </c>
      <c r="K54" s="92">
        <v>4613000</v>
      </c>
      <c r="L54" s="93">
        <v>339294</v>
      </c>
      <c r="M54" s="92"/>
      <c r="N54" s="94">
        <v>7.4</v>
      </c>
      <c r="O54" s="93">
        <v>353552.5</v>
      </c>
      <c r="P54" s="53">
        <f t="shared" si="7"/>
        <v>14258.5</v>
      </c>
      <c r="Q54" s="112" t="s">
        <v>62</v>
      </c>
    </row>
    <row r="55" spans="1:17" ht="42.75" customHeight="1" x14ac:dyDescent="0.25">
      <c r="A55" s="85"/>
      <c r="B55" s="96"/>
      <c r="C55" s="86"/>
      <c r="D55" s="88" t="s">
        <v>63</v>
      </c>
      <c r="E55" s="89"/>
      <c r="F55" s="89"/>
      <c r="G55" s="89"/>
      <c r="H55" s="89"/>
      <c r="I55" s="90"/>
      <c r="J55" s="111">
        <v>10764000</v>
      </c>
      <c r="K55" s="92">
        <v>10764000</v>
      </c>
      <c r="L55" s="93">
        <v>1090884</v>
      </c>
      <c r="M55" s="92"/>
      <c r="N55" s="94">
        <v>10.1</v>
      </c>
      <c r="O55" s="93">
        <v>1090884.08</v>
      </c>
      <c r="P55" s="53">
        <f t="shared" si="7"/>
        <v>8.0000000074505806E-2</v>
      </c>
      <c r="Q55" s="30" t="s">
        <v>13</v>
      </c>
    </row>
    <row r="56" spans="1:17" ht="42.75" customHeight="1" x14ac:dyDescent="0.25">
      <c r="A56" s="85"/>
      <c r="B56" s="96"/>
      <c r="C56" s="86"/>
      <c r="D56" s="88" t="s">
        <v>64</v>
      </c>
      <c r="E56" s="89"/>
      <c r="F56" s="89"/>
      <c r="G56" s="89"/>
      <c r="H56" s="89"/>
      <c r="I56" s="90"/>
      <c r="J56" s="111">
        <v>2602000</v>
      </c>
      <c r="K56" s="92">
        <v>2602000</v>
      </c>
      <c r="L56" s="93">
        <v>298146</v>
      </c>
      <c r="M56" s="92"/>
      <c r="N56" s="94">
        <v>11.5</v>
      </c>
      <c r="O56" s="93">
        <v>298145.65999999997</v>
      </c>
      <c r="P56" s="53">
        <f t="shared" si="7"/>
        <v>-0.34000000002561137</v>
      </c>
      <c r="Q56" s="30" t="s">
        <v>13</v>
      </c>
    </row>
    <row r="57" spans="1:17" ht="42.75" customHeight="1" x14ac:dyDescent="0.25">
      <c r="A57" s="85"/>
      <c r="B57" s="96"/>
      <c r="C57" s="113"/>
      <c r="D57" s="88" t="s">
        <v>65</v>
      </c>
      <c r="E57" s="89"/>
      <c r="F57" s="89"/>
      <c r="G57" s="89"/>
      <c r="H57" s="89"/>
      <c r="I57" s="90"/>
      <c r="J57" s="111">
        <v>0</v>
      </c>
      <c r="K57" s="92">
        <v>3561</v>
      </c>
      <c r="L57" s="93">
        <v>0</v>
      </c>
      <c r="M57" s="92"/>
      <c r="N57" s="94">
        <v>0</v>
      </c>
      <c r="O57" s="93">
        <v>0</v>
      </c>
      <c r="P57" s="53">
        <f t="shared" si="7"/>
        <v>0</v>
      </c>
      <c r="Q57" s="30" t="s">
        <v>13</v>
      </c>
    </row>
    <row r="58" spans="1:17" ht="15.75" customHeight="1" x14ac:dyDescent="0.25">
      <c r="A58" s="85" t="s">
        <v>46</v>
      </c>
      <c r="B58" s="96"/>
      <c r="C58" s="78" t="s">
        <v>66</v>
      </c>
      <c r="D58" s="79"/>
      <c r="E58" s="79"/>
      <c r="F58" s="79"/>
      <c r="G58" s="79"/>
      <c r="H58" s="79"/>
      <c r="I58" s="80"/>
      <c r="J58" s="95">
        <f>SUM(J59:J63)</f>
        <v>8000000</v>
      </c>
      <c r="K58" s="82">
        <v>8000000</v>
      </c>
      <c r="L58" s="83">
        <v>1605199</v>
      </c>
      <c r="M58" s="82"/>
      <c r="N58" s="84">
        <v>20.100000000000001</v>
      </c>
      <c r="O58" s="83">
        <f>SUM(O59:O63)</f>
        <v>1605199.1</v>
      </c>
      <c r="P58" s="95">
        <f>SUM(P59:P63)</f>
        <v>9.9999999999909051E-2</v>
      </c>
      <c r="Q58" s="30" t="s">
        <v>13</v>
      </c>
    </row>
    <row r="59" spans="1:17" ht="15.75" customHeight="1" x14ac:dyDescent="0.25">
      <c r="A59" s="85"/>
      <c r="B59" s="96"/>
      <c r="C59" s="77" t="s">
        <v>46</v>
      </c>
      <c r="D59" s="88" t="s">
        <v>51</v>
      </c>
      <c r="E59" s="89"/>
      <c r="F59" s="89"/>
      <c r="G59" s="89"/>
      <c r="H59" s="89"/>
      <c r="I59" s="90"/>
      <c r="J59" s="111">
        <v>0</v>
      </c>
      <c r="K59" s="92">
        <v>0</v>
      </c>
      <c r="L59" s="93">
        <v>3191</v>
      </c>
      <c r="M59" s="92"/>
      <c r="N59" s="94">
        <v>0</v>
      </c>
      <c r="O59" s="93">
        <v>3191.04</v>
      </c>
      <c r="P59" s="53">
        <f>+O59-L59</f>
        <v>3.999999999996362E-2</v>
      </c>
      <c r="Q59" s="30" t="s">
        <v>13</v>
      </c>
    </row>
    <row r="60" spans="1:17" ht="38.25" customHeight="1" x14ac:dyDescent="0.25">
      <c r="A60" s="85"/>
      <c r="B60" s="96"/>
      <c r="C60" s="86"/>
      <c r="D60" s="88" t="s">
        <v>67</v>
      </c>
      <c r="E60" s="89"/>
      <c r="F60" s="89"/>
      <c r="G60" s="89"/>
      <c r="H60" s="89"/>
      <c r="I60" s="90"/>
      <c r="J60" s="111">
        <v>6000000</v>
      </c>
      <c r="K60" s="92">
        <v>6000000</v>
      </c>
      <c r="L60" s="93">
        <v>1200000</v>
      </c>
      <c r="M60" s="92"/>
      <c r="N60" s="94">
        <v>20</v>
      </c>
      <c r="O60" s="93">
        <v>1200000</v>
      </c>
      <c r="P60" s="53">
        <f>+O60-L60</f>
        <v>0</v>
      </c>
      <c r="Q60" s="30" t="s">
        <v>13</v>
      </c>
    </row>
    <row r="61" spans="1:17" ht="38.25" customHeight="1" x14ac:dyDescent="0.25">
      <c r="A61" s="85"/>
      <c r="B61" s="96"/>
      <c r="C61" s="86"/>
      <c r="D61" s="88" t="s">
        <v>68</v>
      </c>
      <c r="E61" s="89"/>
      <c r="F61" s="89"/>
      <c r="G61" s="89"/>
      <c r="H61" s="89"/>
      <c r="I61" s="90"/>
      <c r="J61" s="111">
        <v>2000000</v>
      </c>
      <c r="K61" s="92">
        <v>2000000</v>
      </c>
      <c r="L61" s="93">
        <v>400000</v>
      </c>
      <c r="M61" s="92"/>
      <c r="N61" s="94">
        <v>20</v>
      </c>
      <c r="O61" s="93">
        <v>400000</v>
      </c>
      <c r="P61" s="53">
        <f>+O61-L61</f>
        <v>0</v>
      </c>
      <c r="Q61" s="30" t="s">
        <v>13</v>
      </c>
    </row>
    <row r="62" spans="1:17" ht="41.25" customHeight="1" x14ac:dyDescent="0.25">
      <c r="A62" s="99"/>
      <c r="B62" s="100"/>
      <c r="C62" s="113"/>
      <c r="D62" s="88" t="s">
        <v>69</v>
      </c>
      <c r="E62" s="89"/>
      <c r="F62" s="89"/>
      <c r="G62" s="89"/>
      <c r="H62" s="89"/>
      <c r="I62" s="90"/>
      <c r="J62" s="114">
        <v>0</v>
      </c>
      <c r="K62" s="92">
        <v>0</v>
      </c>
      <c r="L62" s="102">
        <v>1506</v>
      </c>
      <c r="M62" s="92"/>
      <c r="N62" s="94">
        <v>0</v>
      </c>
      <c r="O62" s="102">
        <v>1506.04</v>
      </c>
      <c r="P62" s="53">
        <f>+O62-L62</f>
        <v>3.999999999996362E-2</v>
      </c>
      <c r="Q62" s="30" t="s">
        <v>13</v>
      </c>
    </row>
    <row r="63" spans="1:17" ht="41.25" customHeight="1" x14ac:dyDescent="0.25">
      <c r="A63" s="85"/>
      <c r="B63" s="96"/>
      <c r="C63" s="113"/>
      <c r="D63" s="115" t="s">
        <v>70</v>
      </c>
      <c r="E63" s="116"/>
      <c r="F63" s="116"/>
      <c r="G63" s="116"/>
      <c r="H63" s="116"/>
      <c r="I63" s="101"/>
      <c r="J63" s="117">
        <v>0</v>
      </c>
      <c r="K63" s="118">
        <v>0</v>
      </c>
      <c r="L63" s="119">
        <v>502</v>
      </c>
      <c r="M63" s="118"/>
      <c r="N63" s="120">
        <v>0</v>
      </c>
      <c r="O63" s="119">
        <v>502.02</v>
      </c>
      <c r="P63" s="121">
        <f>+O63-L63</f>
        <v>1.999999999998181E-2</v>
      </c>
      <c r="Q63" s="110" t="s">
        <v>13</v>
      </c>
    </row>
    <row r="64" spans="1:17" ht="15.75" customHeight="1" x14ac:dyDescent="0.25">
      <c r="A64" s="85"/>
      <c r="B64" s="96"/>
      <c r="C64" s="103" t="s">
        <v>71</v>
      </c>
      <c r="D64" s="104"/>
      <c r="E64" s="104"/>
      <c r="F64" s="104"/>
      <c r="G64" s="104"/>
      <c r="H64" s="104"/>
      <c r="I64" s="105"/>
      <c r="J64" s="106">
        <f>SUM(J65:J67)</f>
        <v>7200000</v>
      </c>
      <c r="K64" s="107">
        <v>7200000</v>
      </c>
      <c r="L64" s="108">
        <v>550755</v>
      </c>
      <c r="M64" s="107"/>
      <c r="N64" s="109">
        <v>7.6</v>
      </c>
      <c r="O64" s="108">
        <f>SUM(O65:O67)</f>
        <v>522827.62999999995</v>
      </c>
      <c r="P64" s="106">
        <f>SUM(P65:P67)</f>
        <v>-27927.370000000024</v>
      </c>
      <c r="Q64" s="110" t="s">
        <v>13</v>
      </c>
    </row>
    <row r="65" spans="1:17" ht="68.25" customHeight="1" x14ac:dyDescent="0.25">
      <c r="A65" s="85"/>
      <c r="B65" s="96"/>
      <c r="C65" s="97" t="s">
        <v>46</v>
      </c>
      <c r="D65" s="88" t="s">
        <v>72</v>
      </c>
      <c r="E65" s="89"/>
      <c r="F65" s="89"/>
      <c r="G65" s="89"/>
      <c r="H65" s="89"/>
      <c r="I65" s="90"/>
      <c r="J65" s="111">
        <v>7000000</v>
      </c>
      <c r="K65" s="92">
        <v>7000000</v>
      </c>
      <c r="L65" s="93">
        <v>505568</v>
      </c>
      <c r="M65" s="92"/>
      <c r="N65" s="94">
        <v>7.2</v>
      </c>
      <c r="O65" s="93">
        <v>491052.16</v>
      </c>
      <c r="P65" s="53">
        <f>+O65-L65</f>
        <v>-14515.840000000026</v>
      </c>
      <c r="Q65" s="112" t="s">
        <v>73</v>
      </c>
    </row>
    <row r="66" spans="1:17" ht="31.5" customHeight="1" x14ac:dyDescent="0.25">
      <c r="A66" s="85"/>
      <c r="B66" s="96"/>
      <c r="C66" s="98"/>
      <c r="D66" s="88" t="s">
        <v>74</v>
      </c>
      <c r="E66" s="89"/>
      <c r="F66" s="89"/>
      <c r="G66" s="89"/>
      <c r="H66" s="89"/>
      <c r="I66" s="90"/>
      <c r="J66" s="111">
        <v>200000</v>
      </c>
      <c r="K66" s="92">
        <v>200000</v>
      </c>
      <c r="L66" s="93">
        <v>29677</v>
      </c>
      <c r="M66" s="92"/>
      <c r="N66" s="94">
        <v>14.8</v>
      </c>
      <c r="O66" s="93">
        <v>21967.93</v>
      </c>
      <c r="P66" s="53">
        <f>+O66-L66</f>
        <v>-7709.07</v>
      </c>
      <c r="Q66" s="122" t="s">
        <v>75</v>
      </c>
    </row>
    <row r="67" spans="1:17" ht="31.5" customHeight="1" x14ac:dyDescent="0.25">
      <c r="A67" s="85"/>
      <c r="B67" s="96"/>
      <c r="C67" s="101"/>
      <c r="D67" s="88" t="s">
        <v>51</v>
      </c>
      <c r="E67" s="89"/>
      <c r="F67" s="89"/>
      <c r="G67" s="89"/>
      <c r="H67" s="89"/>
      <c r="I67" s="90"/>
      <c r="J67" s="111">
        <v>0</v>
      </c>
      <c r="K67" s="92">
        <v>0</v>
      </c>
      <c r="L67" s="93">
        <v>15510</v>
      </c>
      <c r="M67" s="92"/>
      <c r="N67" s="94">
        <v>0</v>
      </c>
      <c r="O67" s="93">
        <v>9807.5400000000009</v>
      </c>
      <c r="P67" s="53">
        <f>+O67-L67</f>
        <v>-5702.4599999999991</v>
      </c>
      <c r="Q67" s="123"/>
    </row>
    <row r="68" spans="1:17" ht="15.75" customHeight="1" x14ac:dyDescent="0.25">
      <c r="A68" s="85"/>
      <c r="B68" s="96"/>
      <c r="C68" s="78" t="s">
        <v>76</v>
      </c>
      <c r="D68" s="79"/>
      <c r="E68" s="79"/>
      <c r="F68" s="79"/>
      <c r="G68" s="79"/>
      <c r="H68" s="79"/>
      <c r="I68" s="80"/>
      <c r="J68" s="95">
        <f>+J69</f>
        <v>60000</v>
      </c>
      <c r="K68" s="82">
        <v>60000</v>
      </c>
      <c r="L68" s="83">
        <v>6136</v>
      </c>
      <c r="M68" s="82"/>
      <c r="N68" s="84">
        <v>10.199999999999999</v>
      </c>
      <c r="O68" s="83">
        <f>+O69</f>
        <v>11069.52</v>
      </c>
      <c r="P68" s="95">
        <f>+P69</f>
        <v>4933.5200000000004</v>
      </c>
      <c r="Q68" s="30" t="s">
        <v>13</v>
      </c>
    </row>
    <row r="69" spans="1:17" ht="111" customHeight="1" x14ac:dyDescent="0.25">
      <c r="A69" s="99"/>
      <c r="B69" s="100"/>
      <c r="C69" s="91" t="s">
        <v>46</v>
      </c>
      <c r="D69" s="88" t="s">
        <v>48</v>
      </c>
      <c r="E69" s="89"/>
      <c r="F69" s="89"/>
      <c r="G69" s="89"/>
      <c r="H69" s="89"/>
      <c r="I69" s="90"/>
      <c r="J69" s="111">
        <v>60000</v>
      </c>
      <c r="K69" s="92">
        <v>60000</v>
      </c>
      <c r="L69" s="93">
        <v>6136</v>
      </c>
      <c r="M69" s="92"/>
      <c r="N69" s="94">
        <v>10.199999999999999</v>
      </c>
      <c r="O69" s="93">
        <v>11069.52</v>
      </c>
      <c r="P69" s="53">
        <f>+O69-L69</f>
        <v>4933.5200000000004</v>
      </c>
      <c r="Q69" s="112" t="s">
        <v>77</v>
      </c>
    </row>
    <row r="70" spans="1:17" ht="15.75" customHeight="1" x14ac:dyDescent="0.25">
      <c r="A70" s="69" t="s">
        <v>78</v>
      </c>
      <c r="B70" s="70"/>
      <c r="C70" s="70"/>
      <c r="D70" s="70"/>
      <c r="E70" s="70"/>
      <c r="F70" s="70"/>
      <c r="G70" s="70"/>
      <c r="H70" s="70"/>
      <c r="I70" s="71"/>
      <c r="J70" s="72">
        <f>+J71</f>
        <v>1483000</v>
      </c>
      <c r="K70" s="73">
        <v>1483000</v>
      </c>
      <c r="L70" s="74">
        <v>367281</v>
      </c>
      <c r="M70" s="73"/>
      <c r="N70" s="75">
        <v>24.8</v>
      </c>
      <c r="O70" s="74">
        <f>+O71</f>
        <v>367106.92</v>
      </c>
      <c r="P70" s="72">
        <f>+P71</f>
        <v>-174.07999999999998</v>
      </c>
      <c r="Q70" s="37" t="s">
        <v>13</v>
      </c>
    </row>
    <row r="71" spans="1:17" ht="30" customHeight="1" x14ac:dyDescent="0.25">
      <c r="A71" s="124" t="s">
        <v>46</v>
      </c>
      <c r="B71" s="97"/>
      <c r="C71" s="78" t="s">
        <v>79</v>
      </c>
      <c r="D71" s="79"/>
      <c r="E71" s="79"/>
      <c r="F71" s="79"/>
      <c r="G71" s="79"/>
      <c r="H71" s="79"/>
      <c r="I71" s="80"/>
      <c r="J71" s="95">
        <f>SUM(J72:J77)</f>
        <v>1483000</v>
      </c>
      <c r="K71" s="82">
        <v>1483000</v>
      </c>
      <c r="L71" s="83">
        <v>367281</v>
      </c>
      <c r="M71" s="82"/>
      <c r="N71" s="84">
        <v>24.8</v>
      </c>
      <c r="O71" s="83">
        <f>SUM(O72:O77)</f>
        <v>367106.92</v>
      </c>
      <c r="P71" s="95">
        <f>SUM(P72:P77)</f>
        <v>-174.07999999999998</v>
      </c>
      <c r="Q71" s="30" t="s">
        <v>13</v>
      </c>
    </row>
    <row r="72" spans="1:17" ht="15.75" customHeight="1" x14ac:dyDescent="0.25">
      <c r="A72" s="125"/>
      <c r="B72" s="98"/>
      <c r="C72" s="77" t="s">
        <v>46</v>
      </c>
      <c r="D72" s="88" t="s">
        <v>51</v>
      </c>
      <c r="E72" s="89"/>
      <c r="F72" s="89"/>
      <c r="G72" s="89"/>
      <c r="H72" s="89"/>
      <c r="I72" s="90"/>
      <c r="J72" s="111">
        <v>0</v>
      </c>
      <c r="K72" s="92">
        <v>0</v>
      </c>
      <c r="L72" s="93">
        <v>526</v>
      </c>
      <c r="M72" s="92"/>
      <c r="N72" s="94">
        <v>0</v>
      </c>
      <c r="O72" s="93">
        <v>351.92</v>
      </c>
      <c r="P72" s="53">
        <f t="shared" ref="P72:P77" si="8">+O72-L72</f>
        <v>-174.07999999999998</v>
      </c>
      <c r="Q72" s="30" t="s">
        <v>13</v>
      </c>
    </row>
    <row r="73" spans="1:17" ht="44.25" customHeight="1" x14ac:dyDescent="0.25">
      <c r="A73" s="125"/>
      <c r="B73" s="98"/>
      <c r="C73" s="86"/>
      <c r="D73" s="88" t="s">
        <v>80</v>
      </c>
      <c r="E73" s="89"/>
      <c r="F73" s="89"/>
      <c r="G73" s="89"/>
      <c r="H73" s="89"/>
      <c r="I73" s="90"/>
      <c r="J73" s="111">
        <v>43000</v>
      </c>
      <c r="K73" s="92">
        <v>43000</v>
      </c>
      <c r="L73" s="93">
        <v>7807</v>
      </c>
      <c r="M73" s="92"/>
      <c r="N73" s="94">
        <v>18.2</v>
      </c>
      <c r="O73" s="93">
        <v>7807</v>
      </c>
      <c r="P73" s="53">
        <f t="shared" si="8"/>
        <v>0</v>
      </c>
      <c r="Q73" s="30" t="s">
        <v>13</v>
      </c>
    </row>
    <row r="74" spans="1:17" ht="40.5" customHeight="1" x14ac:dyDescent="0.25">
      <c r="A74" s="125"/>
      <c r="B74" s="98"/>
      <c r="C74" s="86"/>
      <c r="D74" s="88" t="s">
        <v>81</v>
      </c>
      <c r="E74" s="89"/>
      <c r="F74" s="89"/>
      <c r="G74" s="89"/>
      <c r="H74" s="89"/>
      <c r="I74" s="90"/>
      <c r="J74" s="111">
        <v>1080000</v>
      </c>
      <c r="K74" s="92">
        <v>1080000</v>
      </c>
      <c r="L74" s="93">
        <v>269211</v>
      </c>
      <c r="M74" s="92"/>
      <c r="N74" s="94">
        <v>24.9</v>
      </c>
      <c r="O74" s="93">
        <v>269211</v>
      </c>
      <c r="P74" s="53">
        <f t="shared" si="8"/>
        <v>0</v>
      </c>
      <c r="Q74" s="30" t="s">
        <v>13</v>
      </c>
    </row>
    <row r="75" spans="1:17" ht="39" customHeight="1" x14ac:dyDescent="0.25">
      <c r="A75" s="125"/>
      <c r="B75" s="98"/>
      <c r="C75" s="86"/>
      <c r="D75" s="88" t="s">
        <v>82</v>
      </c>
      <c r="E75" s="89"/>
      <c r="F75" s="89"/>
      <c r="G75" s="89"/>
      <c r="H75" s="89"/>
      <c r="I75" s="90"/>
      <c r="J75" s="111">
        <v>360000</v>
      </c>
      <c r="K75" s="92">
        <v>360000</v>
      </c>
      <c r="L75" s="93">
        <v>89737</v>
      </c>
      <c r="M75" s="92"/>
      <c r="N75" s="94">
        <v>24.9</v>
      </c>
      <c r="O75" s="93">
        <v>89737</v>
      </c>
      <c r="P75" s="53">
        <f t="shared" si="8"/>
        <v>0</v>
      </c>
      <c r="Q75" s="30" t="s">
        <v>13</v>
      </c>
    </row>
    <row r="76" spans="1:17" ht="53.25" hidden="1" customHeight="1" x14ac:dyDescent="0.25">
      <c r="A76" s="125"/>
      <c r="B76" s="98"/>
      <c r="C76" s="126"/>
      <c r="D76" s="88" t="s">
        <v>83</v>
      </c>
      <c r="E76" s="89"/>
      <c r="F76" s="89"/>
      <c r="G76" s="89"/>
      <c r="H76" s="89"/>
      <c r="I76" s="90"/>
      <c r="J76" s="91"/>
      <c r="K76" s="92">
        <v>0</v>
      </c>
      <c r="L76" s="93">
        <v>0</v>
      </c>
      <c r="M76" s="92"/>
      <c r="N76" s="94">
        <v>0</v>
      </c>
      <c r="O76" s="93"/>
      <c r="P76" s="53">
        <f t="shared" si="8"/>
        <v>0</v>
      </c>
      <c r="Q76" s="127"/>
    </row>
    <row r="77" spans="1:17" ht="56.25" hidden="1" customHeight="1" x14ac:dyDescent="0.25">
      <c r="A77" s="115"/>
      <c r="B77" s="101"/>
      <c r="C77" s="128"/>
      <c r="D77" s="88" t="s">
        <v>84</v>
      </c>
      <c r="E77" s="89"/>
      <c r="F77" s="89"/>
      <c r="G77" s="89"/>
      <c r="H77" s="89"/>
      <c r="I77" s="90"/>
      <c r="J77" s="91"/>
      <c r="K77" s="92">
        <v>0</v>
      </c>
      <c r="L77" s="93">
        <v>0</v>
      </c>
      <c r="M77" s="92"/>
      <c r="N77" s="94">
        <v>0</v>
      </c>
      <c r="O77" s="93"/>
      <c r="P77" s="53">
        <f t="shared" si="8"/>
        <v>0</v>
      </c>
      <c r="Q77" s="127"/>
    </row>
    <row r="78" spans="1:17" ht="15.75" customHeight="1" x14ac:dyDescent="0.25">
      <c r="A78" s="69" t="s">
        <v>85</v>
      </c>
      <c r="B78" s="70"/>
      <c r="C78" s="70"/>
      <c r="D78" s="70"/>
      <c r="E78" s="70"/>
      <c r="F78" s="70"/>
      <c r="G78" s="70"/>
      <c r="H78" s="70"/>
      <c r="I78" s="71"/>
      <c r="J78" s="72">
        <f>+J79+J87</f>
        <v>303418</v>
      </c>
      <c r="K78" s="73">
        <v>310198</v>
      </c>
      <c r="L78" s="74">
        <v>18463</v>
      </c>
      <c r="M78" s="73"/>
      <c r="N78" s="75">
        <v>5.9</v>
      </c>
      <c r="O78" s="74">
        <f>+O79+O87</f>
        <v>12878.14</v>
      </c>
      <c r="P78" s="72">
        <f>+P79+P87</f>
        <v>-5584.86</v>
      </c>
      <c r="Q78" s="37" t="s">
        <v>13</v>
      </c>
    </row>
    <row r="79" spans="1:17" ht="15.75" customHeight="1" x14ac:dyDescent="0.25">
      <c r="A79" s="76" t="s">
        <v>46</v>
      </c>
      <c r="B79" s="129"/>
      <c r="C79" s="78" t="s">
        <v>86</v>
      </c>
      <c r="D79" s="79"/>
      <c r="E79" s="79"/>
      <c r="F79" s="79"/>
      <c r="G79" s="79"/>
      <c r="H79" s="79"/>
      <c r="I79" s="80"/>
      <c r="J79" s="95">
        <f>SUM(J80:J86)</f>
        <v>303418</v>
      </c>
      <c r="K79" s="82">
        <v>310198</v>
      </c>
      <c r="L79" s="83">
        <v>2993</v>
      </c>
      <c r="M79" s="82"/>
      <c r="N79" s="84">
        <v>1</v>
      </c>
      <c r="O79" s="83">
        <f>SUM(O80:O86)</f>
        <v>2993.13</v>
      </c>
      <c r="P79" s="95">
        <f t="shared" ref="P79:P86" si="9">+O79-L79</f>
        <v>0.13000000000010914</v>
      </c>
      <c r="Q79" s="30" t="s">
        <v>13</v>
      </c>
    </row>
    <row r="80" spans="1:17" ht="39" customHeight="1" x14ac:dyDescent="0.25">
      <c r="A80" s="85"/>
      <c r="B80" s="96"/>
      <c r="C80" s="130" t="s">
        <v>46</v>
      </c>
      <c r="D80" s="88" t="s">
        <v>87</v>
      </c>
      <c r="E80" s="89"/>
      <c r="F80" s="89"/>
      <c r="G80" s="89"/>
      <c r="H80" s="89"/>
      <c r="I80" s="90"/>
      <c r="J80" s="111">
        <v>0</v>
      </c>
      <c r="K80" s="92">
        <v>2606</v>
      </c>
      <c r="L80" s="93">
        <v>957</v>
      </c>
      <c r="M80" s="92"/>
      <c r="N80" s="94">
        <v>36.700000000000003</v>
      </c>
      <c r="O80" s="93">
        <v>956.98</v>
      </c>
      <c r="P80" s="53">
        <f t="shared" si="9"/>
        <v>-1.999999999998181E-2</v>
      </c>
      <c r="Q80" s="30" t="s">
        <v>13</v>
      </c>
    </row>
    <row r="81" spans="1:17" ht="15.75" customHeight="1" x14ac:dyDescent="0.25">
      <c r="A81" s="85" t="s">
        <v>46</v>
      </c>
      <c r="B81" s="96"/>
      <c r="C81" s="86"/>
      <c r="D81" s="88" t="s">
        <v>51</v>
      </c>
      <c r="E81" s="89"/>
      <c r="F81" s="89"/>
      <c r="G81" s="89"/>
      <c r="H81" s="89"/>
      <c r="I81" s="90"/>
      <c r="J81" s="111">
        <v>0</v>
      </c>
      <c r="K81" s="92">
        <v>0</v>
      </c>
      <c r="L81" s="93">
        <v>2</v>
      </c>
      <c r="M81" s="92"/>
      <c r="N81" s="94">
        <v>0</v>
      </c>
      <c r="O81" s="93">
        <v>1.53</v>
      </c>
      <c r="P81" s="53">
        <f t="shared" si="9"/>
        <v>-0.47</v>
      </c>
      <c r="Q81" s="30" t="s">
        <v>13</v>
      </c>
    </row>
    <row r="82" spans="1:17" ht="39" customHeight="1" x14ac:dyDescent="0.25">
      <c r="A82" s="85"/>
      <c r="B82" s="96"/>
      <c r="C82" s="86"/>
      <c r="D82" s="88" t="s">
        <v>88</v>
      </c>
      <c r="E82" s="89"/>
      <c r="F82" s="89"/>
      <c r="G82" s="89"/>
      <c r="H82" s="89"/>
      <c r="I82" s="90"/>
      <c r="J82" s="131">
        <v>257905</v>
      </c>
      <c r="K82" s="92">
        <v>257905</v>
      </c>
      <c r="L82" s="93">
        <v>0</v>
      </c>
      <c r="M82" s="92"/>
      <c r="N82" s="94">
        <v>0</v>
      </c>
      <c r="O82" s="93">
        <v>0</v>
      </c>
      <c r="P82" s="53">
        <f t="shared" si="9"/>
        <v>0</v>
      </c>
      <c r="Q82" s="30" t="s">
        <v>13</v>
      </c>
    </row>
    <row r="83" spans="1:17" ht="39" customHeight="1" x14ac:dyDescent="0.25">
      <c r="A83" s="99"/>
      <c r="B83" s="100"/>
      <c r="C83" s="113"/>
      <c r="D83" s="88" t="s">
        <v>82</v>
      </c>
      <c r="E83" s="89"/>
      <c r="F83" s="89"/>
      <c r="G83" s="89"/>
      <c r="H83" s="89"/>
      <c r="I83" s="90"/>
      <c r="J83" s="131">
        <v>45513</v>
      </c>
      <c r="K83" s="92">
        <v>45513</v>
      </c>
      <c r="L83" s="102">
        <v>0</v>
      </c>
      <c r="M83" s="92"/>
      <c r="N83" s="94">
        <v>0</v>
      </c>
      <c r="O83" s="102">
        <v>0</v>
      </c>
      <c r="P83" s="53">
        <f t="shared" si="9"/>
        <v>0</v>
      </c>
      <c r="Q83" s="30" t="s">
        <v>13</v>
      </c>
    </row>
    <row r="84" spans="1:17" ht="54" customHeight="1" x14ac:dyDescent="0.25">
      <c r="A84" s="85"/>
      <c r="B84" s="96"/>
      <c r="C84" s="86"/>
      <c r="D84" s="115" t="s">
        <v>89</v>
      </c>
      <c r="E84" s="116"/>
      <c r="F84" s="116"/>
      <c r="G84" s="116"/>
      <c r="H84" s="116"/>
      <c r="I84" s="101"/>
      <c r="J84" s="117">
        <v>0</v>
      </c>
      <c r="K84" s="118">
        <v>0</v>
      </c>
      <c r="L84" s="119">
        <v>500</v>
      </c>
      <c r="M84" s="118"/>
      <c r="N84" s="120">
        <v>0</v>
      </c>
      <c r="O84" s="119">
        <v>500.01</v>
      </c>
      <c r="P84" s="121">
        <f t="shared" si="9"/>
        <v>9.9999999999909051E-3</v>
      </c>
      <c r="Q84" s="110" t="s">
        <v>13</v>
      </c>
    </row>
    <row r="85" spans="1:17" ht="53.25" customHeight="1" x14ac:dyDescent="0.25">
      <c r="A85" s="85"/>
      <c r="B85" s="96"/>
      <c r="C85" s="86"/>
      <c r="D85" s="115" t="s">
        <v>90</v>
      </c>
      <c r="E85" s="116"/>
      <c r="F85" s="116"/>
      <c r="G85" s="116"/>
      <c r="H85" s="116"/>
      <c r="I85" s="101"/>
      <c r="J85" s="132">
        <v>0</v>
      </c>
      <c r="K85" s="118">
        <v>3130</v>
      </c>
      <c r="L85" s="133">
        <v>1151</v>
      </c>
      <c r="M85" s="118"/>
      <c r="N85" s="120">
        <v>36.799999999999997</v>
      </c>
      <c r="O85" s="133">
        <v>1150.96</v>
      </c>
      <c r="P85" s="121">
        <f t="shared" si="9"/>
        <v>-3.999999999996362E-2</v>
      </c>
      <c r="Q85" s="110" t="s">
        <v>13</v>
      </c>
    </row>
    <row r="86" spans="1:17" ht="54" customHeight="1" x14ac:dyDescent="0.25">
      <c r="A86" s="85"/>
      <c r="B86" s="96"/>
      <c r="C86" s="113"/>
      <c r="D86" s="88" t="s">
        <v>91</v>
      </c>
      <c r="E86" s="89"/>
      <c r="F86" s="89"/>
      <c r="G86" s="89"/>
      <c r="H86" s="89"/>
      <c r="I86" s="90"/>
      <c r="J86" s="111">
        <v>0</v>
      </c>
      <c r="K86" s="92">
        <v>1044</v>
      </c>
      <c r="L86" s="93">
        <v>384</v>
      </c>
      <c r="M86" s="92"/>
      <c r="N86" s="94">
        <v>36.799999999999997</v>
      </c>
      <c r="O86" s="93">
        <v>383.65</v>
      </c>
      <c r="P86" s="53">
        <f t="shared" si="9"/>
        <v>-0.35000000000002274</v>
      </c>
      <c r="Q86" s="30" t="s">
        <v>13</v>
      </c>
    </row>
    <row r="87" spans="1:17" ht="15.75" customHeight="1" x14ac:dyDescent="0.25">
      <c r="A87" s="125" t="s">
        <v>46</v>
      </c>
      <c r="B87" s="134"/>
      <c r="C87" s="78" t="s">
        <v>92</v>
      </c>
      <c r="D87" s="79"/>
      <c r="E87" s="79"/>
      <c r="F87" s="79"/>
      <c r="G87" s="79"/>
      <c r="H87" s="79"/>
      <c r="I87" s="80"/>
      <c r="J87" s="95">
        <f>+J88</f>
        <v>0</v>
      </c>
      <c r="K87" s="82">
        <v>0</v>
      </c>
      <c r="L87" s="83">
        <v>15470</v>
      </c>
      <c r="M87" s="82"/>
      <c r="N87" s="84">
        <v>0</v>
      </c>
      <c r="O87" s="83">
        <f>+O88</f>
        <v>9885.01</v>
      </c>
      <c r="P87" s="95">
        <f>+P88</f>
        <v>-5584.99</v>
      </c>
      <c r="Q87" s="30" t="s">
        <v>13</v>
      </c>
    </row>
    <row r="88" spans="1:17" ht="45.75" customHeight="1" x14ac:dyDescent="0.25">
      <c r="A88" s="115"/>
      <c r="B88" s="116"/>
      <c r="C88" s="91" t="s">
        <v>46</v>
      </c>
      <c r="D88" s="88" t="s">
        <v>93</v>
      </c>
      <c r="E88" s="89"/>
      <c r="F88" s="89"/>
      <c r="G88" s="89"/>
      <c r="H88" s="89"/>
      <c r="I88" s="90"/>
      <c r="J88" s="131">
        <v>0</v>
      </c>
      <c r="K88" s="92">
        <v>0</v>
      </c>
      <c r="L88" s="93">
        <v>15470</v>
      </c>
      <c r="M88" s="92"/>
      <c r="N88" s="94">
        <v>0</v>
      </c>
      <c r="O88" s="93">
        <v>9885.01</v>
      </c>
      <c r="P88" s="53">
        <f>+O88-L88</f>
        <v>-5584.99</v>
      </c>
      <c r="Q88" s="112" t="s">
        <v>94</v>
      </c>
    </row>
    <row r="89" spans="1:17" ht="15.75" customHeight="1" x14ac:dyDescent="0.25">
      <c r="A89" s="69" t="s">
        <v>95</v>
      </c>
      <c r="B89" s="70"/>
      <c r="C89" s="70"/>
      <c r="D89" s="70"/>
      <c r="E89" s="70"/>
      <c r="F89" s="70"/>
      <c r="G89" s="70"/>
      <c r="H89" s="70"/>
      <c r="I89" s="71"/>
      <c r="J89" s="72">
        <f>+J90+J103+J107+J116</f>
        <v>169481445</v>
      </c>
      <c r="K89" s="73">
        <v>170440938</v>
      </c>
      <c r="L89" s="74">
        <v>36489335</v>
      </c>
      <c r="M89" s="73"/>
      <c r="N89" s="75">
        <v>21.4</v>
      </c>
      <c r="O89" s="74">
        <f>+O90+O103+O107+O116</f>
        <v>35237441.689999998</v>
      </c>
      <c r="P89" s="72">
        <f>+P90+P103+P107+P116</f>
        <v>-1251894.3100000003</v>
      </c>
      <c r="Q89" s="37" t="s">
        <v>13</v>
      </c>
    </row>
    <row r="90" spans="1:17" ht="15.75" customHeight="1" x14ac:dyDescent="0.25">
      <c r="A90" s="76" t="s">
        <v>46</v>
      </c>
      <c r="B90" s="129"/>
      <c r="C90" s="78" t="s">
        <v>96</v>
      </c>
      <c r="D90" s="79"/>
      <c r="E90" s="79"/>
      <c r="F90" s="79"/>
      <c r="G90" s="79"/>
      <c r="H90" s="79"/>
      <c r="I90" s="80"/>
      <c r="J90" s="95">
        <f>SUM(J91:J102)</f>
        <v>120844750</v>
      </c>
      <c r="K90" s="82">
        <v>121761590</v>
      </c>
      <c r="L90" s="83">
        <v>23483219</v>
      </c>
      <c r="M90" s="82"/>
      <c r="N90" s="84">
        <v>19.3</v>
      </c>
      <c r="O90" s="83">
        <f>SUM(O91:O102)</f>
        <v>23320653.949999999</v>
      </c>
      <c r="P90" s="95">
        <f>SUM(P91:P102)</f>
        <v>-162565.0499999999</v>
      </c>
      <c r="Q90" s="30" t="s">
        <v>13</v>
      </c>
    </row>
    <row r="91" spans="1:17" ht="29.25" customHeight="1" x14ac:dyDescent="0.25">
      <c r="A91" s="85"/>
      <c r="B91" s="96"/>
      <c r="C91" s="77" t="s">
        <v>46</v>
      </c>
      <c r="D91" s="88" t="s">
        <v>54</v>
      </c>
      <c r="E91" s="89"/>
      <c r="F91" s="89"/>
      <c r="G91" s="89"/>
      <c r="H91" s="89"/>
      <c r="I91" s="90"/>
      <c r="J91" s="111">
        <v>0</v>
      </c>
      <c r="K91" s="92">
        <v>0</v>
      </c>
      <c r="L91" s="93">
        <v>2000</v>
      </c>
      <c r="M91" s="92"/>
      <c r="N91" s="94">
        <v>0</v>
      </c>
      <c r="O91" s="93">
        <v>2000</v>
      </c>
      <c r="P91" s="53">
        <f t="shared" ref="P91:P102" si="10">+O91-L91</f>
        <v>0</v>
      </c>
      <c r="Q91" s="30" t="s">
        <v>13</v>
      </c>
    </row>
    <row r="92" spans="1:17" s="137" customFormat="1" ht="169.5" customHeight="1" x14ac:dyDescent="0.25">
      <c r="A92" s="85"/>
      <c r="B92" s="96"/>
      <c r="C92" s="86"/>
      <c r="D92" s="88" t="s">
        <v>50</v>
      </c>
      <c r="E92" s="89"/>
      <c r="F92" s="89"/>
      <c r="G92" s="89"/>
      <c r="H92" s="89"/>
      <c r="I92" s="135"/>
      <c r="J92" s="111">
        <v>6500000</v>
      </c>
      <c r="K92" s="92">
        <v>6500000</v>
      </c>
      <c r="L92" s="93">
        <v>1685316</v>
      </c>
      <c r="M92" s="92"/>
      <c r="N92" s="94">
        <v>25.9</v>
      </c>
      <c r="O92" s="93">
        <v>1688903.84</v>
      </c>
      <c r="P92" s="53">
        <f t="shared" si="10"/>
        <v>3587.8400000000838</v>
      </c>
      <c r="Q92" s="136" t="s">
        <v>97</v>
      </c>
    </row>
    <row r="93" spans="1:17" ht="15.75" customHeight="1" x14ac:dyDescent="0.25">
      <c r="A93" s="85"/>
      <c r="B93" s="96"/>
      <c r="C93" s="86"/>
      <c r="D93" s="88" t="s">
        <v>51</v>
      </c>
      <c r="E93" s="89"/>
      <c r="F93" s="89"/>
      <c r="G93" s="89"/>
      <c r="H93" s="89"/>
      <c r="I93" s="90"/>
      <c r="J93" s="111">
        <v>0</v>
      </c>
      <c r="K93" s="92">
        <v>0</v>
      </c>
      <c r="L93" s="93">
        <v>4455</v>
      </c>
      <c r="M93" s="92"/>
      <c r="N93" s="94">
        <v>0</v>
      </c>
      <c r="O93" s="93">
        <v>4454.9799999999996</v>
      </c>
      <c r="P93" s="53">
        <f t="shared" si="10"/>
        <v>-2.0000000000436557E-2</v>
      </c>
      <c r="Q93" s="30" t="s">
        <v>13</v>
      </c>
    </row>
    <row r="94" spans="1:17" s="137" customFormat="1" ht="117" customHeight="1" x14ac:dyDescent="0.25">
      <c r="A94" s="85"/>
      <c r="B94" s="96"/>
      <c r="C94" s="86"/>
      <c r="D94" s="88" t="s">
        <v>52</v>
      </c>
      <c r="E94" s="89"/>
      <c r="F94" s="89"/>
      <c r="G94" s="89"/>
      <c r="H94" s="89"/>
      <c r="I94" s="135"/>
      <c r="J94" s="111">
        <v>39721000</v>
      </c>
      <c r="K94" s="92">
        <v>39721000</v>
      </c>
      <c r="L94" s="93">
        <v>15244153</v>
      </c>
      <c r="M94" s="92"/>
      <c r="N94" s="94">
        <v>38.4</v>
      </c>
      <c r="O94" s="93">
        <v>15088000</v>
      </c>
      <c r="P94" s="53">
        <f t="shared" si="10"/>
        <v>-156153</v>
      </c>
      <c r="Q94" s="136" t="s">
        <v>98</v>
      </c>
    </row>
    <row r="95" spans="1:17" ht="40.5" customHeight="1" x14ac:dyDescent="0.25">
      <c r="A95" s="85"/>
      <c r="B95" s="96"/>
      <c r="C95" s="86"/>
      <c r="D95" s="88" t="s">
        <v>88</v>
      </c>
      <c r="E95" s="89"/>
      <c r="F95" s="89"/>
      <c r="G95" s="89"/>
      <c r="H95" s="89"/>
      <c r="I95" s="90"/>
      <c r="J95" s="111">
        <v>180000</v>
      </c>
      <c r="K95" s="92">
        <v>108000</v>
      </c>
      <c r="L95" s="93">
        <v>0</v>
      </c>
      <c r="M95" s="92"/>
      <c r="N95" s="94">
        <v>0</v>
      </c>
      <c r="O95" s="93">
        <v>0</v>
      </c>
      <c r="P95" s="53">
        <f t="shared" si="10"/>
        <v>0</v>
      </c>
      <c r="Q95" s="30" t="s">
        <v>13</v>
      </c>
    </row>
    <row r="96" spans="1:17" ht="40.5" customHeight="1" x14ac:dyDescent="0.25">
      <c r="A96" s="85"/>
      <c r="B96" s="96"/>
      <c r="C96" s="86"/>
      <c r="D96" s="88" t="s">
        <v>99</v>
      </c>
      <c r="E96" s="89"/>
      <c r="F96" s="89"/>
      <c r="G96" s="89"/>
      <c r="H96" s="89"/>
      <c r="I96" s="90"/>
      <c r="J96" s="111">
        <v>0</v>
      </c>
      <c r="K96" s="92">
        <v>988840</v>
      </c>
      <c r="L96" s="93">
        <v>287295</v>
      </c>
      <c r="M96" s="92"/>
      <c r="N96" s="94">
        <v>29</v>
      </c>
      <c r="O96" s="93">
        <v>287295.13</v>
      </c>
      <c r="P96" s="53">
        <f t="shared" si="10"/>
        <v>0.13000000000465661</v>
      </c>
      <c r="Q96" s="30" t="s">
        <v>13</v>
      </c>
    </row>
    <row r="97" spans="1:17" ht="40.5" customHeight="1" x14ac:dyDescent="0.25">
      <c r="A97" s="99"/>
      <c r="B97" s="100"/>
      <c r="C97" s="113"/>
      <c r="D97" s="88" t="s">
        <v>83</v>
      </c>
      <c r="E97" s="89"/>
      <c r="F97" s="89"/>
      <c r="G97" s="89"/>
      <c r="H97" s="89"/>
      <c r="I97" s="90"/>
      <c r="J97" s="114">
        <v>60900000</v>
      </c>
      <c r="K97" s="92">
        <v>60900000</v>
      </c>
      <c r="L97" s="102">
        <v>0</v>
      </c>
      <c r="M97" s="92"/>
      <c r="N97" s="94">
        <v>0</v>
      </c>
      <c r="O97" s="102">
        <v>0</v>
      </c>
      <c r="P97" s="53">
        <f t="shared" si="10"/>
        <v>0</v>
      </c>
      <c r="Q97" s="30" t="s">
        <v>13</v>
      </c>
    </row>
    <row r="98" spans="1:17" ht="40.5" customHeight="1" x14ac:dyDescent="0.25">
      <c r="A98" s="85"/>
      <c r="B98" s="96"/>
      <c r="C98" s="86"/>
      <c r="D98" s="115" t="s">
        <v>100</v>
      </c>
      <c r="E98" s="116"/>
      <c r="F98" s="116"/>
      <c r="G98" s="116"/>
      <c r="H98" s="116"/>
      <c r="I98" s="101"/>
      <c r="J98" s="117">
        <v>6250000</v>
      </c>
      <c r="K98" s="118">
        <v>6250000</v>
      </c>
      <c r="L98" s="119">
        <v>6250000</v>
      </c>
      <c r="M98" s="118"/>
      <c r="N98" s="120">
        <v>100</v>
      </c>
      <c r="O98" s="119">
        <v>6250000</v>
      </c>
      <c r="P98" s="121">
        <f t="shared" si="10"/>
        <v>0</v>
      </c>
      <c r="Q98" s="110" t="s">
        <v>13</v>
      </c>
    </row>
    <row r="99" spans="1:17" ht="40.5" hidden="1" customHeight="1" x14ac:dyDescent="0.25">
      <c r="A99" s="85"/>
      <c r="B99" s="96"/>
      <c r="C99" s="86"/>
      <c r="D99" s="115" t="s">
        <v>101</v>
      </c>
      <c r="E99" s="116"/>
      <c r="F99" s="116"/>
      <c r="G99" s="116"/>
      <c r="H99" s="116"/>
      <c r="I99" s="101"/>
      <c r="J99" s="132">
        <v>0</v>
      </c>
      <c r="K99" s="118">
        <v>0</v>
      </c>
      <c r="L99" s="133">
        <v>0</v>
      </c>
      <c r="M99" s="118"/>
      <c r="N99" s="120">
        <v>0</v>
      </c>
      <c r="O99" s="133">
        <v>0</v>
      </c>
      <c r="P99" s="121">
        <f t="shared" si="10"/>
        <v>0</v>
      </c>
      <c r="Q99" s="138"/>
    </row>
    <row r="100" spans="1:17" ht="55.5" customHeight="1" x14ac:dyDescent="0.25">
      <c r="A100" s="85"/>
      <c r="B100" s="96"/>
      <c r="C100" s="86"/>
      <c r="D100" s="88" t="s">
        <v>102</v>
      </c>
      <c r="E100" s="89"/>
      <c r="F100" s="89"/>
      <c r="G100" s="89"/>
      <c r="H100" s="89"/>
      <c r="I100" s="90"/>
      <c r="J100" s="111">
        <v>0</v>
      </c>
      <c r="K100" s="92">
        <v>0</v>
      </c>
      <c r="L100" s="93">
        <v>10000</v>
      </c>
      <c r="M100" s="92"/>
      <c r="N100" s="94">
        <v>0</v>
      </c>
      <c r="O100" s="93">
        <v>0</v>
      </c>
      <c r="P100" s="53">
        <f t="shared" si="10"/>
        <v>-10000</v>
      </c>
      <c r="Q100" s="136" t="s">
        <v>103</v>
      </c>
    </row>
    <row r="101" spans="1:17" ht="27.75" customHeight="1" x14ac:dyDescent="0.25">
      <c r="A101" s="85" t="s">
        <v>46</v>
      </c>
      <c r="B101" s="96"/>
      <c r="C101" s="86"/>
      <c r="D101" s="88" t="s">
        <v>104</v>
      </c>
      <c r="E101" s="89"/>
      <c r="F101" s="89"/>
      <c r="G101" s="89"/>
      <c r="H101" s="89"/>
      <c r="I101" s="90"/>
      <c r="J101" s="111">
        <v>7293750</v>
      </c>
      <c r="K101" s="92">
        <v>7293750</v>
      </c>
      <c r="L101" s="93">
        <v>0</v>
      </c>
      <c r="M101" s="92"/>
      <c r="N101" s="94">
        <v>0</v>
      </c>
      <c r="O101" s="93">
        <v>0</v>
      </c>
      <c r="P101" s="53">
        <f t="shared" si="10"/>
        <v>0</v>
      </c>
      <c r="Q101" s="30" t="s">
        <v>13</v>
      </c>
    </row>
    <row r="102" spans="1:17" ht="15.75" hidden="1" customHeight="1" x14ac:dyDescent="0.25">
      <c r="A102" s="85"/>
      <c r="B102" s="96"/>
      <c r="C102" s="113"/>
      <c r="D102" s="88" t="s">
        <v>105</v>
      </c>
      <c r="E102" s="89"/>
      <c r="F102" s="89"/>
      <c r="G102" s="89"/>
      <c r="H102" s="89"/>
      <c r="I102" s="90"/>
      <c r="J102" s="111">
        <v>0</v>
      </c>
      <c r="K102" s="92">
        <v>0</v>
      </c>
      <c r="L102" s="93">
        <v>0</v>
      </c>
      <c r="M102" s="92"/>
      <c r="N102" s="94">
        <v>0</v>
      </c>
      <c r="O102" s="93">
        <v>0</v>
      </c>
      <c r="P102" s="53">
        <f t="shared" si="10"/>
        <v>0</v>
      </c>
      <c r="Q102" s="30" t="s">
        <v>13</v>
      </c>
    </row>
    <row r="103" spans="1:17" ht="15.75" customHeight="1" x14ac:dyDescent="0.25">
      <c r="A103" s="85" t="s">
        <v>46</v>
      </c>
      <c r="B103" s="96"/>
      <c r="C103" s="78" t="s">
        <v>106</v>
      </c>
      <c r="D103" s="79"/>
      <c r="E103" s="79"/>
      <c r="F103" s="79"/>
      <c r="G103" s="79"/>
      <c r="H103" s="79"/>
      <c r="I103" s="80"/>
      <c r="J103" s="95">
        <f>SUM(J104:J106)</f>
        <v>45000000</v>
      </c>
      <c r="K103" s="82">
        <v>45042653</v>
      </c>
      <c r="L103" s="83">
        <v>12809915</v>
      </c>
      <c r="M103" s="82"/>
      <c r="N103" s="84">
        <v>28.4</v>
      </c>
      <c r="O103" s="83">
        <f>SUM(O104:O106)</f>
        <v>11740243.52</v>
      </c>
      <c r="P103" s="95">
        <f>SUM(P104:P106)</f>
        <v>-1069671.4800000004</v>
      </c>
      <c r="Q103" s="30" t="s">
        <v>13</v>
      </c>
    </row>
    <row r="104" spans="1:17" ht="41.25" customHeight="1" x14ac:dyDescent="0.25">
      <c r="A104" s="85"/>
      <c r="B104" s="96"/>
      <c r="C104" s="97" t="s">
        <v>46</v>
      </c>
      <c r="D104" s="88" t="s">
        <v>87</v>
      </c>
      <c r="E104" s="89"/>
      <c r="F104" s="89"/>
      <c r="G104" s="89"/>
      <c r="H104" s="89"/>
      <c r="I104" s="90"/>
      <c r="J104" s="111">
        <v>0</v>
      </c>
      <c r="K104" s="92">
        <v>4015</v>
      </c>
      <c r="L104" s="93">
        <v>3962</v>
      </c>
      <c r="M104" s="92"/>
      <c r="N104" s="94">
        <v>98.7</v>
      </c>
      <c r="O104" s="93">
        <v>4015</v>
      </c>
      <c r="P104" s="53">
        <f>+O104-L104</f>
        <v>53</v>
      </c>
      <c r="Q104" s="30" t="s">
        <v>13</v>
      </c>
    </row>
    <row r="105" spans="1:17" s="137" customFormat="1" ht="81.75" customHeight="1" x14ac:dyDescent="0.25">
      <c r="A105" s="85"/>
      <c r="B105" s="96"/>
      <c r="C105" s="98"/>
      <c r="D105" s="88" t="s">
        <v>48</v>
      </c>
      <c r="E105" s="89"/>
      <c r="F105" s="89"/>
      <c r="G105" s="89"/>
      <c r="H105" s="89"/>
      <c r="I105" s="135"/>
      <c r="J105" s="111">
        <v>45000000</v>
      </c>
      <c r="K105" s="92">
        <v>45000000</v>
      </c>
      <c r="L105" s="93">
        <v>12767315</v>
      </c>
      <c r="M105" s="92"/>
      <c r="N105" s="94">
        <v>28.4</v>
      </c>
      <c r="O105" s="93">
        <v>11697590.52</v>
      </c>
      <c r="P105" s="53">
        <f>+O105-L105</f>
        <v>-1069724.4800000004</v>
      </c>
      <c r="Q105" s="136" t="s">
        <v>107</v>
      </c>
    </row>
    <row r="106" spans="1:17" ht="55.5" customHeight="1" x14ac:dyDescent="0.25">
      <c r="A106" s="85"/>
      <c r="B106" s="96"/>
      <c r="C106" s="101"/>
      <c r="D106" s="88" t="s">
        <v>89</v>
      </c>
      <c r="E106" s="89"/>
      <c r="F106" s="89"/>
      <c r="G106" s="89"/>
      <c r="H106" s="89"/>
      <c r="I106" s="90"/>
      <c r="J106" s="111">
        <v>0</v>
      </c>
      <c r="K106" s="92">
        <v>38638</v>
      </c>
      <c r="L106" s="93">
        <v>38638</v>
      </c>
      <c r="M106" s="92"/>
      <c r="N106" s="94">
        <v>100</v>
      </c>
      <c r="O106" s="93">
        <v>38638</v>
      </c>
      <c r="P106" s="53">
        <f>+O106-L106</f>
        <v>0</v>
      </c>
      <c r="Q106" s="30" t="s">
        <v>13</v>
      </c>
    </row>
    <row r="107" spans="1:17" ht="15.75" customHeight="1" x14ac:dyDescent="0.25">
      <c r="A107" s="85"/>
      <c r="B107" s="96"/>
      <c r="C107" s="78" t="s">
        <v>108</v>
      </c>
      <c r="D107" s="79"/>
      <c r="E107" s="79"/>
      <c r="F107" s="79"/>
      <c r="G107" s="79"/>
      <c r="H107" s="79"/>
      <c r="I107" s="80"/>
      <c r="J107" s="95">
        <f>SUM(J108:J115)</f>
        <v>3573845</v>
      </c>
      <c r="K107" s="82">
        <v>3573845</v>
      </c>
      <c r="L107" s="83">
        <v>152913</v>
      </c>
      <c r="M107" s="82"/>
      <c r="N107" s="84">
        <v>4.3</v>
      </c>
      <c r="O107" s="83">
        <f>SUM(O108:O115)</f>
        <v>156402.38999999998</v>
      </c>
      <c r="P107" s="95">
        <f>SUM(P108:P115)</f>
        <v>3489.3899999999962</v>
      </c>
      <c r="Q107" s="30" t="s">
        <v>13</v>
      </c>
    </row>
    <row r="108" spans="1:17" ht="15.75" customHeight="1" x14ac:dyDescent="0.25">
      <c r="A108" s="85"/>
      <c r="B108" s="96"/>
      <c r="C108" s="97" t="s">
        <v>46</v>
      </c>
      <c r="D108" s="88" t="s">
        <v>109</v>
      </c>
      <c r="E108" s="89"/>
      <c r="F108" s="89"/>
      <c r="G108" s="89"/>
      <c r="H108" s="89"/>
      <c r="I108" s="90"/>
      <c r="J108" s="131">
        <v>0</v>
      </c>
      <c r="K108" s="92">
        <v>0</v>
      </c>
      <c r="L108" s="93">
        <v>715</v>
      </c>
      <c r="M108" s="92"/>
      <c r="N108" s="94">
        <v>0</v>
      </c>
      <c r="O108" s="93">
        <v>714.88</v>
      </c>
      <c r="P108" s="53">
        <f t="shared" ref="P108:P115" si="11">+O108-L108</f>
        <v>-0.12000000000000455</v>
      </c>
      <c r="Q108" s="30" t="s">
        <v>13</v>
      </c>
    </row>
    <row r="109" spans="1:17" ht="30" customHeight="1" x14ac:dyDescent="0.25">
      <c r="A109" s="85"/>
      <c r="B109" s="96"/>
      <c r="C109" s="98"/>
      <c r="D109" s="88" t="s">
        <v>54</v>
      </c>
      <c r="E109" s="89"/>
      <c r="F109" s="89"/>
      <c r="G109" s="89"/>
      <c r="H109" s="89"/>
      <c r="I109" s="90"/>
      <c r="J109" s="131">
        <v>0</v>
      </c>
      <c r="K109" s="92">
        <v>0</v>
      </c>
      <c r="L109" s="93">
        <v>1947</v>
      </c>
      <c r="M109" s="92"/>
      <c r="N109" s="94">
        <v>0</v>
      </c>
      <c r="O109" s="93">
        <v>1947.22</v>
      </c>
      <c r="P109" s="53">
        <f t="shared" si="11"/>
        <v>0.22000000000002728</v>
      </c>
      <c r="Q109" s="30" t="s">
        <v>13</v>
      </c>
    </row>
    <row r="110" spans="1:17" ht="39" customHeight="1" x14ac:dyDescent="0.25">
      <c r="A110" s="85"/>
      <c r="B110" s="96"/>
      <c r="C110" s="98"/>
      <c r="D110" s="88" t="s">
        <v>50</v>
      </c>
      <c r="E110" s="89"/>
      <c r="F110" s="89"/>
      <c r="G110" s="89"/>
      <c r="H110" s="89"/>
      <c r="I110" s="90"/>
      <c r="J110" s="131">
        <v>42500</v>
      </c>
      <c r="K110" s="92">
        <v>42500</v>
      </c>
      <c r="L110" s="93">
        <v>9844</v>
      </c>
      <c r="M110" s="92"/>
      <c r="N110" s="94">
        <v>23.2</v>
      </c>
      <c r="O110" s="93">
        <v>10215.870000000001</v>
      </c>
      <c r="P110" s="53">
        <f t="shared" si="11"/>
        <v>371.8700000000008</v>
      </c>
      <c r="Q110" s="30" t="s">
        <v>13</v>
      </c>
    </row>
    <row r="111" spans="1:17" ht="15.75" customHeight="1" x14ac:dyDescent="0.25">
      <c r="A111" s="85"/>
      <c r="B111" s="96"/>
      <c r="C111" s="98"/>
      <c r="D111" s="88" t="s">
        <v>110</v>
      </c>
      <c r="E111" s="89"/>
      <c r="F111" s="89"/>
      <c r="G111" s="89"/>
      <c r="H111" s="89"/>
      <c r="I111" s="90"/>
      <c r="J111" s="131">
        <v>64900</v>
      </c>
      <c r="K111" s="92">
        <v>64900</v>
      </c>
      <c r="L111" s="93">
        <v>13274</v>
      </c>
      <c r="M111" s="92"/>
      <c r="N111" s="94">
        <v>20.399999999999999</v>
      </c>
      <c r="O111" s="93">
        <v>13950.82</v>
      </c>
      <c r="P111" s="53">
        <f t="shared" si="11"/>
        <v>676.81999999999971</v>
      </c>
      <c r="Q111" s="30" t="s">
        <v>13</v>
      </c>
    </row>
    <row r="112" spans="1:17" s="137" customFormat="1" ht="69" customHeight="1" x14ac:dyDescent="0.25">
      <c r="A112" s="85"/>
      <c r="B112" s="96"/>
      <c r="C112" s="98"/>
      <c r="D112" s="88" t="s">
        <v>111</v>
      </c>
      <c r="E112" s="89"/>
      <c r="F112" s="89"/>
      <c r="G112" s="89"/>
      <c r="H112" s="89"/>
      <c r="I112" s="90"/>
      <c r="J112" s="131">
        <v>63900</v>
      </c>
      <c r="K112" s="92">
        <v>63900</v>
      </c>
      <c r="L112" s="93">
        <v>98739</v>
      </c>
      <c r="M112" s="92"/>
      <c r="N112" s="94">
        <v>154.5</v>
      </c>
      <c r="O112" s="93">
        <v>101627.23</v>
      </c>
      <c r="P112" s="53">
        <f t="shared" si="11"/>
        <v>2888.2299999999959</v>
      </c>
      <c r="Q112" s="136" t="s">
        <v>112</v>
      </c>
    </row>
    <row r="113" spans="1:17" ht="15.75" customHeight="1" x14ac:dyDescent="0.25">
      <c r="A113" s="85"/>
      <c r="B113" s="96"/>
      <c r="C113" s="98"/>
      <c r="D113" s="88" t="s">
        <v>51</v>
      </c>
      <c r="E113" s="89"/>
      <c r="F113" s="89"/>
      <c r="G113" s="89"/>
      <c r="H113" s="89"/>
      <c r="I113" s="90"/>
      <c r="J113" s="131">
        <v>0</v>
      </c>
      <c r="K113" s="92">
        <v>0</v>
      </c>
      <c r="L113" s="93">
        <v>22825</v>
      </c>
      <c r="M113" s="92"/>
      <c r="N113" s="94">
        <v>0</v>
      </c>
      <c r="O113" s="93">
        <v>22502.59</v>
      </c>
      <c r="P113" s="53">
        <f t="shared" si="11"/>
        <v>-322.40999999999985</v>
      </c>
      <c r="Q113" s="30" t="s">
        <v>13</v>
      </c>
    </row>
    <row r="114" spans="1:17" ht="15.75" customHeight="1" x14ac:dyDescent="0.25">
      <c r="A114" s="85"/>
      <c r="B114" s="96"/>
      <c r="C114" s="98"/>
      <c r="D114" s="88" t="s">
        <v>52</v>
      </c>
      <c r="E114" s="89"/>
      <c r="F114" s="89"/>
      <c r="G114" s="89"/>
      <c r="H114" s="89"/>
      <c r="I114" s="90"/>
      <c r="J114" s="131">
        <v>67000</v>
      </c>
      <c r="K114" s="92">
        <v>67000</v>
      </c>
      <c r="L114" s="93">
        <v>5569</v>
      </c>
      <c r="M114" s="92"/>
      <c r="N114" s="94">
        <v>8.3000000000000007</v>
      </c>
      <c r="O114" s="93">
        <v>5443.78</v>
      </c>
      <c r="P114" s="53">
        <f t="shared" si="11"/>
        <v>-125.22000000000025</v>
      </c>
      <c r="Q114" s="30" t="s">
        <v>13</v>
      </c>
    </row>
    <row r="115" spans="1:17" ht="54.75" customHeight="1" x14ac:dyDescent="0.25">
      <c r="A115" s="85"/>
      <c r="B115" s="96"/>
      <c r="C115" s="101"/>
      <c r="D115" s="88" t="s">
        <v>113</v>
      </c>
      <c r="E115" s="89"/>
      <c r="F115" s="89"/>
      <c r="G115" s="89"/>
      <c r="H115" s="89"/>
      <c r="I115" s="90"/>
      <c r="J115" s="131">
        <v>3335545</v>
      </c>
      <c r="K115" s="92">
        <v>3335545</v>
      </c>
      <c r="L115" s="93">
        <v>0</v>
      </c>
      <c r="M115" s="92"/>
      <c r="N115" s="94">
        <v>0</v>
      </c>
      <c r="O115" s="93">
        <v>0</v>
      </c>
      <c r="P115" s="53">
        <f t="shared" si="11"/>
        <v>0</v>
      </c>
      <c r="Q115" s="30" t="s">
        <v>13</v>
      </c>
    </row>
    <row r="116" spans="1:17" ht="15" customHeight="1" x14ac:dyDescent="0.25">
      <c r="A116" s="85"/>
      <c r="B116" s="96"/>
      <c r="C116" s="78" t="s">
        <v>114</v>
      </c>
      <c r="D116" s="79"/>
      <c r="E116" s="79"/>
      <c r="F116" s="79"/>
      <c r="G116" s="79"/>
      <c r="H116" s="79"/>
      <c r="I116" s="80"/>
      <c r="J116" s="95">
        <f>SUM(J117:J121)</f>
        <v>62850</v>
      </c>
      <c r="K116" s="82">
        <v>62850</v>
      </c>
      <c r="L116" s="83">
        <v>43289</v>
      </c>
      <c r="M116" s="82"/>
      <c r="N116" s="84">
        <v>68.900000000000006</v>
      </c>
      <c r="O116" s="83">
        <f>SUM(O117:O121)</f>
        <v>20141.830000000002</v>
      </c>
      <c r="P116" s="95">
        <f>SUM(P117:P121)</f>
        <v>-23147.17</v>
      </c>
      <c r="Q116" s="30" t="s">
        <v>13</v>
      </c>
    </row>
    <row r="117" spans="1:17" s="137" customFormat="1" ht="96.75" customHeight="1" x14ac:dyDescent="0.25">
      <c r="A117" s="99"/>
      <c r="B117" s="100"/>
      <c r="C117" s="139" t="s">
        <v>46</v>
      </c>
      <c r="D117" s="88" t="s">
        <v>48</v>
      </c>
      <c r="E117" s="89"/>
      <c r="F117" s="89"/>
      <c r="G117" s="89"/>
      <c r="H117" s="89"/>
      <c r="I117" s="135"/>
      <c r="J117" s="114">
        <v>60000</v>
      </c>
      <c r="K117" s="92">
        <v>60000</v>
      </c>
      <c r="L117" s="102">
        <v>24899</v>
      </c>
      <c r="M117" s="92"/>
      <c r="N117" s="94">
        <v>41.5</v>
      </c>
      <c r="O117" s="102">
        <v>19349.330000000002</v>
      </c>
      <c r="P117" s="53">
        <f>+O117-L117</f>
        <v>-5549.6699999999983</v>
      </c>
      <c r="Q117" s="136" t="s">
        <v>115</v>
      </c>
    </row>
    <row r="118" spans="1:17" ht="39.75" customHeight="1" x14ac:dyDescent="0.25">
      <c r="A118" s="85"/>
      <c r="B118" s="96"/>
      <c r="C118" s="86"/>
      <c r="D118" s="115" t="s">
        <v>99</v>
      </c>
      <c r="E118" s="116"/>
      <c r="F118" s="116"/>
      <c r="G118" s="116"/>
      <c r="H118" s="116"/>
      <c r="I118" s="101"/>
      <c r="J118" s="117">
        <v>0</v>
      </c>
      <c r="K118" s="118">
        <v>0</v>
      </c>
      <c r="L118" s="119">
        <v>0</v>
      </c>
      <c r="M118" s="118"/>
      <c r="N118" s="120">
        <v>0</v>
      </c>
      <c r="O118" s="119">
        <v>0</v>
      </c>
      <c r="P118" s="121">
        <f>+O118-L118</f>
        <v>0</v>
      </c>
      <c r="Q118" s="110" t="s">
        <v>13</v>
      </c>
    </row>
    <row r="119" spans="1:17" ht="30" customHeight="1" x14ac:dyDescent="0.25">
      <c r="A119" s="85"/>
      <c r="B119" s="96"/>
      <c r="C119" s="86"/>
      <c r="D119" s="115" t="s">
        <v>57</v>
      </c>
      <c r="E119" s="116"/>
      <c r="F119" s="116"/>
      <c r="G119" s="116"/>
      <c r="H119" s="116"/>
      <c r="I119" s="101"/>
      <c r="J119" s="132">
        <v>2850</v>
      </c>
      <c r="K119" s="118">
        <v>2850</v>
      </c>
      <c r="L119" s="133">
        <v>915</v>
      </c>
      <c r="M119" s="118"/>
      <c r="N119" s="120">
        <v>32.1</v>
      </c>
      <c r="O119" s="133">
        <v>792.5</v>
      </c>
      <c r="P119" s="121">
        <f>+O119-L119</f>
        <v>-122.5</v>
      </c>
      <c r="Q119" s="110" t="s">
        <v>13</v>
      </c>
    </row>
    <row r="120" spans="1:17" ht="68.25" customHeight="1" x14ac:dyDescent="0.25">
      <c r="A120" s="85"/>
      <c r="B120" s="96"/>
      <c r="C120" s="86"/>
      <c r="D120" s="88" t="s">
        <v>116</v>
      </c>
      <c r="E120" s="89"/>
      <c r="F120" s="89"/>
      <c r="G120" s="89"/>
      <c r="H120" s="89"/>
      <c r="I120" s="135"/>
      <c r="J120" s="111">
        <v>0</v>
      </c>
      <c r="K120" s="92">
        <v>0</v>
      </c>
      <c r="L120" s="93">
        <v>17475</v>
      </c>
      <c r="M120" s="92"/>
      <c r="N120" s="94">
        <v>0</v>
      </c>
      <c r="O120" s="93">
        <v>0</v>
      </c>
      <c r="P120" s="53">
        <f>+O120-L120</f>
        <v>-17475</v>
      </c>
      <c r="Q120" s="140" t="s">
        <v>117</v>
      </c>
    </row>
    <row r="121" spans="1:17" ht="42" hidden="1" customHeight="1" x14ac:dyDescent="0.25">
      <c r="A121" s="99"/>
      <c r="B121" s="100"/>
      <c r="C121" s="113"/>
      <c r="D121" s="88" t="s">
        <v>69</v>
      </c>
      <c r="E121" s="89"/>
      <c r="F121" s="89"/>
      <c r="G121" s="89"/>
      <c r="H121" s="89"/>
      <c r="I121" s="90"/>
      <c r="J121" s="111">
        <v>0</v>
      </c>
      <c r="K121" s="92">
        <v>0</v>
      </c>
      <c r="L121" s="93">
        <v>0</v>
      </c>
      <c r="M121" s="92"/>
      <c r="N121" s="94">
        <v>0</v>
      </c>
      <c r="O121" s="93"/>
      <c r="P121" s="53">
        <f>+O121-L121</f>
        <v>0</v>
      </c>
      <c r="Q121" s="127"/>
    </row>
    <row r="122" spans="1:17" ht="15.75" customHeight="1" x14ac:dyDescent="0.25">
      <c r="A122" s="69" t="s">
        <v>118</v>
      </c>
      <c r="B122" s="70"/>
      <c r="C122" s="70"/>
      <c r="D122" s="70"/>
      <c r="E122" s="70"/>
      <c r="F122" s="70"/>
      <c r="G122" s="70"/>
      <c r="H122" s="70"/>
      <c r="I122" s="71"/>
      <c r="J122" s="72">
        <f>+J123</f>
        <v>624992</v>
      </c>
      <c r="K122" s="73">
        <v>669939</v>
      </c>
      <c r="L122" s="74">
        <v>96848</v>
      </c>
      <c r="M122" s="73"/>
      <c r="N122" s="75">
        <v>14.5</v>
      </c>
      <c r="O122" s="74">
        <f>+O123</f>
        <v>64841.399999999994</v>
      </c>
      <c r="P122" s="72">
        <f>+P123</f>
        <v>-32005.599999999999</v>
      </c>
      <c r="Q122" s="37" t="s">
        <v>13</v>
      </c>
    </row>
    <row r="123" spans="1:17" ht="15.75" customHeight="1" x14ac:dyDescent="0.25">
      <c r="A123" s="76" t="s">
        <v>46</v>
      </c>
      <c r="B123" s="129"/>
      <c r="C123" s="78" t="s">
        <v>119</v>
      </c>
      <c r="D123" s="79"/>
      <c r="E123" s="79"/>
      <c r="F123" s="79"/>
      <c r="G123" s="79"/>
      <c r="H123" s="79"/>
      <c r="I123" s="80"/>
      <c r="J123" s="95">
        <f>SUM(J124:J130)</f>
        <v>624992</v>
      </c>
      <c r="K123" s="82">
        <v>669939</v>
      </c>
      <c r="L123" s="83">
        <v>96848</v>
      </c>
      <c r="M123" s="82"/>
      <c r="N123" s="84">
        <v>14.5</v>
      </c>
      <c r="O123" s="83">
        <f>SUM(O124:O130)</f>
        <v>64841.399999999994</v>
      </c>
      <c r="P123" s="95">
        <f>SUM(P124:P130)</f>
        <v>-32005.599999999999</v>
      </c>
      <c r="Q123" s="30" t="s">
        <v>13</v>
      </c>
    </row>
    <row r="124" spans="1:17" ht="41.25" customHeight="1" x14ac:dyDescent="0.25">
      <c r="A124" s="85" t="s">
        <v>46</v>
      </c>
      <c r="B124" s="96"/>
      <c r="C124" s="86"/>
      <c r="D124" s="88" t="s">
        <v>54</v>
      </c>
      <c r="E124" s="89"/>
      <c r="F124" s="89"/>
      <c r="G124" s="89"/>
      <c r="H124" s="89"/>
      <c r="I124" s="90"/>
      <c r="J124" s="131">
        <v>0</v>
      </c>
      <c r="K124" s="92">
        <v>0</v>
      </c>
      <c r="L124" s="93">
        <v>32006</v>
      </c>
      <c r="M124" s="92"/>
      <c r="N124" s="94">
        <v>0</v>
      </c>
      <c r="O124" s="93">
        <v>0</v>
      </c>
      <c r="P124" s="53">
        <f t="shared" ref="P124:P130" si="12">+O124-L124</f>
        <v>-32006</v>
      </c>
      <c r="Q124" s="140" t="s">
        <v>120</v>
      </c>
    </row>
    <row r="125" spans="1:17" ht="39" customHeight="1" x14ac:dyDescent="0.25">
      <c r="A125" s="85"/>
      <c r="B125" s="96"/>
      <c r="C125" s="86"/>
      <c r="D125" s="88" t="s">
        <v>87</v>
      </c>
      <c r="E125" s="89"/>
      <c r="F125" s="89"/>
      <c r="G125" s="89"/>
      <c r="H125" s="89"/>
      <c r="I125" s="90"/>
      <c r="J125" s="131">
        <v>0</v>
      </c>
      <c r="K125" s="92">
        <v>0</v>
      </c>
      <c r="L125" s="93">
        <v>11</v>
      </c>
      <c r="M125" s="92"/>
      <c r="N125" s="94">
        <v>0</v>
      </c>
      <c r="O125" s="93">
        <v>11</v>
      </c>
      <c r="P125" s="53">
        <f t="shared" si="12"/>
        <v>0</v>
      </c>
      <c r="Q125" s="30" t="s">
        <v>13</v>
      </c>
    </row>
    <row r="126" spans="1:17" ht="15" customHeight="1" x14ac:dyDescent="0.25">
      <c r="A126" s="85"/>
      <c r="B126" s="96"/>
      <c r="C126" s="86"/>
      <c r="D126" s="88" t="s">
        <v>51</v>
      </c>
      <c r="E126" s="89"/>
      <c r="F126" s="89"/>
      <c r="G126" s="89"/>
      <c r="H126" s="89"/>
      <c r="I126" s="90"/>
      <c r="J126" s="131">
        <v>0</v>
      </c>
      <c r="K126" s="92">
        <v>0</v>
      </c>
      <c r="L126" s="93">
        <v>46</v>
      </c>
      <c r="M126" s="92"/>
      <c r="N126" s="94">
        <v>0</v>
      </c>
      <c r="O126" s="93">
        <v>46.24</v>
      </c>
      <c r="P126" s="53">
        <f t="shared" si="12"/>
        <v>0.24000000000000199</v>
      </c>
      <c r="Q126" s="30" t="s">
        <v>13</v>
      </c>
    </row>
    <row r="127" spans="1:17" ht="42.75" hidden="1" customHeight="1" x14ac:dyDescent="0.25">
      <c r="A127" s="85"/>
      <c r="B127" s="96"/>
      <c r="C127" s="86"/>
      <c r="D127" s="88" t="s">
        <v>80</v>
      </c>
      <c r="E127" s="89"/>
      <c r="F127" s="89"/>
      <c r="G127" s="89"/>
      <c r="H127" s="89"/>
      <c r="I127" s="90"/>
      <c r="J127" s="131">
        <v>0</v>
      </c>
      <c r="K127" s="92">
        <v>0</v>
      </c>
      <c r="L127" s="93">
        <v>0</v>
      </c>
      <c r="M127" s="92"/>
      <c r="N127" s="94">
        <v>0</v>
      </c>
      <c r="O127" s="93"/>
      <c r="P127" s="53">
        <f t="shared" si="12"/>
        <v>0</v>
      </c>
      <c r="Q127" s="30" t="s">
        <v>13</v>
      </c>
    </row>
    <row r="128" spans="1:17" s="137" customFormat="1" ht="42" customHeight="1" x14ac:dyDescent="0.25">
      <c r="A128" s="85"/>
      <c r="B128" s="96"/>
      <c r="C128" s="86"/>
      <c r="D128" s="88" t="s">
        <v>88</v>
      </c>
      <c r="E128" s="89"/>
      <c r="F128" s="89"/>
      <c r="G128" s="89"/>
      <c r="H128" s="89"/>
      <c r="I128" s="90"/>
      <c r="J128" s="131">
        <v>539992</v>
      </c>
      <c r="K128" s="92">
        <v>584939</v>
      </c>
      <c r="L128" s="93">
        <v>64397</v>
      </c>
      <c r="M128" s="92"/>
      <c r="N128" s="94">
        <v>11</v>
      </c>
      <c r="O128" s="93">
        <v>64396.959999999999</v>
      </c>
      <c r="P128" s="53">
        <f t="shared" si="12"/>
        <v>-4.0000000000873115E-2</v>
      </c>
      <c r="Q128" s="30" t="s">
        <v>13</v>
      </c>
    </row>
    <row r="129" spans="1:17" ht="52.5" customHeight="1" x14ac:dyDescent="0.25">
      <c r="A129" s="85"/>
      <c r="B129" s="96"/>
      <c r="C129" s="86"/>
      <c r="D129" s="88" t="s">
        <v>89</v>
      </c>
      <c r="E129" s="89"/>
      <c r="F129" s="89"/>
      <c r="G129" s="89"/>
      <c r="H129" s="89"/>
      <c r="I129" s="90"/>
      <c r="J129" s="131">
        <v>0</v>
      </c>
      <c r="K129" s="92">
        <v>0</v>
      </c>
      <c r="L129" s="93">
        <v>387</v>
      </c>
      <c r="M129" s="92"/>
      <c r="N129" s="94">
        <v>0</v>
      </c>
      <c r="O129" s="93">
        <v>387.2</v>
      </c>
      <c r="P129" s="53">
        <f t="shared" si="12"/>
        <v>0.19999999999998863</v>
      </c>
      <c r="Q129" s="30" t="s">
        <v>13</v>
      </c>
    </row>
    <row r="130" spans="1:17" ht="45.75" customHeight="1" x14ac:dyDescent="0.25">
      <c r="A130" s="99"/>
      <c r="B130" s="100"/>
      <c r="C130" s="113"/>
      <c r="D130" s="88" t="s">
        <v>121</v>
      </c>
      <c r="E130" s="89"/>
      <c r="F130" s="89"/>
      <c r="G130" s="89"/>
      <c r="H130" s="89"/>
      <c r="I130" s="90"/>
      <c r="J130" s="131">
        <v>85000</v>
      </c>
      <c r="K130" s="92">
        <v>85000</v>
      </c>
      <c r="L130" s="93">
        <v>0</v>
      </c>
      <c r="M130" s="92"/>
      <c r="N130" s="94">
        <v>0</v>
      </c>
      <c r="O130" s="93">
        <v>0</v>
      </c>
      <c r="P130" s="53">
        <f t="shared" si="12"/>
        <v>0</v>
      </c>
      <c r="Q130" s="30" t="s">
        <v>13</v>
      </c>
    </row>
    <row r="131" spans="1:17" ht="18" customHeight="1" x14ac:dyDescent="0.25">
      <c r="A131" s="69" t="s">
        <v>122</v>
      </c>
      <c r="B131" s="70"/>
      <c r="C131" s="70"/>
      <c r="D131" s="70"/>
      <c r="E131" s="70"/>
      <c r="F131" s="70"/>
      <c r="G131" s="70"/>
      <c r="H131" s="70"/>
      <c r="I131" s="71"/>
      <c r="J131" s="72">
        <f>+J132</f>
        <v>21628228</v>
      </c>
      <c r="K131" s="73">
        <v>21628228</v>
      </c>
      <c r="L131" s="74">
        <v>4209275</v>
      </c>
      <c r="M131" s="73"/>
      <c r="N131" s="75">
        <v>19.5</v>
      </c>
      <c r="O131" s="74">
        <f>+O132</f>
        <v>4151117.7300000004</v>
      </c>
      <c r="P131" s="72">
        <f>+P132</f>
        <v>-58158.269999999975</v>
      </c>
      <c r="Q131" s="37" t="s">
        <v>13</v>
      </c>
    </row>
    <row r="132" spans="1:17" ht="18.75" customHeight="1" x14ac:dyDescent="0.25">
      <c r="A132" s="76" t="s">
        <v>46</v>
      </c>
      <c r="B132" s="129"/>
      <c r="C132" s="78" t="s">
        <v>123</v>
      </c>
      <c r="D132" s="79"/>
      <c r="E132" s="79"/>
      <c r="F132" s="79"/>
      <c r="G132" s="79"/>
      <c r="H132" s="79"/>
      <c r="I132" s="80"/>
      <c r="J132" s="95">
        <f>SUM(J133:J137)</f>
        <v>21628228</v>
      </c>
      <c r="K132" s="82">
        <v>21628228</v>
      </c>
      <c r="L132" s="83">
        <v>4209275</v>
      </c>
      <c r="M132" s="82"/>
      <c r="N132" s="84">
        <v>19.5</v>
      </c>
      <c r="O132" s="83">
        <f>SUM(O133:O137)</f>
        <v>4151117.7300000004</v>
      </c>
      <c r="P132" s="95">
        <f>SUM(P133:P137)</f>
        <v>-58158.269999999975</v>
      </c>
      <c r="Q132" s="30" t="s">
        <v>13</v>
      </c>
    </row>
    <row r="133" spans="1:17" ht="64.5" customHeight="1" x14ac:dyDescent="0.25">
      <c r="A133" s="85"/>
      <c r="B133" s="96"/>
      <c r="C133" s="77" t="s">
        <v>46</v>
      </c>
      <c r="D133" s="88" t="s">
        <v>124</v>
      </c>
      <c r="E133" s="89"/>
      <c r="F133" s="89"/>
      <c r="G133" s="89"/>
      <c r="H133" s="89"/>
      <c r="I133" s="135"/>
      <c r="J133" s="111">
        <v>49768</v>
      </c>
      <c r="K133" s="92">
        <v>49768</v>
      </c>
      <c r="L133" s="93">
        <v>52869</v>
      </c>
      <c r="M133" s="92"/>
      <c r="N133" s="94">
        <v>106.2</v>
      </c>
      <c r="O133" s="93">
        <v>49768</v>
      </c>
      <c r="P133" s="53">
        <f>+O133-L133</f>
        <v>-3101</v>
      </c>
      <c r="Q133" s="140" t="s">
        <v>125</v>
      </c>
    </row>
    <row r="134" spans="1:17" ht="63" customHeight="1" x14ac:dyDescent="0.25">
      <c r="A134" s="85"/>
      <c r="B134" s="96"/>
      <c r="C134" s="86"/>
      <c r="D134" s="88" t="s">
        <v>50</v>
      </c>
      <c r="E134" s="89"/>
      <c r="F134" s="89"/>
      <c r="G134" s="89"/>
      <c r="H134" s="89"/>
      <c r="I134" s="135"/>
      <c r="J134" s="111">
        <v>1697456</v>
      </c>
      <c r="K134" s="92">
        <v>1697456</v>
      </c>
      <c r="L134" s="93">
        <v>421096</v>
      </c>
      <c r="M134" s="92"/>
      <c r="N134" s="94">
        <v>24.8</v>
      </c>
      <c r="O134" s="93">
        <v>402159.03</v>
      </c>
      <c r="P134" s="53">
        <f>+O134-L134</f>
        <v>-18936.969999999972</v>
      </c>
      <c r="Q134" s="140" t="s">
        <v>126</v>
      </c>
    </row>
    <row r="135" spans="1:17" ht="82.5" customHeight="1" x14ac:dyDescent="0.25">
      <c r="A135" s="85"/>
      <c r="B135" s="96"/>
      <c r="C135" s="86"/>
      <c r="D135" s="88" t="s">
        <v>127</v>
      </c>
      <c r="E135" s="89"/>
      <c r="F135" s="89"/>
      <c r="G135" s="89"/>
      <c r="H135" s="89"/>
      <c r="I135" s="135"/>
      <c r="J135" s="111">
        <v>19807248</v>
      </c>
      <c r="K135" s="92">
        <v>19807248</v>
      </c>
      <c r="L135" s="93">
        <v>3680320</v>
      </c>
      <c r="M135" s="92"/>
      <c r="N135" s="94">
        <v>18.600000000000001</v>
      </c>
      <c r="O135" s="93">
        <v>3650820</v>
      </c>
      <c r="P135" s="53">
        <f>+O135-L135</f>
        <v>-29500</v>
      </c>
      <c r="Q135" s="140" t="s">
        <v>128</v>
      </c>
    </row>
    <row r="136" spans="1:17" ht="15" customHeight="1" x14ac:dyDescent="0.25">
      <c r="A136" s="99"/>
      <c r="B136" s="100"/>
      <c r="C136" s="113"/>
      <c r="D136" s="88" t="s">
        <v>51</v>
      </c>
      <c r="E136" s="89"/>
      <c r="F136" s="89"/>
      <c r="G136" s="89"/>
      <c r="H136" s="89"/>
      <c r="I136" s="135"/>
      <c r="J136" s="114">
        <v>0</v>
      </c>
      <c r="K136" s="92">
        <v>0</v>
      </c>
      <c r="L136" s="102">
        <v>879</v>
      </c>
      <c r="M136" s="92"/>
      <c r="N136" s="94">
        <v>0</v>
      </c>
      <c r="O136" s="102">
        <v>531.25</v>
      </c>
      <c r="P136" s="53">
        <f>+O136-L136</f>
        <v>-347.75</v>
      </c>
      <c r="Q136" s="30" t="s">
        <v>13</v>
      </c>
    </row>
    <row r="137" spans="1:17" ht="85.5" customHeight="1" x14ac:dyDescent="0.25">
      <c r="A137" s="99"/>
      <c r="B137" s="100"/>
      <c r="C137" s="113"/>
      <c r="D137" s="115" t="s">
        <v>52</v>
      </c>
      <c r="E137" s="116"/>
      <c r="F137" s="116"/>
      <c r="G137" s="116"/>
      <c r="H137" s="116"/>
      <c r="I137" s="141"/>
      <c r="J137" s="117">
        <v>73756</v>
      </c>
      <c r="K137" s="118">
        <v>73756</v>
      </c>
      <c r="L137" s="119">
        <v>54112</v>
      </c>
      <c r="M137" s="118"/>
      <c r="N137" s="120">
        <v>73.400000000000006</v>
      </c>
      <c r="O137" s="119">
        <v>47839.45</v>
      </c>
      <c r="P137" s="121">
        <f>+O137-L137</f>
        <v>-6272.5500000000029</v>
      </c>
      <c r="Q137" s="142" t="s">
        <v>129</v>
      </c>
    </row>
    <row r="138" spans="1:17" ht="15.75" customHeight="1" x14ac:dyDescent="0.25">
      <c r="A138" s="143" t="s">
        <v>130</v>
      </c>
      <c r="B138" s="144"/>
      <c r="C138" s="144"/>
      <c r="D138" s="144"/>
      <c r="E138" s="144"/>
      <c r="F138" s="144"/>
      <c r="G138" s="144"/>
      <c r="H138" s="144"/>
      <c r="I138" s="145"/>
      <c r="J138" s="146">
        <f>+J139+J144+J147+J152</f>
        <v>622825</v>
      </c>
      <c r="K138" s="147">
        <v>622825</v>
      </c>
      <c r="L138" s="148">
        <v>12594</v>
      </c>
      <c r="M138" s="147"/>
      <c r="N138" s="149">
        <v>2</v>
      </c>
      <c r="O138" s="148">
        <f>+O139+O144+O147+O152</f>
        <v>19788.300000000003</v>
      </c>
      <c r="P138" s="146">
        <f>+P139+P144+P147+P152</f>
        <v>7194.3000000000011</v>
      </c>
      <c r="Q138" s="150" t="s">
        <v>13</v>
      </c>
    </row>
    <row r="139" spans="1:17" ht="15.75" customHeight="1" x14ac:dyDescent="0.25">
      <c r="A139" s="76" t="s">
        <v>46</v>
      </c>
      <c r="B139" s="77"/>
      <c r="C139" s="78" t="s">
        <v>131</v>
      </c>
      <c r="D139" s="79"/>
      <c r="E139" s="79"/>
      <c r="F139" s="79"/>
      <c r="G139" s="79"/>
      <c r="H139" s="79"/>
      <c r="I139" s="80"/>
      <c r="J139" s="95">
        <f>SUM(J140:J143)</f>
        <v>266075</v>
      </c>
      <c r="K139" s="82">
        <v>266075</v>
      </c>
      <c r="L139" s="83">
        <v>2879</v>
      </c>
      <c r="M139" s="82"/>
      <c r="N139" s="84">
        <v>1.1000000000000001</v>
      </c>
      <c r="O139" s="83">
        <f>SUM(O140:O143)</f>
        <v>6249.6</v>
      </c>
      <c r="P139" s="53">
        <f>+O139-L139</f>
        <v>3370.6000000000004</v>
      </c>
      <c r="Q139" s="30" t="s">
        <v>13</v>
      </c>
    </row>
    <row r="140" spans="1:17" ht="39" customHeight="1" x14ac:dyDescent="0.25">
      <c r="A140" s="85"/>
      <c r="B140" s="96"/>
      <c r="C140" s="97" t="s">
        <v>46</v>
      </c>
      <c r="D140" s="88" t="s">
        <v>110</v>
      </c>
      <c r="E140" s="89"/>
      <c r="F140" s="89"/>
      <c r="G140" s="89"/>
      <c r="H140" s="89"/>
      <c r="I140" s="90"/>
      <c r="J140" s="91"/>
      <c r="K140" s="92">
        <v>0</v>
      </c>
      <c r="L140" s="93">
        <v>1325</v>
      </c>
      <c r="M140" s="92"/>
      <c r="N140" s="94">
        <v>0</v>
      </c>
      <c r="O140" s="93">
        <v>0</v>
      </c>
      <c r="P140" s="53">
        <f>+O140-L140</f>
        <v>-1325</v>
      </c>
      <c r="Q140" s="136" t="s">
        <v>132</v>
      </c>
    </row>
    <row r="141" spans="1:17" ht="15.75" customHeight="1" x14ac:dyDescent="0.25">
      <c r="A141" s="85"/>
      <c r="B141" s="96"/>
      <c r="C141" s="98"/>
      <c r="D141" s="88" t="s">
        <v>51</v>
      </c>
      <c r="E141" s="89"/>
      <c r="F141" s="89"/>
      <c r="G141" s="89"/>
      <c r="H141" s="89"/>
      <c r="I141" s="90"/>
      <c r="J141" s="91"/>
      <c r="K141" s="92">
        <v>0</v>
      </c>
      <c r="L141" s="93">
        <v>1411</v>
      </c>
      <c r="M141" s="92"/>
      <c r="N141" s="94">
        <v>0</v>
      </c>
      <c r="O141" s="93">
        <v>685.97</v>
      </c>
      <c r="P141" s="53">
        <f>+O141-L141</f>
        <v>-725.03</v>
      </c>
      <c r="Q141" s="30" t="s">
        <v>13</v>
      </c>
    </row>
    <row r="142" spans="1:17" ht="63.75" customHeight="1" x14ac:dyDescent="0.25">
      <c r="A142" s="85"/>
      <c r="B142" s="96"/>
      <c r="C142" s="98"/>
      <c r="D142" s="88" t="s">
        <v>52</v>
      </c>
      <c r="E142" s="89"/>
      <c r="F142" s="89"/>
      <c r="G142" s="89"/>
      <c r="H142" s="89"/>
      <c r="I142" s="90"/>
      <c r="J142" s="91"/>
      <c r="K142" s="92">
        <v>0</v>
      </c>
      <c r="L142" s="93">
        <v>143</v>
      </c>
      <c r="M142" s="92"/>
      <c r="N142" s="94">
        <v>0</v>
      </c>
      <c r="O142" s="93">
        <v>5563.63</v>
      </c>
      <c r="P142" s="53">
        <f>+O142-L142</f>
        <v>5420.63</v>
      </c>
      <c r="Q142" s="136" t="s">
        <v>133</v>
      </c>
    </row>
    <row r="143" spans="1:17" ht="39" customHeight="1" x14ac:dyDescent="0.25">
      <c r="A143" s="85"/>
      <c r="B143" s="96"/>
      <c r="C143" s="101"/>
      <c r="D143" s="88" t="s">
        <v>88</v>
      </c>
      <c r="E143" s="89"/>
      <c r="F143" s="89"/>
      <c r="G143" s="89"/>
      <c r="H143" s="89"/>
      <c r="I143" s="90"/>
      <c r="J143" s="111">
        <v>266075</v>
      </c>
      <c r="K143" s="92">
        <v>266075</v>
      </c>
      <c r="L143" s="93">
        <v>0</v>
      </c>
      <c r="M143" s="92"/>
      <c r="N143" s="94">
        <v>0</v>
      </c>
      <c r="O143" s="93">
        <v>0</v>
      </c>
      <c r="P143" s="53">
        <f>+O143-L143</f>
        <v>0</v>
      </c>
      <c r="Q143" s="30" t="s">
        <v>13</v>
      </c>
    </row>
    <row r="144" spans="1:17" ht="15.75" customHeight="1" x14ac:dyDescent="0.25">
      <c r="A144" s="85"/>
      <c r="B144" s="86"/>
      <c r="C144" s="78" t="s">
        <v>134</v>
      </c>
      <c r="D144" s="79"/>
      <c r="E144" s="79"/>
      <c r="F144" s="79"/>
      <c r="G144" s="79"/>
      <c r="H144" s="79"/>
      <c r="I144" s="80"/>
      <c r="J144" s="95">
        <f>SUM(J145:J146)</f>
        <v>26750</v>
      </c>
      <c r="K144" s="82">
        <v>26750</v>
      </c>
      <c r="L144" s="83">
        <v>1639</v>
      </c>
      <c r="M144" s="82"/>
      <c r="N144" s="84">
        <v>6.1</v>
      </c>
      <c r="O144" s="83">
        <f>SUM(O145:O146)</f>
        <v>1639.22</v>
      </c>
      <c r="P144" s="95">
        <f>SUM(P145:P146)</f>
        <v>0.22000000000002728</v>
      </c>
      <c r="Q144" s="30" t="s">
        <v>13</v>
      </c>
    </row>
    <row r="145" spans="1:17" ht="39.75" customHeight="1" x14ac:dyDescent="0.25">
      <c r="A145" s="85"/>
      <c r="B145" s="96"/>
      <c r="C145" s="97" t="s">
        <v>46</v>
      </c>
      <c r="D145" s="88" t="s">
        <v>48</v>
      </c>
      <c r="E145" s="89"/>
      <c r="F145" s="89"/>
      <c r="G145" s="89"/>
      <c r="H145" s="89"/>
      <c r="I145" s="90"/>
      <c r="J145" s="111">
        <v>25000</v>
      </c>
      <c r="K145" s="92">
        <v>25000</v>
      </c>
      <c r="L145" s="93">
        <v>0</v>
      </c>
      <c r="M145" s="92"/>
      <c r="N145" s="94">
        <v>0</v>
      </c>
      <c r="O145" s="93">
        <v>0</v>
      </c>
      <c r="P145" s="53">
        <f>+O145-L145</f>
        <v>0</v>
      </c>
      <c r="Q145" s="30" t="s">
        <v>13</v>
      </c>
    </row>
    <row r="146" spans="1:17" ht="27.75" customHeight="1" x14ac:dyDescent="0.25">
      <c r="A146" s="85"/>
      <c r="B146" s="96"/>
      <c r="C146" s="101"/>
      <c r="D146" s="88" t="s">
        <v>57</v>
      </c>
      <c r="E146" s="89"/>
      <c r="F146" s="89"/>
      <c r="G146" s="89"/>
      <c r="H146" s="89"/>
      <c r="I146" s="90"/>
      <c r="J146" s="111">
        <v>1750</v>
      </c>
      <c r="K146" s="92">
        <v>1750</v>
      </c>
      <c r="L146" s="93">
        <v>1639</v>
      </c>
      <c r="M146" s="92"/>
      <c r="N146" s="94">
        <v>93.7</v>
      </c>
      <c r="O146" s="93">
        <v>1639.22</v>
      </c>
      <c r="P146" s="53">
        <f>+O146-L146</f>
        <v>0.22000000000002728</v>
      </c>
      <c r="Q146" s="30" t="s">
        <v>13</v>
      </c>
    </row>
    <row r="147" spans="1:17" ht="18" customHeight="1" x14ac:dyDescent="0.25">
      <c r="A147" s="85"/>
      <c r="B147" s="86"/>
      <c r="C147" s="78" t="s">
        <v>135</v>
      </c>
      <c r="D147" s="79"/>
      <c r="E147" s="79"/>
      <c r="F147" s="79"/>
      <c r="G147" s="79"/>
      <c r="H147" s="79"/>
      <c r="I147" s="80"/>
      <c r="J147" s="95">
        <f>SUM(J148:J151)</f>
        <v>280000</v>
      </c>
      <c r="K147" s="82">
        <v>280000</v>
      </c>
      <c r="L147" s="83">
        <v>5390</v>
      </c>
      <c r="M147" s="82"/>
      <c r="N147" s="84">
        <v>1.9</v>
      </c>
      <c r="O147" s="83">
        <f>SUM(O148:O151)</f>
        <v>10488.140000000001</v>
      </c>
      <c r="P147" s="95">
        <f>SUM(P148:P151)</f>
        <v>5098.1400000000003</v>
      </c>
      <c r="Q147" s="30" t="s">
        <v>13</v>
      </c>
    </row>
    <row r="148" spans="1:17" s="137" customFormat="1" ht="31.5" customHeight="1" x14ac:dyDescent="0.25">
      <c r="A148" s="85"/>
      <c r="B148" s="96"/>
      <c r="C148" s="97" t="s">
        <v>46</v>
      </c>
      <c r="D148" s="88" t="s">
        <v>72</v>
      </c>
      <c r="E148" s="89"/>
      <c r="F148" s="89"/>
      <c r="G148" s="89"/>
      <c r="H148" s="89"/>
      <c r="I148" s="90"/>
      <c r="J148" s="111">
        <v>60000</v>
      </c>
      <c r="K148" s="92">
        <v>60000</v>
      </c>
      <c r="L148" s="93">
        <v>3773</v>
      </c>
      <c r="M148" s="92"/>
      <c r="N148" s="94">
        <v>6.3</v>
      </c>
      <c r="O148" s="93">
        <v>7735.96</v>
      </c>
      <c r="P148" s="53">
        <f>+O148-L148</f>
        <v>3962.96</v>
      </c>
      <c r="Q148" s="151" t="s">
        <v>136</v>
      </c>
    </row>
    <row r="149" spans="1:17" s="137" customFormat="1" ht="36" customHeight="1" x14ac:dyDescent="0.25">
      <c r="A149" s="85"/>
      <c r="B149" s="96"/>
      <c r="C149" s="98"/>
      <c r="D149" s="88" t="s">
        <v>110</v>
      </c>
      <c r="E149" s="89"/>
      <c r="F149" s="89"/>
      <c r="G149" s="89"/>
      <c r="H149" s="89"/>
      <c r="I149" s="90"/>
      <c r="J149" s="111">
        <v>20000</v>
      </c>
      <c r="K149" s="92">
        <v>20000</v>
      </c>
      <c r="L149" s="93">
        <v>1616</v>
      </c>
      <c r="M149" s="92"/>
      <c r="N149" s="94">
        <v>8.1</v>
      </c>
      <c r="O149" s="93">
        <v>2751.15</v>
      </c>
      <c r="P149" s="53">
        <f>+O149-L149</f>
        <v>1135.1500000000001</v>
      </c>
      <c r="Q149" s="123"/>
    </row>
    <row r="150" spans="1:17" ht="18.75" customHeight="1" x14ac:dyDescent="0.25">
      <c r="A150" s="85"/>
      <c r="B150" s="96"/>
      <c r="C150" s="98"/>
      <c r="D150" s="88" t="s">
        <v>51</v>
      </c>
      <c r="E150" s="89"/>
      <c r="F150" s="89"/>
      <c r="G150" s="89"/>
      <c r="H150" s="89"/>
      <c r="I150" s="90"/>
      <c r="J150" s="111">
        <v>0</v>
      </c>
      <c r="K150" s="92">
        <v>0</v>
      </c>
      <c r="L150" s="93">
        <v>1</v>
      </c>
      <c r="M150" s="92"/>
      <c r="N150" s="94">
        <v>0</v>
      </c>
      <c r="O150" s="93">
        <v>1.03</v>
      </c>
      <c r="P150" s="53">
        <f>+O150-L150</f>
        <v>3.0000000000000027E-2</v>
      </c>
      <c r="Q150" s="30" t="s">
        <v>13</v>
      </c>
    </row>
    <row r="151" spans="1:17" ht="41.25" customHeight="1" x14ac:dyDescent="0.25">
      <c r="A151" s="85"/>
      <c r="B151" s="96"/>
      <c r="C151" s="101"/>
      <c r="D151" s="88" t="s">
        <v>48</v>
      </c>
      <c r="E151" s="89"/>
      <c r="F151" s="89"/>
      <c r="G151" s="89"/>
      <c r="H151" s="89"/>
      <c r="I151" s="90"/>
      <c r="J151" s="111">
        <v>200000</v>
      </c>
      <c r="K151" s="92">
        <v>200000</v>
      </c>
      <c r="L151" s="93">
        <v>0</v>
      </c>
      <c r="M151" s="92"/>
      <c r="N151" s="94">
        <v>0</v>
      </c>
      <c r="O151" s="93">
        <v>0</v>
      </c>
      <c r="P151" s="53">
        <f>+O151-L151</f>
        <v>0</v>
      </c>
      <c r="Q151" s="30" t="s">
        <v>13</v>
      </c>
    </row>
    <row r="152" spans="1:17" ht="15.75" customHeight="1" x14ac:dyDescent="0.25">
      <c r="A152" s="85"/>
      <c r="B152" s="86"/>
      <c r="C152" s="78" t="s">
        <v>137</v>
      </c>
      <c r="D152" s="79"/>
      <c r="E152" s="79"/>
      <c r="F152" s="79"/>
      <c r="G152" s="79"/>
      <c r="H152" s="79"/>
      <c r="I152" s="80"/>
      <c r="J152" s="95">
        <f>SUM(J153:J154)</f>
        <v>50000</v>
      </c>
      <c r="K152" s="82">
        <v>50000</v>
      </c>
      <c r="L152" s="83">
        <v>2686</v>
      </c>
      <c r="M152" s="82"/>
      <c r="N152" s="84">
        <v>5.4</v>
      </c>
      <c r="O152" s="83">
        <f>SUM(O153:O154)</f>
        <v>1411.34</v>
      </c>
      <c r="P152" s="95">
        <f>SUM(P153:P154)</f>
        <v>-1274.6600000000001</v>
      </c>
      <c r="Q152" s="30" t="s">
        <v>13</v>
      </c>
    </row>
    <row r="153" spans="1:17" s="137" customFormat="1" ht="69" customHeight="1" x14ac:dyDescent="0.25">
      <c r="A153" s="125" t="s">
        <v>46</v>
      </c>
      <c r="B153" s="134"/>
      <c r="C153" s="98"/>
      <c r="D153" s="88" t="s">
        <v>51</v>
      </c>
      <c r="E153" s="89"/>
      <c r="F153" s="89"/>
      <c r="G153" s="89"/>
      <c r="H153" s="89"/>
      <c r="I153" s="135"/>
      <c r="J153" s="111">
        <v>0</v>
      </c>
      <c r="K153" s="92">
        <v>0</v>
      </c>
      <c r="L153" s="93">
        <v>2686</v>
      </c>
      <c r="M153" s="92"/>
      <c r="N153" s="94">
        <v>0</v>
      </c>
      <c r="O153" s="93">
        <v>1411.34</v>
      </c>
      <c r="P153" s="53">
        <f>+O153-L153</f>
        <v>-1274.6600000000001</v>
      </c>
      <c r="Q153" s="112" t="s">
        <v>138</v>
      </c>
    </row>
    <row r="154" spans="1:17" ht="45" customHeight="1" x14ac:dyDescent="0.25">
      <c r="A154" s="115"/>
      <c r="B154" s="116"/>
      <c r="C154" s="101"/>
      <c r="D154" s="88" t="s">
        <v>48</v>
      </c>
      <c r="E154" s="89"/>
      <c r="F154" s="89"/>
      <c r="G154" s="89"/>
      <c r="H154" s="89"/>
      <c r="I154" s="90"/>
      <c r="J154" s="111">
        <v>50000</v>
      </c>
      <c r="K154" s="92">
        <v>50000</v>
      </c>
      <c r="L154" s="93">
        <v>0</v>
      </c>
      <c r="M154" s="92"/>
      <c r="N154" s="94">
        <v>0</v>
      </c>
      <c r="O154" s="93">
        <v>0</v>
      </c>
      <c r="P154" s="53">
        <f>+O154-L154</f>
        <v>0</v>
      </c>
      <c r="Q154" s="30" t="s">
        <v>13</v>
      </c>
    </row>
    <row r="155" spans="1:17" ht="15.75" customHeight="1" x14ac:dyDescent="0.25">
      <c r="A155" s="69" t="s">
        <v>139</v>
      </c>
      <c r="B155" s="70"/>
      <c r="C155" s="70"/>
      <c r="D155" s="70"/>
      <c r="E155" s="70"/>
      <c r="F155" s="70"/>
      <c r="G155" s="70"/>
      <c r="H155" s="70"/>
      <c r="I155" s="71"/>
      <c r="J155" s="72">
        <f>+J156+J160+J162+J168+J171+J174+J177</f>
        <v>2211403</v>
      </c>
      <c r="K155" s="73">
        <v>2211403</v>
      </c>
      <c r="L155" s="74">
        <v>390827</v>
      </c>
      <c r="M155" s="73"/>
      <c r="N155" s="75">
        <v>17.7</v>
      </c>
      <c r="O155" s="74">
        <f>+O156+O160+O162+O168+O171+O174+O177</f>
        <v>416972.34000000008</v>
      </c>
      <c r="P155" s="72">
        <f>+P156+P160+P162+P168+P171+P174+P177</f>
        <v>26146.340000000007</v>
      </c>
      <c r="Q155" s="37" t="s">
        <v>13</v>
      </c>
    </row>
    <row r="156" spans="1:17" ht="15.75" customHeight="1" x14ac:dyDescent="0.25">
      <c r="A156" s="76" t="s">
        <v>46</v>
      </c>
      <c r="B156" s="77"/>
      <c r="C156" s="78" t="s">
        <v>140</v>
      </c>
      <c r="D156" s="79"/>
      <c r="E156" s="79"/>
      <c r="F156" s="79"/>
      <c r="G156" s="79"/>
      <c r="H156" s="79"/>
      <c r="I156" s="80"/>
      <c r="J156" s="95">
        <f>SUM(J157:J159)</f>
        <v>609000</v>
      </c>
      <c r="K156" s="82">
        <v>609000</v>
      </c>
      <c r="L156" s="83">
        <v>187484</v>
      </c>
      <c r="M156" s="82"/>
      <c r="N156" s="84">
        <v>30.8</v>
      </c>
      <c r="O156" s="83">
        <f>SUM(O157:O159)</f>
        <v>187454</v>
      </c>
      <c r="P156" s="95">
        <f>SUM(P157:P159)</f>
        <v>-30</v>
      </c>
      <c r="Q156" s="30" t="s">
        <v>13</v>
      </c>
    </row>
    <row r="157" spans="1:17" ht="41.25" customHeight="1" x14ac:dyDescent="0.25">
      <c r="A157" s="99"/>
      <c r="B157" s="100"/>
      <c r="C157" s="139" t="s">
        <v>46</v>
      </c>
      <c r="D157" s="88" t="s">
        <v>48</v>
      </c>
      <c r="E157" s="89"/>
      <c r="F157" s="89"/>
      <c r="G157" s="89"/>
      <c r="H157" s="89"/>
      <c r="I157" s="90"/>
      <c r="J157" s="114">
        <v>563000</v>
      </c>
      <c r="K157" s="92">
        <v>563000</v>
      </c>
      <c r="L157" s="102">
        <v>173232</v>
      </c>
      <c r="M157" s="92"/>
      <c r="N157" s="94">
        <v>30.8</v>
      </c>
      <c r="O157" s="102">
        <v>173232</v>
      </c>
      <c r="P157" s="53">
        <f>+O157-L157</f>
        <v>0</v>
      </c>
      <c r="Q157" s="30" t="s">
        <v>13</v>
      </c>
    </row>
    <row r="158" spans="1:17" ht="32.25" customHeight="1" x14ac:dyDescent="0.25">
      <c r="A158" s="85"/>
      <c r="B158" s="96"/>
      <c r="C158" s="86"/>
      <c r="D158" s="115" t="s">
        <v>141</v>
      </c>
      <c r="E158" s="116"/>
      <c r="F158" s="116"/>
      <c r="G158" s="116"/>
      <c r="H158" s="116"/>
      <c r="I158" s="101"/>
      <c r="J158" s="132">
        <v>46000</v>
      </c>
      <c r="K158" s="118">
        <v>46000</v>
      </c>
      <c r="L158" s="133">
        <v>14152</v>
      </c>
      <c r="M158" s="118"/>
      <c r="N158" s="120">
        <v>30.8</v>
      </c>
      <c r="O158" s="133">
        <v>14152</v>
      </c>
      <c r="P158" s="121">
        <f>+O158-L158</f>
        <v>0</v>
      </c>
      <c r="Q158" s="110" t="s">
        <v>13</v>
      </c>
    </row>
    <row r="159" spans="1:17" ht="31.5" customHeight="1" x14ac:dyDescent="0.25">
      <c r="A159" s="85"/>
      <c r="B159" s="96"/>
      <c r="C159" s="113"/>
      <c r="D159" s="88" t="s">
        <v>57</v>
      </c>
      <c r="E159" s="89"/>
      <c r="F159" s="89"/>
      <c r="G159" s="89"/>
      <c r="H159" s="89"/>
      <c r="I159" s="90"/>
      <c r="J159" s="111">
        <v>0</v>
      </c>
      <c r="K159" s="92">
        <v>0</v>
      </c>
      <c r="L159" s="93">
        <v>100</v>
      </c>
      <c r="M159" s="92"/>
      <c r="N159" s="94">
        <v>0</v>
      </c>
      <c r="O159" s="93">
        <v>70</v>
      </c>
      <c r="P159" s="53">
        <f>+O159-L159</f>
        <v>-30</v>
      </c>
      <c r="Q159" s="30" t="s">
        <v>13</v>
      </c>
    </row>
    <row r="160" spans="1:17" ht="15.75" customHeight="1" x14ac:dyDescent="0.25">
      <c r="A160" s="85"/>
      <c r="B160" s="86"/>
      <c r="C160" s="78" t="s">
        <v>142</v>
      </c>
      <c r="D160" s="79"/>
      <c r="E160" s="79"/>
      <c r="F160" s="79"/>
      <c r="G160" s="79"/>
      <c r="H160" s="79"/>
      <c r="I160" s="80"/>
      <c r="J160" s="95">
        <f>+J161</f>
        <v>0</v>
      </c>
      <c r="K160" s="82">
        <v>0</v>
      </c>
      <c r="L160" s="83">
        <v>306</v>
      </c>
      <c r="M160" s="82"/>
      <c r="N160" s="84">
        <v>0</v>
      </c>
      <c r="O160" s="83">
        <f>+O161</f>
        <v>0</v>
      </c>
      <c r="P160" s="95">
        <f>+P161</f>
        <v>-306</v>
      </c>
      <c r="Q160" s="30" t="s">
        <v>13</v>
      </c>
    </row>
    <row r="161" spans="1:17" ht="15.75" customHeight="1" x14ac:dyDescent="0.25">
      <c r="A161" s="85"/>
      <c r="B161" s="96"/>
      <c r="C161" s="91" t="s">
        <v>46</v>
      </c>
      <c r="D161" s="88" t="s">
        <v>52</v>
      </c>
      <c r="E161" s="89"/>
      <c r="F161" s="89"/>
      <c r="G161" s="89"/>
      <c r="H161" s="89"/>
      <c r="I161" s="90"/>
      <c r="J161" s="131">
        <v>0</v>
      </c>
      <c r="K161" s="92">
        <v>0</v>
      </c>
      <c r="L161" s="102">
        <v>306</v>
      </c>
      <c r="M161" s="92"/>
      <c r="N161" s="94">
        <v>0</v>
      </c>
      <c r="O161" s="102">
        <v>0</v>
      </c>
      <c r="P161" s="53">
        <f>+O161-L161</f>
        <v>-306</v>
      </c>
      <c r="Q161" s="30" t="s">
        <v>13</v>
      </c>
    </row>
    <row r="162" spans="1:17" ht="15.75" customHeight="1" x14ac:dyDescent="0.25">
      <c r="A162" s="85"/>
      <c r="B162" s="96"/>
      <c r="C162" s="103" t="s">
        <v>143</v>
      </c>
      <c r="D162" s="104"/>
      <c r="E162" s="104"/>
      <c r="F162" s="104"/>
      <c r="G162" s="104"/>
      <c r="H162" s="104"/>
      <c r="I162" s="105"/>
      <c r="J162" s="106">
        <f>SUM(J163:J167)</f>
        <v>1548864</v>
      </c>
      <c r="K162" s="107">
        <v>1548864</v>
      </c>
      <c r="L162" s="108">
        <v>190563</v>
      </c>
      <c r="M162" s="107"/>
      <c r="N162" s="109">
        <v>12.3</v>
      </c>
      <c r="O162" s="108">
        <f>SUM(O163:O167)</f>
        <v>174311.42</v>
      </c>
      <c r="P162" s="106">
        <f>SUM(P163:P167)</f>
        <v>-16250.579999999993</v>
      </c>
      <c r="Q162" s="110" t="s">
        <v>13</v>
      </c>
    </row>
    <row r="163" spans="1:17" ht="30.75" customHeight="1" x14ac:dyDescent="0.25">
      <c r="A163" s="85"/>
      <c r="B163" s="96"/>
      <c r="C163" s="97" t="s">
        <v>46</v>
      </c>
      <c r="D163" s="88" t="s">
        <v>54</v>
      </c>
      <c r="E163" s="89"/>
      <c r="F163" s="89"/>
      <c r="G163" s="89"/>
      <c r="H163" s="89"/>
      <c r="I163" s="90"/>
      <c r="J163" s="111">
        <v>0</v>
      </c>
      <c r="K163" s="92">
        <v>0</v>
      </c>
      <c r="L163" s="93">
        <v>5513</v>
      </c>
      <c r="M163" s="92"/>
      <c r="N163" s="94">
        <v>0</v>
      </c>
      <c r="O163" s="93">
        <v>5513.42</v>
      </c>
      <c r="P163" s="53">
        <f>+O163-L163</f>
        <v>0.42000000000007276</v>
      </c>
      <c r="Q163" s="30" t="s">
        <v>13</v>
      </c>
    </row>
    <row r="164" spans="1:17" ht="15.75" customHeight="1" x14ac:dyDescent="0.25">
      <c r="A164" s="85"/>
      <c r="B164" s="96"/>
      <c r="C164" s="98"/>
      <c r="D164" s="88" t="s">
        <v>51</v>
      </c>
      <c r="E164" s="89"/>
      <c r="F164" s="89"/>
      <c r="G164" s="89"/>
      <c r="H164" s="89"/>
      <c r="I164" s="90"/>
      <c r="J164" s="111">
        <v>0</v>
      </c>
      <c r="K164" s="92">
        <v>0</v>
      </c>
      <c r="L164" s="93">
        <v>98</v>
      </c>
      <c r="M164" s="92"/>
      <c r="N164" s="94">
        <v>0</v>
      </c>
      <c r="O164" s="93">
        <v>97.32</v>
      </c>
      <c r="P164" s="53">
        <f>+O164-L164</f>
        <v>-0.68000000000000682</v>
      </c>
      <c r="Q164" s="30" t="s">
        <v>13</v>
      </c>
    </row>
    <row r="165" spans="1:17" ht="199.5" customHeight="1" x14ac:dyDescent="0.25">
      <c r="A165" s="85"/>
      <c r="B165" s="96"/>
      <c r="C165" s="98"/>
      <c r="D165" s="88" t="s">
        <v>52</v>
      </c>
      <c r="E165" s="89"/>
      <c r="F165" s="89"/>
      <c r="G165" s="89"/>
      <c r="H165" s="89"/>
      <c r="I165" s="90"/>
      <c r="J165" s="111">
        <v>122000</v>
      </c>
      <c r="K165" s="92">
        <v>122000</v>
      </c>
      <c r="L165" s="93">
        <v>102844</v>
      </c>
      <c r="M165" s="92"/>
      <c r="N165" s="94">
        <v>84.3</v>
      </c>
      <c r="O165" s="93">
        <v>86593.94</v>
      </c>
      <c r="P165" s="53">
        <f>+O165-L165</f>
        <v>-16250.059999999998</v>
      </c>
      <c r="Q165" s="140" t="s">
        <v>144</v>
      </c>
    </row>
    <row r="166" spans="1:17" ht="41.25" customHeight="1" x14ac:dyDescent="0.25">
      <c r="A166" s="85"/>
      <c r="B166" s="96"/>
      <c r="C166" s="98"/>
      <c r="D166" s="88" t="s">
        <v>81</v>
      </c>
      <c r="E166" s="89"/>
      <c r="F166" s="89"/>
      <c r="G166" s="89"/>
      <c r="H166" s="89"/>
      <c r="I166" s="90"/>
      <c r="J166" s="111">
        <v>1216219</v>
      </c>
      <c r="K166" s="92">
        <v>1216219</v>
      </c>
      <c r="L166" s="93">
        <v>82107</v>
      </c>
      <c r="M166" s="92"/>
      <c r="N166" s="94">
        <v>6.8</v>
      </c>
      <c r="O166" s="93">
        <v>82106.740000000005</v>
      </c>
      <c r="P166" s="53">
        <f>+O166-L166</f>
        <v>-0.25999999999476131</v>
      </c>
      <c r="Q166" s="30" t="s">
        <v>13</v>
      </c>
    </row>
    <row r="167" spans="1:17" ht="43.5" customHeight="1" x14ac:dyDescent="0.25">
      <c r="A167" s="85"/>
      <c r="B167" s="96"/>
      <c r="C167" s="101"/>
      <c r="D167" s="88" t="s">
        <v>82</v>
      </c>
      <c r="E167" s="89"/>
      <c r="F167" s="89"/>
      <c r="G167" s="89"/>
      <c r="H167" s="89"/>
      <c r="I167" s="90"/>
      <c r="J167" s="111">
        <v>210645</v>
      </c>
      <c r="K167" s="92">
        <v>210645</v>
      </c>
      <c r="L167" s="93">
        <v>0</v>
      </c>
      <c r="M167" s="92"/>
      <c r="N167" s="94">
        <v>0</v>
      </c>
      <c r="O167" s="93">
        <v>0</v>
      </c>
      <c r="P167" s="53">
        <f>+O167-L167</f>
        <v>0</v>
      </c>
      <c r="Q167" s="30" t="s">
        <v>13</v>
      </c>
    </row>
    <row r="168" spans="1:17" ht="15.75" customHeight="1" x14ac:dyDescent="0.25">
      <c r="A168" s="85"/>
      <c r="B168" s="86"/>
      <c r="C168" s="78" t="s">
        <v>145</v>
      </c>
      <c r="D168" s="79"/>
      <c r="E168" s="79"/>
      <c r="F168" s="79"/>
      <c r="G168" s="79"/>
      <c r="H168" s="79"/>
      <c r="I168" s="80"/>
      <c r="J168" s="95">
        <f>SUM(J169:J170)</f>
        <v>0</v>
      </c>
      <c r="K168" s="82">
        <v>0</v>
      </c>
      <c r="L168" s="83">
        <v>7945</v>
      </c>
      <c r="M168" s="82"/>
      <c r="N168" s="84">
        <v>0</v>
      </c>
      <c r="O168" s="83">
        <f>SUM(O169:O170)</f>
        <v>396.7</v>
      </c>
      <c r="P168" s="95">
        <f>SUM(P169:P170)</f>
        <v>-7549.3</v>
      </c>
      <c r="Q168" s="30" t="s">
        <v>13</v>
      </c>
    </row>
    <row r="169" spans="1:17" ht="15.75" customHeight="1" x14ac:dyDescent="0.25">
      <c r="A169" s="85"/>
      <c r="B169" s="96"/>
      <c r="C169" s="97" t="s">
        <v>46</v>
      </c>
      <c r="D169" s="88" t="s">
        <v>51</v>
      </c>
      <c r="E169" s="89"/>
      <c r="F169" s="89"/>
      <c r="G169" s="89"/>
      <c r="H169" s="89"/>
      <c r="I169" s="90"/>
      <c r="J169" s="131">
        <v>0</v>
      </c>
      <c r="K169" s="92">
        <v>0</v>
      </c>
      <c r="L169" s="93">
        <v>377</v>
      </c>
      <c r="M169" s="92"/>
      <c r="N169" s="94">
        <v>0</v>
      </c>
      <c r="O169" s="93">
        <v>165.7</v>
      </c>
      <c r="P169" s="53">
        <f>+O169-L169</f>
        <v>-211.3</v>
      </c>
      <c r="Q169" s="30" t="s">
        <v>13</v>
      </c>
    </row>
    <row r="170" spans="1:17" ht="83.25" customHeight="1" x14ac:dyDescent="0.25">
      <c r="A170" s="85"/>
      <c r="B170" s="96"/>
      <c r="C170" s="101"/>
      <c r="D170" s="88" t="s">
        <v>52</v>
      </c>
      <c r="E170" s="89"/>
      <c r="F170" s="89"/>
      <c r="G170" s="89"/>
      <c r="H170" s="89"/>
      <c r="I170" s="90"/>
      <c r="J170" s="131">
        <v>0</v>
      </c>
      <c r="K170" s="92">
        <v>0</v>
      </c>
      <c r="L170" s="93">
        <v>7569</v>
      </c>
      <c r="M170" s="92"/>
      <c r="N170" s="94">
        <v>0</v>
      </c>
      <c r="O170" s="93">
        <v>231</v>
      </c>
      <c r="P170" s="53">
        <f>+O170-L170</f>
        <v>-7338</v>
      </c>
      <c r="Q170" s="140" t="s">
        <v>146</v>
      </c>
    </row>
    <row r="171" spans="1:17" ht="15.75" hidden="1" customHeight="1" x14ac:dyDescent="0.25">
      <c r="A171" s="85"/>
      <c r="B171" s="86"/>
      <c r="C171" s="78" t="s">
        <v>147</v>
      </c>
      <c r="D171" s="79"/>
      <c r="E171" s="79"/>
      <c r="F171" s="79"/>
      <c r="G171" s="79"/>
      <c r="H171" s="79"/>
      <c r="I171" s="80"/>
      <c r="J171" s="81"/>
      <c r="K171" s="82">
        <v>0</v>
      </c>
      <c r="L171" s="83">
        <v>0</v>
      </c>
      <c r="M171" s="82"/>
      <c r="N171" s="84">
        <v>0</v>
      </c>
      <c r="O171" s="83">
        <f>SUM(O172:O173)</f>
        <v>0</v>
      </c>
      <c r="P171" s="53">
        <f>+O171-L171</f>
        <v>0</v>
      </c>
      <c r="Q171" s="127"/>
    </row>
    <row r="172" spans="1:17" ht="51" hidden="1" customHeight="1" x14ac:dyDescent="0.25">
      <c r="A172" s="85"/>
      <c r="B172" s="86"/>
      <c r="C172" s="152" t="s">
        <v>46</v>
      </c>
      <c r="D172" s="88" t="s">
        <v>88</v>
      </c>
      <c r="E172" s="89"/>
      <c r="F172" s="89"/>
      <c r="G172" s="89"/>
      <c r="H172" s="89"/>
      <c r="I172" s="90"/>
      <c r="J172" s="91"/>
      <c r="K172" s="92">
        <v>0</v>
      </c>
      <c r="L172" s="93">
        <v>0</v>
      </c>
      <c r="M172" s="92"/>
      <c r="N172" s="94">
        <v>0</v>
      </c>
      <c r="O172" s="93"/>
      <c r="P172" s="53">
        <f>+O172-L172</f>
        <v>0</v>
      </c>
      <c r="Q172" s="127"/>
    </row>
    <row r="173" spans="1:17" ht="32.1" hidden="1" customHeight="1" x14ac:dyDescent="0.25">
      <c r="A173" s="85"/>
      <c r="B173" s="86"/>
      <c r="C173" s="153"/>
      <c r="D173" s="88" t="s">
        <v>82</v>
      </c>
      <c r="E173" s="89"/>
      <c r="F173" s="89"/>
      <c r="G173" s="89"/>
      <c r="H173" s="89"/>
      <c r="I173" s="90"/>
      <c r="J173" s="91"/>
      <c r="K173" s="92">
        <v>0</v>
      </c>
      <c r="L173" s="93">
        <v>0</v>
      </c>
      <c r="M173" s="92"/>
      <c r="N173" s="94">
        <v>0</v>
      </c>
      <c r="O173" s="93"/>
      <c r="P173" s="53">
        <f>+O173-L173</f>
        <v>0</v>
      </c>
      <c r="Q173" s="127"/>
    </row>
    <row r="174" spans="1:17" ht="15.75" customHeight="1" x14ac:dyDescent="0.25">
      <c r="A174" s="85"/>
      <c r="B174" s="86"/>
      <c r="C174" s="78" t="s">
        <v>148</v>
      </c>
      <c r="D174" s="79"/>
      <c r="E174" s="79"/>
      <c r="F174" s="79"/>
      <c r="G174" s="79"/>
      <c r="H174" s="79"/>
      <c r="I174" s="80"/>
      <c r="J174" s="95">
        <f>SUM(J175:J176)</f>
        <v>0</v>
      </c>
      <c r="K174" s="82">
        <v>0</v>
      </c>
      <c r="L174" s="83">
        <v>2113</v>
      </c>
      <c r="M174" s="82"/>
      <c r="N174" s="84">
        <v>0</v>
      </c>
      <c r="O174" s="83">
        <f>SUM(O175:O176)</f>
        <v>2112.39</v>
      </c>
      <c r="P174" s="95">
        <f>SUM(P175:P176)</f>
        <v>0.39000000000000057</v>
      </c>
      <c r="Q174" s="30" t="s">
        <v>13</v>
      </c>
    </row>
    <row r="175" spans="1:17" ht="43.5" customHeight="1" x14ac:dyDescent="0.25">
      <c r="A175" s="85"/>
      <c r="B175" s="96"/>
      <c r="C175" s="97" t="s">
        <v>46</v>
      </c>
      <c r="D175" s="88" t="s">
        <v>87</v>
      </c>
      <c r="E175" s="89"/>
      <c r="F175" s="89"/>
      <c r="G175" s="89"/>
      <c r="H175" s="89"/>
      <c r="I175" s="90"/>
      <c r="J175" s="131">
        <v>0</v>
      </c>
      <c r="K175" s="92">
        <v>0</v>
      </c>
      <c r="L175" s="93">
        <v>39</v>
      </c>
      <c r="M175" s="92"/>
      <c r="N175" s="94">
        <v>0</v>
      </c>
      <c r="O175" s="93">
        <v>39.39</v>
      </c>
      <c r="P175" s="53">
        <f>+O175-L175</f>
        <v>0.39000000000000057</v>
      </c>
      <c r="Q175" s="30" t="s">
        <v>13</v>
      </c>
    </row>
    <row r="176" spans="1:17" ht="51" customHeight="1" x14ac:dyDescent="0.25">
      <c r="A176" s="85"/>
      <c r="B176" s="96"/>
      <c r="C176" s="101"/>
      <c r="D176" s="88" t="s">
        <v>89</v>
      </c>
      <c r="E176" s="89"/>
      <c r="F176" s="89"/>
      <c r="G176" s="89"/>
      <c r="H176" s="89"/>
      <c r="I176" s="90"/>
      <c r="J176" s="131">
        <v>0</v>
      </c>
      <c r="K176" s="92">
        <v>0</v>
      </c>
      <c r="L176" s="93">
        <v>2073</v>
      </c>
      <c r="M176" s="92"/>
      <c r="N176" s="94">
        <v>0</v>
      </c>
      <c r="O176" s="93">
        <v>2073</v>
      </c>
      <c r="P176" s="53">
        <f>+O176-L176</f>
        <v>0</v>
      </c>
      <c r="Q176" s="30" t="s">
        <v>13</v>
      </c>
    </row>
    <row r="177" spans="1:19" ht="15.75" customHeight="1" x14ac:dyDescent="0.25">
      <c r="A177" s="85"/>
      <c r="B177" s="86"/>
      <c r="C177" s="78" t="s">
        <v>149</v>
      </c>
      <c r="D177" s="79"/>
      <c r="E177" s="79"/>
      <c r="F177" s="79"/>
      <c r="G177" s="79"/>
      <c r="H177" s="79"/>
      <c r="I177" s="80"/>
      <c r="J177" s="95">
        <f>SUM(J178:J182)</f>
        <v>53539</v>
      </c>
      <c r="K177" s="82">
        <v>53539</v>
      </c>
      <c r="L177" s="83">
        <v>2417</v>
      </c>
      <c r="M177" s="82"/>
      <c r="N177" s="84">
        <v>4.5</v>
      </c>
      <c r="O177" s="83">
        <f>SUM(O178:O182)</f>
        <v>52697.83</v>
      </c>
      <c r="P177" s="95">
        <f>SUM(P178:P182)</f>
        <v>50281.83</v>
      </c>
      <c r="Q177" s="30" t="s">
        <v>13</v>
      </c>
    </row>
    <row r="178" spans="1:19" ht="15.75" customHeight="1" x14ac:dyDescent="0.25">
      <c r="A178" s="99"/>
      <c r="B178" s="100"/>
      <c r="C178" s="139" t="s">
        <v>46</v>
      </c>
      <c r="D178" s="88" t="s">
        <v>51</v>
      </c>
      <c r="E178" s="89"/>
      <c r="F178" s="89"/>
      <c r="G178" s="89"/>
      <c r="H178" s="89"/>
      <c r="I178" s="135"/>
      <c r="J178" s="111">
        <v>0</v>
      </c>
      <c r="K178" s="92">
        <v>0</v>
      </c>
      <c r="L178" s="93">
        <v>18</v>
      </c>
      <c r="M178" s="92"/>
      <c r="N178" s="94">
        <v>0</v>
      </c>
      <c r="O178" s="93">
        <v>18.420000000000002</v>
      </c>
      <c r="P178" s="53">
        <f>+O178-L178</f>
        <v>0.42000000000000171</v>
      </c>
      <c r="Q178" s="30" t="s">
        <v>13</v>
      </c>
    </row>
    <row r="179" spans="1:19" ht="28.5" customHeight="1" x14ac:dyDescent="0.25">
      <c r="A179" s="85"/>
      <c r="B179" s="96"/>
      <c r="C179" s="86"/>
      <c r="D179" s="115" t="s">
        <v>52</v>
      </c>
      <c r="E179" s="116"/>
      <c r="F179" s="116"/>
      <c r="G179" s="116"/>
      <c r="H179" s="116"/>
      <c r="I179" s="101"/>
      <c r="J179" s="111">
        <v>0</v>
      </c>
      <c r="K179" s="92">
        <v>0</v>
      </c>
      <c r="L179" s="93">
        <v>1083</v>
      </c>
      <c r="M179" s="92"/>
      <c r="N179" s="94">
        <v>0</v>
      </c>
      <c r="O179" s="93">
        <v>0</v>
      </c>
      <c r="P179" s="53">
        <f>+O179-L179</f>
        <v>-1083</v>
      </c>
      <c r="Q179" s="140" t="s">
        <v>150</v>
      </c>
    </row>
    <row r="180" spans="1:19" ht="43.5" customHeight="1" x14ac:dyDescent="0.25">
      <c r="A180" s="85" t="s">
        <v>46</v>
      </c>
      <c r="B180" s="96"/>
      <c r="C180" s="86"/>
      <c r="D180" s="88" t="s">
        <v>88</v>
      </c>
      <c r="E180" s="89"/>
      <c r="F180" s="89"/>
      <c r="G180" s="89"/>
      <c r="H180" s="89"/>
      <c r="I180" s="90"/>
      <c r="J180" s="114">
        <v>2175</v>
      </c>
      <c r="K180" s="92">
        <v>2175</v>
      </c>
      <c r="L180" s="102">
        <v>0</v>
      </c>
      <c r="M180" s="92"/>
      <c r="N180" s="94">
        <v>0</v>
      </c>
      <c r="O180" s="102">
        <v>0</v>
      </c>
      <c r="P180" s="53">
        <f>+O180-L180</f>
        <v>0</v>
      </c>
      <c r="Q180" s="30" t="s">
        <v>13</v>
      </c>
    </row>
    <row r="181" spans="1:19" ht="96" customHeight="1" x14ac:dyDescent="0.25">
      <c r="A181" s="85"/>
      <c r="B181" s="96"/>
      <c r="C181" s="86"/>
      <c r="D181" s="115" t="s">
        <v>81</v>
      </c>
      <c r="E181" s="116"/>
      <c r="F181" s="116"/>
      <c r="G181" s="116"/>
      <c r="H181" s="116"/>
      <c r="I181" s="101"/>
      <c r="J181" s="132">
        <v>51364</v>
      </c>
      <c r="K181" s="118">
        <v>51364</v>
      </c>
      <c r="L181" s="133">
        <v>0</v>
      </c>
      <c r="M181" s="118"/>
      <c r="N181" s="120">
        <v>0</v>
      </c>
      <c r="O181" s="133">
        <v>51364</v>
      </c>
      <c r="P181" s="121">
        <f>+O181-L181</f>
        <v>51364</v>
      </c>
      <c r="Q181" s="142" t="s">
        <v>151</v>
      </c>
    </row>
    <row r="182" spans="1:19" ht="51" customHeight="1" x14ac:dyDescent="0.25">
      <c r="A182" s="99"/>
      <c r="B182" s="100"/>
      <c r="C182" s="113"/>
      <c r="D182" s="88" t="s">
        <v>89</v>
      </c>
      <c r="E182" s="89"/>
      <c r="F182" s="89"/>
      <c r="G182" s="89"/>
      <c r="H182" s="89"/>
      <c r="I182" s="90"/>
      <c r="J182" s="111">
        <v>0</v>
      </c>
      <c r="K182" s="92">
        <v>0</v>
      </c>
      <c r="L182" s="93">
        <v>1315</v>
      </c>
      <c r="M182" s="92"/>
      <c r="N182" s="94">
        <v>0</v>
      </c>
      <c r="O182" s="93">
        <v>1315.41</v>
      </c>
      <c r="P182" s="53">
        <f>+O182-L182</f>
        <v>0.41000000000008185</v>
      </c>
      <c r="Q182" s="30" t="s">
        <v>13</v>
      </c>
    </row>
    <row r="183" spans="1:19" ht="30" customHeight="1" x14ac:dyDescent="0.25">
      <c r="A183" s="69" t="s">
        <v>152</v>
      </c>
      <c r="B183" s="70"/>
      <c r="C183" s="70"/>
      <c r="D183" s="70"/>
      <c r="E183" s="70"/>
      <c r="F183" s="70"/>
      <c r="G183" s="70"/>
      <c r="H183" s="70"/>
      <c r="I183" s="71"/>
      <c r="J183" s="72">
        <f>+J184+J189</f>
        <v>165769010</v>
      </c>
      <c r="K183" s="73">
        <v>165769010</v>
      </c>
      <c r="L183" s="74">
        <v>45988745</v>
      </c>
      <c r="M183" s="73"/>
      <c r="N183" s="75">
        <v>27.7</v>
      </c>
      <c r="O183" s="74">
        <f>+O184+O189</f>
        <v>34740111.490000002</v>
      </c>
      <c r="P183" s="72">
        <f>+P184+P189</f>
        <v>-11248691.979999999</v>
      </c>
      <c r="Q183" s="37" t="s">
        <v>13</v>
      </c>
    </row>
    <row r="184" spans="1:19" ht="28.5" customHeight="1" x14ac:dyDescent="0.25">
      <c r="A184" s="76" t="s">
        <v>46</v>
      </c>
      <c r="B184" s="129"/>
      <c r="C184" s="78" t="s">
        <v>153</v>
      </c>
      <c r="D184" s="79"/>
      <c r="E184" s="79"/>
      <c r="F184" s="79"/>
      <c r="G184" s="79"/>
      <c r="H184" s="79"/>
      <c r="I184" s="80"/>
      <c r="J184" s="95">
        <f>SUM(J185:J188)</f>
        <v>3228000</v>
      </c>
      <c r="K184" s="82">
        <v>3228000</v>
      </c>
      <c r="L184" s="83">
        <v>2650878</v>
      </c>
      <c r="M184" s="82"/>
      <c r="N184" s="84">
        <v>82.1</v>
      </c>
      <c r="O184" s="83">
        <f>SUM(O185:O188)</f>
        <v>2637674.4900000002</v>
      </c>
      <c r="P184" s="95">
        <f>SUM(P185:P188)</f>
        <v>-13203.509999999869</v>
      </c>
      <c r="Q184" s="30" t="s">
        <v>13</v>
      </c>
    </row>
    <row r="185" spans="1:19" ht="29.25" customHeight="1" x14ac:dyDescent="0.25">
      <c r="A185" s="85"/>
      <c r="B185" s="96"/>
      <c r="C185" s="97" t="s">
        <v>46</v>
      </c>
      <c r="D185" s="88" t="s">
        <v>154</v>
      </c>
      <c r="E185" s="89"/>
      <c r="F185" s="89"/>
      <c r="G185" s="89"/>
      <c r="H185" s="89"/>
      <c r="I185" s="90"/>
      <c r="J185" s="111">
        <v>188000</v>
      </c>
      <c r="K185" s="92">
        <v>188000</v>
      </c>
      <c r="L185" s="93">
        <v>74900</v>
      </c>
      <c r="M185" s="92"/>
      <c r="N185" s="94">
        <v>39.799999999999997</v>
      </c>
      <c r="O185" s="93">
        <v>66900</v>
      </c>
      <c r="P185" s="53">
        <f>+O185-L185</f>
        <v>-8000</v>
      </c>
      <c r="Q185" s="140" t="s">
        <v>155</v>
      </c>
    </row>
    <row r="186" spans="1:19" ht="57" customHeight="1" x14ac:dyDescent="0.25">
      <c r="A186" s="85"/>
      <c r="B186" s="96"/>
      <c r="C186" s="98"/>
      <c r="D186" s="88" t="s">
        <v>156</v>
      </c>
      <c r="E186" s="89"/>
      <c r="F186" s="89"/>
      <c r="G186" s="89"/>
      <c r="H186" s="89"/>
      <c r="I186" s="90"/>
      <c r="J186" s="111">
        <v>3000000</v>
      </c>
      <c r="K186" s="92">
        <v>3000000</v>
      </c>
      <c r="L186" s="93">
        <v>2564715</v>
      </c>
      <c r="M186" s="92"/>
      <c r="N186" s="94">
        <v>85.5</v>
      </c>
      <c r="O186" s="93">
        <v>2561910.89</v>
      </c>
      <c r="P186" s="53">
        <f>+O186-L186</f>
        <v>-2804.1099999998696</v>
      </c>
      <c r="Q186" s="140" t="s">
        <v>157</v>
      </c>
    </row>
    <row r="187" spans="1:19" ht="83.25" customHeight="1" x14ac:dyDescent="0.25">
      <c r="A187" s="85"/>
      <c r="B187" s="96"/>
      <c r="C187" s="98"/>
      <c r="D187" s="88" t="s">
        <v>72</v>
      </c>
      <c r="E187" s="89"/>
      <c r="F187" s="89"/>
      <c r="G187" s="89"/>
      <c r="H187" s="89"/>
      <c r="I187" s="90"/>
      <c r="J187" s="111">
        <v>40000</v>
      </c>
      <c r="K187" s="92">
        <v>40000</v>
      </c>
      <c r="L187" s="93">
        <v>11256</v>
      </c>
      <c r="M187" s="92"/>
      <c r="N187" s="94">
        <v>28.1</v>
      </c>
      <c r="O187" s="93">
        <v>8860.1</v>
      </c>
      <c r="P187" s="53">
        <f>+O187-L187</f>
        <v>-2395.8999999999996</v>
      </c>
      <c r="Q187" s="140" t="s">
        <v>158</v>
      </c>
    </row>
    <row r="188" spans="1:19" ht="18" customHeight="1" x14ac:dyDescent="0.25">
      <c r="A188" s="85"/>
      <c r="B188" s="96"/>
      <c r="C188" s="101"/>
      <c r="D188" s="88" t="s">
        <v>51</v>
      </c>
      <c r="E188" s="89"/>
      <c r="F188" s="89"/>
      <c r="G188" s="89"/>
      <c r="H188" s="89"/>
      <c r="I188" s="90"/>
      <c r="J188" s="111">
        <v>0</v>
      </c>
      <c r="K188" s="92">
        <v>0</v>
      </c>
      <c r="L188" s="93">
        <v>7</v>
      </c>
      <c r="M188" s="92"/>
      <c r="N188" s="94">
        <v>0</v>
      </c>
      <c r="O188" s="93">
        <v>3.5</v>
      </c>
      <c r="P188" s="53">
        <f>+O188-L188</f>
        <v>-3.5</v>
      </c>
      <c r="Q188" s="30" t="s">
        <v>13</v>
      </c>
    </row>
    <row r="189" spans="1:19" ht="33" customHeight="1" x14ac:dyDescent="0.25">
      <c r="A189" s="85"/>
      <c r="B189" s="96"/>
      <c r="C189" s="78" t="s">
        <v>159</v>
      </c>
      <c r="D189" s="79"/>
      <c r="E189" s="79"/>
      <c r="F189" s="79"/>
      <c r="G189" s="79"/>
      <c r="H189" s="79"/>
      <c r="I189" s="80"/>
      <c r="J189" s="95">
        <f>SUM(J190:J191)</f>
        <v>162541010</v>
      </c>
      <c r="K189" s="82">
        <v>162541010</v>
      </c>
      <c r="L189" s="83">
        <v>43337867</v>
      </c>
      <c r="M189" s="82"/>
      <c r="N189" s="84">
        <v>26.7</v>
      </c>
      <c r="O189" s="83">
        <f>SUM(O190:O191)</f>
        <v>32102437</v>
      </c>
      <c r="P189" s="95">
        <f>SUM(P190:P191)</f>
        <v>-11235488.469999999</v>
      </c>
      <c r="Q189" s="30" t="s">
        <v>13</v>
      </c>
    </row>
    <row r="190" spans="1:19" ht="46.5" customHeight="1" x14ac:dyDescent="0.25">
      <c r="A190" s="85"/>
      <c r="B190" s="96"/>
      <c r="C190" s="97" t="s">
        <v>46</v>
      </c>
      <c r="D190" s="88" t="s">
        <v>160</v>
      </c>
      <c r="E190" s="89"/>
      <c r="F190" s="89"/>
      <c r="G190" s="89"/>
      <c r="H190" s="89"/>
      <c r="I190" s="90"/>
      <c r="J190" s="111">
        <v>43341010</v>
      </c>
      <c r="K190" s="92">
        <v>43341010</v>
      </c>
      <c r="L190" s="93">
        <v>9484259</v>
      </c>
      <c r="M190" s="92"/>
      <c r="N190" s="94">
        <v>21.9</v>
      </c>
      <c r="O190" s="93">
        <v>9529479</v>
      </c>
      <c r="P190" s="53">
        <f>+O190-L190</f>
        <v>45220</v>
      </c>
      <c r="Q190" s="140" t="s">
        <v>161</v>
      </c>
    </row>
    <row r="191" spans="1:19" ht="18" customHeight="1" x14ac:dyDescent="0.25">
      <c r="A191" s="85"/>
      <c r="B191" s="96"/>
      <c r="C191" s="98"/>
      <c r="D191" s="124" t="s">
        <v>162</v>
      </c>
      <c r="E191" s="154"/>
      <c r="F191" s="154"/>
      <c r="G191" s="154"/>
      <c r="H191" s="154"/>
      <c r="I191" s="97"/>
      <c r="J191" s="155">
        <v>119200000</v>
      </c>
      <c r="K191" s="156">
        <v>119200000</v>
      </c>
      <c r="L191" s="157">
        <v>33853666.469999999</v>
      </c>
      <c r="M191" s="156"/>
      <c r="N191" s="158">
        <v>28.4</v>
      </c>
      <c r="O191" s="157">
        <v>22572958</v>
      </c>
      <c r="P191" s="159">
        <f>+O191-L191</f>
        <v>-11280708.469999999</v>
      </c>
      <c r="Q191" s="160"/>
      <c r="R191" s="161"/>
      <c r="S191" s="162"/>
    </row>
    <row r="192" spans="1:19" ht="14.25" customHeight="1" x14ac:dyDescent="0.25">
      <c r="A192" s="85"/>
      <c r="B192" s="96"/>
      <c r="C192" s="163"/>
      <c r="D192" s="164" t="s">
        <v>163</v>
      </c>
      <c r="E192" s="165"/>
      <c r="F192" s="165"/>
      <c r="G192" s="165"/>
      <c r="H192" s="165"/>
      <c r="I192" s="166"/>
      <c r="J192" s="167"/>
      <c r="K192" s="168"/>
      <c r="L192" s="169"/>
      <c r="M192" s="168"/>
      <c r="N192" s="170"/>
      <c r="O192" s="169"/>
      <c r="P192" s="171"/>
      <c r="Q192" s="172"/>
      <c r="R192" s="173"/>
      <c r="S192" s="173"/>
    </row>
    <row r="193" spans="1:19" ht="84.75" customHeight="1" x14ac:dyDescent="0.25">
      <c r="A193" s="85"/>
      <c r="B193" s="96"/>
      <c r="C193" s="163"/>
      <c r="D193" s="174" t="s">
        <v>164</v>
      </c>
      <c r="E193" s="175"/>
      <c r="F193" s="175"/>
      <c r="G193" s="175"/>
      <c r="H193" s="175"/>
      <c r="I193" s="176"/>
      <c r="J193" s="177"/>
      <c r="K193" s="178"/>
      <c r="L193" s="179">
        <v>11178147</v>
      </c>
      <c r="M193" s="178"/>
      <c r="N193" s="180"/>
      <c r="O193" s="181"/>
      <c r="P193" s="182">
        <f>+O193-L193</f>
        <v>-11178147</v>
      </c>
      <c r="Q193" s="183" t="s">
        <v>165</v>
      </c>
      <c r="R193" s="173"/>
      <c r="S193" s="173"/>
    </row>
    <row r="194" spans="1:19" ht="46.5" customHeight="1" x14ac:dyDescent="0.25">
      <c r="A194" s="99"/>
      <c r="B194" s="100"/>
      <c r="C194" s="184"/>
      <c r="D194" s="185" t="s">
        <v>166</v>
      </c>
      <c r="E194" s="186"/>
      <c r="F194" s="186"/>
      <c r="G194" s="186"/>
      <c r="H194" s="186"/>
      <c r="I194" s="187"/>
      <c r="J194" s="117"/>
      <c r="K194" s="118"/>
      <c r="L194" s="188">
        <f>+L191-L193</f>
        <v>22675519.469999999</v>
      </c>
      <c r="M194" s="118"/>
      <c r="N194" s="120"/>
      <c r="O194" s="119">
        <f>+O191</f>
        <v>22572958</v>
      </c>
      <c r="P194" s="121">
        <f>+O194-L194</f>
        <v>-102561.46999999881</v>
      </c>
      <c r="Q194" s="142" t="s">
        <v>167</v>
      </c>
      <c r="R194" s="173"/>
      <c r="S194" s="173"/>
    </row>
    <row r="195" spans="1:19" ht="19.5" customHeight="1" x14ac:dyDescent="0.25">
      <c r="A195" s="143" t="s">
        <v>168</v>
      </c>
      <c r="B195" s="144"/>
      <c r="C195" s="144"/>
      <c r="D195" s="144"/>
      <c r="E195" s="144"/>
      <c r="F195" s="144"/>
      <c r="G195" s="144"/>
      <c r="H195" s="144"/>
      <c r="I195" s="145"/>
      <c r="J195" s="146">
        <f>+J196+J198+J200+J203+J205+J214</f>
        <v>361429644</v>
      </c>
      <c r="K195" s="147">
        <v>370916057</v>
      </c>
      <c r="L195" s="148">
        <v>99001026</v>
      </c>
      <c r="M195" s="147"/>
      <c r="N195" s="149">
        <v>26.7</v>
      </c>
      <c r="O195" s="148">
        <f>+O196+O198+O200+O203+O205+O214</f>
        <v>98860773.890000001</v>
      </c>
      <c r="P195" s="146">
        <f>+P196+P198+P200+P203+P205+P214</f>
        <v>-140251.11000000004</v>
      </c>
      <c r="Q195" s="150" t="s">
        <v>13</v>
      </c>
    </row>
    <row r="196" spans="1:19" ht="25.5" customHeight="1" x14ac:dyDescent="0.25">
      <c r="A196" s="76" t="s">
        <v>46</v>
      </c>
      <c r="B196" s="129"/>
      <c r="C196" s="78" t="s">
        <v>169</v>
      </c>
      <c r="D196" s="79"/>
      <c r="E196" s="79"/>
      <c r="F196" s="79"/>
      <c r="G196" s="79"/>
      <c r="H196" s="79"/>
      <c r="I196" s="80"/>
      <c r="J196" s="95">
        <f>+J197</f>
        <v>23081399</v>
      </c>
      <c r="K196" s="82">
        <v>23310577</v>
      </c>
      <c r="L196" s="83">
        <v>8965605</v>
      </c>
      <c r="M196" s="82"/>
      <c r="N196" s="84">
        <v>38.5</v>
      </c>
      <c r="O196" s="83">
        <f>+O197</f>
        <v>8965605</v>
      </c>
      <c r="P196" s="95">
        <f>+P197</f>
        <v>0</v>
      </c>
      <c r="Q196" s="30" t="s">
        <v>13</v>
      </c>
    </row>
    <row r="197" spans="1:19" ht="15.75" customHeight="1" x14ac:dyDescent="0.25">
      <c r="A197" s="85"/>
      <c r="B197" s="96"/>
      <c r="C197" s="91" t="s">
        <v>46</v>
      </c>
      <c r="D197" s="88" t="s">
        <v>170</v>
      </c>
      <c r="E197" s="89"/>
      <c r="F197" s="89"/>
      <c r="G197" s="89"/>
      <c r="H197" s="89"/>
      <c r="I197" s="90"/>
      <c r="J197" s="114">
        <v>23081399</v>
      </c>
      <c r="K197" s="92">
        <v>23310577</v>
      </c>
      <c r="L197" s="102">
        <v>8965605</v>
      </c>
      <c r="M197" s="92"/>
      <c r="N197" s="94">
        <v>38.5</v>
      </c>
      <c r="O197" s="102">
        <v>8965605</v>
      </c>
      <c r="P197" s="53">
        <f>+O197-L197</f>
        <v>0</v>
      </c>
      <c r="Q197" s="30" t="s">
        <v>13</v>
      </c>
    </row>
    <row r="198" spans="1:19" ht="15.75" customHeight="1" x14ac:dyDescent="0.25">
      <c r="A198" s="85"/>
      <c r="B198" s="96"/>
      <c r="C198" s="103" t="s">
        <v>171</v>
      </c>
      <c r="D198" s="104"/>
      <c r="E198" s="104"/>
      <c r="F198" s="104"/>
      <c r="G198" s="104"/>
      <c r="H198" s="104"/>
      <c r="I198" s="105"/>
      <c r="J198" s="106">
        <f>+J199</f>
        <v>91127958</v>
      </c>
      <c r="K198" s="107">
        <v>91127958</v>
      </c>
      <c r="L198" s="108">
        <v>22781991</v>
      </c>
      <c r="M198" s="107"/>
      <c r="N198" s="109">
        <v>25</v>
      </c>
      <c r="O198" s="108">
        <f>+O199</f>
        <v>22781991</v>
      </c>
      <c r="P198" s="106">
        <f>+P199</f>
        <v>0</v>
      </c>
      <c r="Q198" s="110" t="s">
        <v>13</v>
      </c>
    </row>
    <row r="199" spans="1:19" ht="15.75" customHeight="1" x14ac:dyDescent="0.25">
      <c r="A199" s="85"/>
      <c r="B199" s="96"/>
      <c r="C199" s="91" t="s">
        <v>46</v>
      </c>
      <c r="D199" s="88" t="s">
        <v>170</v>
      </c>
      <c r="E199" s="89"/>
      <c r="F199" s="89"/>
      <c r="G199" s="89"/>
      <c r="H199" s="89"/>
      <c r="I199" s="90"/>
      <c r="J199" s="111">
        <v>91127958</v>
      </c>
      <c r="K199" s="92">
        <v>91127958</v>
      </c>
      <c r="L199" s="93">
        <v>22781991</v>
      </c>
      <c r="M199" s="92"/>
      <c r="N199" s="94">
        <v>25</v>
      </c>
      <c r="O199" s="93">
        <v>22781991</v>
      </c>
      <c r="P199" s="53">
        <f>+O199-L199</f>
        <v>0</v>
      </c>
      <c r="Q199" s="30" t="s">
        <v>13</v>
      </c>
    </row>
    <row r="200" spans="1:19" ht="15.75" customHeight="1" x14ac:dyDescent="0.25">
      <c r="A200" s="85"/>
      <c r="B200" s="96"/>
      <c r="C200" s="78" t="s">
        <v>172</v>
      </c>
      <c r="D200" s="79"/>
      <c r="E200" s="79"/>
      <c r="F200" s="79"/>
      <c r="G200" s="79"/>
      <c r="H200" s="79"/>
      <c r="I200" s="80"/>
      <c r="J200" s="95">
        <f>+J201+J202</f>
        <v>1200000</v>
      </c>
      <c r="K200" s="82">
        <v>1200000</v>
      </c>
      <c r="L200" s="83">
        <v>257414</v>
      </c>
      <c r="M200" s="82"/>
      <c r="N200" s="84">
        <v>21.4</v>
      </c>
      <c r="O200" s="83">
        <f>+O201+O202</f>
        <v>249354.25</v>
      </c>
      <c r="P200" s="95">
        <f>+P201+P202</f>
        <v>-8059.75</v>
      </c>
      <c r="Q200" s="30" t="s">
        <v>13</v>
      </c>
    </row>
    <row r="201" spans="1:19" ht="70.5" customHeight="1" x14ac:dyDescent="0.25">
      <c r="A201" s="85"/>
      <c r="B201" s="96"/>
      <c r="C201" s="97" t="s">
        <v>46</v>
      </c>
      <c r="D201" s="88" t="s">
        <v>51</v>
      </c>
      <c r="E201" s="89"/>
      <c r="F201" s="89"/>
      <c r="G201" s="89"/>
      <c r="H201" s="89"/>
      <c r="I201" s="90"/>
      <c r="J201" s="111">
        <v>1200000</v>
      </c>
      <c r="K201" s="92">
        <v>1200000</v>
      </c>
      <c r="L201" s="93">
        <v>235781</v>
      </c>
      <c r="M201" s="92"/>
      <c r="N201" s="94">
        <v>19.7</v>
      </c>
      <c r="O201" s="93">
        <v>249354.25</v>
      </c>
      <c r="P201" s="53">
        <f>+O201-L201</f>
        <v>13573.25</v>
      </c>
      <c r="Q201" s="140" t="s">
        <v>173</v>
      </c>
    </row>
    <row r="202" spans="1:19" ht="30" customHeight="1" x14ac:dyDescent="0.25">
      <c r="A202" s="85"/>
      <c r="B202" s="96"/>
      <c r="C202" s="101"/>
      <c r="D202" s="88" t="s">
        <v>52</v>
      </c>
      <c r="E202" s="89"/>
      <c r="F202" s="89"/>
      <c r="G202" s="89"/>
      <c r="H202" s="89"/>
      <c r="I202" s="135"/>
      <c r="J202" s="111">
        <v>0</v>
      </c>
      <c r="K202" s="92">
        <v>0</v>
      </c>
      <c r="L202" s="93">
        <v>21633</v>
      </c>
      <c r="M202" s="92"/>
      <c r="N202" s="94">
        <v>0</v>
      </c>
      <c r="O202" s="93">
        <v>0</v>
      </c>
      <c r="P202" s="53">
        <f>+O202-L202</f>
        <v>-21633</v>
      </c>
      <c r="Q202" s="140" t="s">
        <v>174</v>
      </c>
    </row>
    <row r="203" spans="1:19" ht="15.75" customHeight="1" x14ac:dyDescent="0.25">
      <c r="A203" s="85"/>
      <c r="B203" s="96"/>
      <c r="C203" s="78" t="s">
        <v>175</v>
      </c>
      <c r="D203" s="79"/>
      <c r="E203" s="79"/>
      <c r="F203" s="79"/>
      <c r="G203" s="79"/>
      <c r="H203" s="79"/>
      <c r="I203" s="80"/>
      <c r="J203" s="95">
        <f>+J204</f>
        <v>70360316</v>
      </c>
      <c r="K203" s="82">
        <v>70360316</v>
      </c>
      <c r="L203" s="83">
        <v>17590080</v>
      </c>
      <c r="M203" s="82"/>
      <c r="N203" s="84">
        <v>25</v>
      </c>
      <c r="O203" s="83">
        <f>+O204</f>
        <v>17590080</v>
      </c>
      <c r="P203" s="95">
        <f>+P204</f>
        <v>0</v>
      </c>
      <c r="Q203" s="30" t="s">
        <v>13</v>
      </c>
    </row>
    <row r="204" spans="1:19" ht="15.75" customHeight="1" x14ac:dyDescent="0.25">
      <c r="A204" s="85"/>
      <c r="B204" s="96"/>
      <c r="C204" s="91" t="s">
        <v>46</v>
      </c>
      <c r="D204" s="88" t="s">
        <v>170</v>
      </c>
      <c r="E204" s="89"/>
      <c r="F204" s="89"/>
      <c r="G204" s="89"/>
      <c r="H204" s="89"/>
      <c r="I204" s="90"/>
      <c r="J204" s="111">
        <v>70360316</v>
      </c>
      <c r="K204" s="92">
        <v>70360316</v>
      </c>
      <c r="L204" s="93">
        <v>17590080</v>
      </c>
      <c r="M204" s="92"/>
      <c r="N204" s="94">
        <v>25</v>
      </c>
      <c r="O204" s="93">
        <v>17590080</v>
      </c>
      <c r="P204" s="53">
        <f>+O204-L204</f>
        <v>0</v>
      </c>
      <c r="Q204" s="30" t="s">
        <v>13</v>
      </c>
    </row>
    <row r="205" spans="1:19" ht="15.75" customHeight="1" x14ac:dyDescent="0.25">
      <c r="A205" s="85"/>
      <c r="B205" s="96"/>
      <c r="C205" s="78" t="s">
        <v>176</v>
      </c>
      <c r="D205" s="79"/>
      <c r="E205" s="79"/>
      <c r="F205" s="79"/>
      <c r="G205" s="79"/>
      <c r="H205" s="79"/>
      <c r="I205" s="80"/>
      <c r="J205" s="95">
        <f>SUM(J206:J213)</f>
        <v>140895382</v>
      </c>
      <c r="K205" s="82">
        <v>141050014</v>
      </c>
      <c r="L205" s="83">
        <v>29169768</v>
      </c>
      <c r="M205" s="82"/>
      <c r="N205" s="84">
        <v>20.7</v>
      </c>
      <c r="O205" s="83">
        <f>SUM(O206:O213)</f>
        <v>29115916.84</v>
      </c>
      <c r="P205" s="95">
        <f>SUM(P206:P213)</f>
        <v>-53850.160000000084</v>
      </c>
      <c r="Q205" s="30" t="s">
        <v>13</v>
      </c>
    </row>
    <row r="206" spans="1:19" ht="196.5" customHeight="1" x14ac:dyDescent="0.25">
      <c r="A206" s="85"/>
      <c r="B206" s="96"/>
      <c r="C206" s="97" t="s">
        <v>46</v>
      </c>
      <c r="D206" s="88" t="s">
        <v>51</v>
      </c>
      <c r="E206" s="89"/>
      <c r="F206" s="89"/>
      <c r="G206" s="89"/>
      <c r="H206" s="89"/>
      <c r="I206" s="90"/>
      <c r="J206" s="111">
        <v>0</v>
      </c>
      <c r="K206" s="92">
        <v>0</v>
      </c>
      <c r="L206" s="93">
        <v>115034</v>
      </c>
      <c r="M206" s="92"/>
      <c r="N206" s="94">
        <v>0</v>
      </c>
      <c r="O206" s="93">
        <v>63876.45</v>
      </c>
      <c r="P206" s="53">
        <f t="shared" ref="P206:P213" si="13">+O206-L206</f>
        <v>-51157.55</v>
      </c>
      <c r="Q206" s="140" t="s">
        <v>177</v>
      </c>
    </row>
    <row r="207" spans="1:19" ht="42" customHeight="1" x14ac:dyDescent="0.25">
      <c r="A207" s="85"/>
      <c r="B207" s="96"/>
      <c r="C207" s="98"/>
      <c r="D207" s="88" t="s">
        <v>80</v>
      </c>
      <c r="E207" s="89"/>
      <c r="F207" s="89"/>
      <c r="G207" s="89"/>
      <c r="H207" s="89"/>
      <c r="I207" s="90"/>
      <c r="J207" s="111">
        <v>201404</v>
      </c>
      <c r="K207" s="92">
        <v>201404</v>
      </c>
      <c r="L207" s="93">
        <v>0</v>
      </c>
      <c r="M207" s="92"/>
      <c r="N207" s="94">
        <v>0</v>
      </c>
      <c r="O207" s="93">
        <v>0</v>
      </c>
      <c r="P207" s="53">
        <f t="shared" si="13"/>
        <v>0</v>
      </c>
      <c r="Q207" s="30" t="s">
        <v>13</v>
      </c>
    </row>
    <row r="208" spans="1:19" ht="42.75" customHeight="1" x14ac:dyDescent="0.25">
      <c r="A208" s="85"/>
      <c r="B208" s="96"/>
      <c r="C208" s="98"/>
      <c r="D208" s="88" t="s">
        <v>88</v>
      </c>
      <c r="E208" s="89"/>
      <c r="F208" s="89"/>
      <c r="G208" s="89"/>
      <c r="H208" s="89"/>
      <c r="I208" s="90"/>
      <c r="J208" s="111">
        <v>15042424</v>
      </c>
      <c r="K208" s="92">
        <v>15042424</v>
      </c>
      <c r="L208" s="93">
        <v>88228</v>
      </c>
      <c r="M208" s="92"/>
      <c r="N208" s="94">
        <v>0.6</v>
      </c>
      <c r="O208" s="93">
        <v>88228.26</v>
      </c>
      <c r="P208" s="53">
        <f t="shared" si="13"/>
        <v>0.25999999999476131</v>
      </c>
      <c r="Q208" s="30" t="s">
        <v>13</v>
      </c>
    </row>
    <row r="209" spans="1:17" ht="45.75" customHeight="1" x14ac:dyDescent="0.25">
      <c r="A209" s="85"/>
      <c r="B209" s="96"/>
      <c r="C209" s="98"/>
      <c r="D209" s="88" t="s">
        <v>81</v>
      </c>
      <c r="E209" s="89"/>
      <c r="F209" s="89"/>
      <c r="G209" s="89"/>
      <c r="H209" s="89"/>
      <c r="I209" s="90"/>
      <c r="J209" s="111">
        <v>26200000</v>
      </c>
      <c r="K209" s="92">
        <v>26200000</v>
      </c>
      <c r="L209" s="93">
        <v>7350000</v>
      </c>
      <c r="M209" s="92"/>
      <c r="N209" s="94">
        <v>28.1</v>
      </c>
      <c r="O209" s="93">
        <v>7350000</v>
      </c>
      <c r="P209" s="53">
        <f t="shared" si="13"/>
        <v>0</v>
      </c>
      <c r="Q209" s="30" t="s">
        <v>13</v>
      </c>
    </row>
    <row r="210" spans="1:17" ht="40.5" customHeight="1" x14ac:dyDescent="0.25">
      <c r="A210" s="85" t="s">
        <v>46</v>
      </c>
      <c r="B210" s="96"/>
      <c r="C210" s="86"/>
      <c r="D210" s="88" t="s">
        <v>121</v>
      </c>
      <c r="E210" s="89"/>
      <c r="F210" s="89"/>
      <c r="G210" s="89"/>
      <c r="H210" s="89"/>
      <c r="I210" s="90"/>
      <c r="J210" s="111">
        <v>84901554</v>
      </c>
      <c r="K210" s="92">
        <v>84901554</v>
      </c>
      <c r="L210" s="93">
        <v>15145770</v>
      </c>
      <c r="M210" s="92"/>
      <c r="N210" s="94">
        <v>17.8</v>
      </c>
      <c r="O210" s="93">
        <v>15145770.42</v>
      </c>
      <c r="P210" s="53">
        <f t="shared" si="13"/>
        <v>0.41999999992549419</v>
      </c>
      <c r="Q210" s="30" t="s">
        <v>13</v>
      </c>
    </row>
    <row r="211" spans="1:17" ht="42.75" customHeight="1" x14ac:dyDescent="0.25">
      <c r="A211" s="85"/>
      <c r="B211" s="96"/>
      <c r="C211" s="86"/>
      <c r="D211" s="88" t="s">
        <v>178</v>
      </c>
      <c r="E211" s="89"/>
      <c r="F211" s="89"/>
      <c r="G211" s="89"/>
      <c r="H211" s="89"/>
      <c r="I211" s="90"/>
      <c r="J211" s="111">
        <v>500000</v>
      </c>
      <c r="K211" s="92">
        <v>500000</v>
      </c>
      <c r="L211" s="93">
        <v>150000</v>
      </c>
      <c r="M211" s="92"/>
      <c r="N211" s="94">
        <v>30</v>
      </c>
      <c r="O211" s="93">
        <v>150000</v>
      </c>
      <c r="P211" s="53">
        <f t="shared" si="13"/>
        <v>0</v>
      </c>
      <c r="Q211" s="30" t="s">
        <v>13</v>
      </c>
    </row>
    <row r="212" spans="1:17" ht="42.75" customHeight="1" x14ac:dyDescent="0.25">
      <c r="A212" s="99"/>
      <c r="B212" s="100"/>
      <c r="C212" s="113"/>
      <c r="D212" s="88" t="s">
        <v>179</v>
      </c>
      <c r="E212" s="89"/>
      <c r="F212" s="89"/>
      <c r="G212" s="89"/>
      <c r="H212" s="89"/>
      <c r="I212" s="90"/>
      <c r="J212" s="114">
        <v>14000000</v>
      </c>
      <c r="K212" s="92">
        <v>14000000</v>
      </c>
      <c r="L212" s="102">
        <v>6300000</v>
      </c>
      <c r="M212" s="92"/>
      <c r="N212" s="94">
        <v>45</v>
      </c>
      <c r="O212" s="102">
        <v>6300000</v>
      </c>
      <c r="P212" s="53">
        <f t="shared" si="13"/>
        <v>0</v>
      </c>
      <c r="Q212" s="30" t="s">
        <v>13</v>
      </c>
    </row>
    <row r="213" spans="1:17" ht="66" customHeight="1" x14ac:dyDescent="0.25">
      <c r="A213" s="85" t="s">
        <v>46</v>
      </c>
      <c r="B213" s="96"/>
      <c r="C213" s="113"/>
      <c r="D213" s="115" t="s">
        <v>180</v>
      </c>
      <c r="E213" s="116"/>
      <c r="F213" s="116"/>
      <c r="G213" s="116"/>
      <c r="H213" s="116"/>
      <c r="I213" s="141"/>
      <c r="J213" s="132">
        <v>50000</v>
      </c>
      <c r="K213" s="118">
        <v>204632</v>
      </c>
      <c r="L213" s="133">
        <v>20735</v>
      </c>
      <c r="M213" s="118"/>
      <c r="N213" s="120">
        <v>10.1</v>
      </c>
      <c r="O213" s="133">
        <v>18041.71</v>
      </c>
      <c r="P213" s="121">
        <f t="shared" si="13"/>
        <v>-2693.2900000000009</v>
      </c>
      <c r="Q213" s="142" t="s">
        <v>181</v>
      </c>
    </row>
    <row r="214" spans="1:17" ht="16.5" customHeight="1" x14ac:dyDescent="0.25">
      <c r="A214" s="85"/>
      <c r="B214" s="96"/>
      <c r="C214" s="103" t="s">
        <v>182</v>
      </c>
      <c r="D214" s="104"/>
      <c r="E214" s="104"/>
      <c r="F214" s="104"/>
      <c r="G214" s="104"/>
      <c r="H214" s="104"/>
      <c r="I214" s="105"/>
      <c r="J214" s="95">
        <f>SUM(J215:J219)</f>
        <v>34764589</v>
      </c>
      <c r="K214" s="82">
        <v>43867192</v>
      </c>
      <c r="L214" s="83">
        <v>20236169</v>
      </c>
      <c r="M214" s="82"/>
      <c r="N214" s="84">
        <v>46.1</v>
      </c>
      <c r="O214" s="83">
        <f>SUM(O215:O219)</f>
        <v>20157826.800000001</v>
      </c>
      <c r="P214" s="95">
        <f>SUM(P215:P219)</f>
        <v>-78341.199999999968</v>
      </c>
      <c r="Q214" s="30" t="s">
        <v>13</v>
      </c>
    </row>
    <row r="215" spans="1:17" ht="27" customHeight="1" x14ac:dyDescent="0.25">
      <c r="A215" s="85"/>
      <c r="B215" s="96"/>
      <c r="C215" s="97" t="s">
        <v>46</v>
      </c>
      <c r="D215" s="88" t="s">
        <v>183</v>
      </c>
      <c r="E215" s="89"/>
      <c r="F215" s="89"/>
      <c r="G215" s="89"/>
      <c r="H215" s="89"/>
      <c r="I215" s="90"/>
      <c r="J215" s="111">
        <v>0</v>
      </c>
      <c r="K215" s="92">
        <v>0</v>
      </c>
      <c r="L215" s="93">
        <v>116</v>
      </c>
      <c r="M215" s="92"/>
      <c r="N215" s="94">
        <v>0</v>
      </c>
      <c r="O215" s="93">
        <v>116.26</v>
      </c>
      <c r="P215" s="53">
        <f>+O215-L215</f>
        <v>0.26000000000000512</v>
      </c>
      <c r="Q215" s="30" t="s">
        <v>13</v>
      </c>
    </row>
    <row r="216" spans="1:17" ht="43.5" customHeight="1" x14ac:dyDescent="0.25">
      <c r="A216" s="85"/>
      <c r="B216" s="96"/>
      <c r="C216" s="98"/>
      <c r="D216" s="88" t="s">
        <v>51</v>
      </c>
      <c r="E216" s="89"/>
      <c r="F216" s="89"/>
      <c r="G216" s="89"/>
      <c r="H216" s="89"/>
      <c r="I216" s="90"/>
      <c r="J216" s="111">
        <v>0</v>
      </c>
      <c r="K216" s="92">
        <v>0</v>
      </c>
      <c r="L216" s="93">
        <v>14719</v>
      </c>
      <c r="M216" s="92"/>
      <c r="N216" s="94">
        <v>0</v>
      </c>
      <c r="O216" s="93">
        <v>6699.13</v>
      </c>
      <c r="P216" s="53">
        <f>+O216-L216</f>
        <v>-8019.87</v>
      </c>
      <c r="Q216" s="140" t="s">
        <v>184</v>
      </c>
    </row>
    <row r="217" spans="1:17" ht="40.5" customHeight="1" x14ac:dyDescent="0.25">
      <c r="A217" s="85"/>
      <c r="B217" s="96"/>
      <c r="C217" s="98"/>
      <c r="D217" s="88" t="s">
        <v>88</v>
      </c>
      <c r="E217" s="89"/>
      <c r="F217" s="89"/>
      <c r="G217" s="89"/>
      <c r="H217" s="89"/>
      <c r="I217" s="90"/>
      <c r="J217" s="111">
        <v>6919589</v>
      </c>
      <c r="K217" s="92">
        <v>15652192</v>
      </c>
      <c r="L217" s="93">
        <v>1523969</v>
      </c>
      <c r="M217" s="92"/>
      <c r="N217" s="94">
        <v>9.6999999999999993</v>
      </c>
      <c r="O217" s="93">
        <v>1523969.29</v>
      </c>
      <c r="P217" s="53">
        <f>+O217-L217</f>
        <v>0.2900000000372529</v>
      </c>
      <c r="Q217" s="30" t="s">
        <v>13</v>
      </c>
    </row>
    <row r="218" spans="1:17" ht="107.25" customHeight="1" x14ac:dyDescent="0.25">
      <c r="A218" s="85"/>
      <c r="B218" s="96"/>
      <c r="C218" s="98"/>
      <c r="D218" s="189" t="s">
        <v>82</v>
      </c>
      <c r="E218" s="190"/>
      <c r="F218" s="190"/>
      <c r="G218" s="190"/>
      <c r="H218" s="190"/>
      <c r="I218" s="191"/>
      <c r="J218" s="111">
        <v>27845000</v>
      </c>
      <c r="K218" s="92">
        <v>27845000</v>
      </c>
      <c r="L218" s="93">
        <v>18480000</v>
      </c>
      <c r="M218" s="92"/>
      <c r="N218" s="94">
        <v>66.400000000000006</v>
      </c>
      <c r="O218" s="93">
        <v>18410250</v>
      </c>
      <c r="P218" s="53">
        <f>+O218-L218</f>
        <v>-69750</v>
      </c>
      <c r="Q218" s="136" t="s">
        <v>185</v>
      </c>
    </row>
    <row r="219" spans="1:17" ht="51" customHeight="1" x14ac:dyDescent="0.25">
      <c r="A219" s="99"/>
      <c r="B219" s="100"/>
      <c r="C219" s="101"/>
      <c r="D219" s="88" t="s">
        <v>91</v>
      </c>
      <c r="E219" s="89"/>
      <c r="F219" s="89"/>
      <c r="G219" s="89"/>
      <c r="H219" s="89"/>
      <c r="I219" s="90"/>
      <c r="J219" s="111">
        <v>0</v>
      </c>
      <c r="K219" s="92">
        <v>370000</v>
      </c>
      <c r="L219" s="93">
        <v>217364</v>
      </c>
      <c r="M219" s="92"/>
      <c r="N219" s="94">
        <v>58.8</v>
      </c>
      <c r="O219" s="93">
        <v>216792.12</v>
      </c>
      <c r="P219" s="53">
        <f>+O219-L219</f>
        <v>-571.88000000000466</v>
      </c>
      <c r="Q219" s="30" t="s">
        <v>13</v>
      </c>
    </row>
    <row r="220" spans="1:17" ht="15.75" customHeight="1" x14ac:dyDescent="0.25">
      <c r="A220" s="69" t="s">
        <v>186</v>
      </c>
      <c r="B220" s="70"/>
      <c r="C220" s="70"/>
      <c r="D220" s="70"/>
      <c r="E220" s="70"/>
      <c r="F220" s="70"/>
      <c r="G220" s="70"/>
      <c r="H220" s="70"/>
      <c r="I220" s="71"/>
      <c r="J220" s="72">
        <f>+J221+J224+J227+J229+J232+J236</f>
        <v>88428</v>
      </c>
      <c r="K220" s="73">
        <v>88428</v>
      </c>
      <c r="L220" s="74">
        <v>59965</v>
      </c>
      <c r="M220" s="73"/>
      <c r="N220" s="75">
        <v>67.8</v>
      </c>
      <c r="O220" s="74">
        <f>+O221+O224+O227+O229+O232+O236</f>
        <v>57451.79</v>
      </c>
      <c r="P220" s="72">
        <f>+P221+P224+P227+P229+P232+P236</f>
        <v>-2513.7199999999998</v>
      </c>
      <c r="Q220" s="192" t="s">
        <v>13</v>
      </c>
    </row>
    <row r="221" spans="1:17" ht="15.75" customHeight="1" x14ac:dyDescent="0.25">
      <c r="A221" s="76" t="s">
        <v>46</v>
      </c>
      <c r="B221" s="129"/>
      <c r="C221" s="78" t="s">
        <v>187</v>
      </c>
      <c r="D221" s="79"/>
      <c r="E221" s="79"/>
      <c r="F221" s="79"/>
      <c r="G221" s="79"/>
      <c r="H221" s="79"/>
      <c r="I221" s="80"/>
      <c r="J221" s="193">
        <v>0</v>
      </c>
      <c r="K221" s="82">
        <v>0</v>
      </c>
      <c r="L221" s="83">
        <v>369</v>
      </c>
      <c r="M221" s="82"/>
      <c r="N221" s="84">
        <v>0</v>
      </c>
      <c r="O221" s="83">
        <f>SUM(O222:O223)</f>
        <v>261.06</v>
      </c>
      <c r="P221" s="95">
        <f>SUM(P222:P223)</f>
        <v>-107.94</v>
      </c>
      <c r="Q221" s="30" t="s">
        <v>13</v>
      </c>
    </row>
    <row r="222" spans="1:17" ht="15.75" customHeight="1" x14ac:dyDescent="0.25">
      <c r="A222" s="85"/>
      <c r="B222" s="96"/>
      <c r="C222" s="97" t="s">
        <v>46</v>
      </c>
      <c r="D222" s="88" t="s">
        <v>51</v>
      </c>
      <c r="E222" s="89"/>
      <c r="F222" s="89"/>
      <c r="G222" s="89"/>
      <c r="H222" s="89"/>
      <c r="I222" s="90"/>
      <c r="J222" s="131">
        <v>0</v>
      </c>
      <c r="K222" s="92">
        <v>0</v>
      </c>
      <c r="L222" s="93">
        <v>293</v>
      </c>
      <c r="M222" s="92"/>
      <c r="N222" s="94">
        <v>0</v>
      </c>
      <c r="O222" s="93">
        <v>202.06</v>
      </c>
      <c r="P222" s="53">
        <f>+O222-L222</f>
        <v>-90.94</v>
      </c>
      <c r="Q222" s="30" t="s">
        <v>13</v>
      </c>
    </row>
    <row r="223" spans="1:17" ht="15.75" customHeight="1" x14ac:dyDescent="0.25">
      <c r="A223" s="85"/>
      <c r="B223" s="96"/>
      <c r="C223" s="101"/>
      <c r="D223" s="88" t="s">
        <v>52</v>
      </c>
      <c r="E223" s="89"/>
      <c r="F223" s="89"/>
      <c r="G223" s="89"/>
      <c r="H223" s="89"/>
      <c r="I223" s="90"/>
      <c r="J223" s="131">
        <v>0</v>
      </c>
      <c r="K223" s="92">
        <v>0</v>
      </c>
      <c r="L223" s="93">
        <v>76</v>
      </c>
      <c r="M223" s="92"/>
      <c r="N223" s="94">
        <v>0</v>
      </c>
      <c r="O223" s="93">
        <v>59</v>
      </c>
      <c r="P223" s="53">
        <f>+O223-L223</f>
        <v>-17</v>
      </c>
      <c r="Q223" s="30" t="s">
        <v>13</v>
      </c>
    </row>
    <row r="224" spans="1:17" ht="15.75" customHeight="1" x14ac:dyDescent="0.25">
      <c r="A224" s="85"/>
      <c r="B224" s="96"/>
      <c r="C224" s="78" t="s">
        <v>188</v>
      </c>
      <c r="D224" s="79"/>
      <c r="E224" s="79"/>
      <c r="F224" s="79"/>
      <c r="G224" s="79"/>
      <c r="H224" s="79"/>
      <c r="I224" s="80"/>
      <c r="J224" s="193">
        <v>0</v>
      </c>
      <c r="K224" s="82">
        <v>0</v>
      </c>
      <c r="L224" s="83">
        <v>1827</v>
      </c>
      <c r="M224" s="82"/>
      <c r="N224" s="84">
        <v>0</v>
      </c>
      <c r="O224" s="83">
        <f>SUM(O225:O226)</f>
        <v>1074.46</v>
      </c>
      <c r="P224" s="95">
        <f>SUM(P225:P226)</f>
        <v>-752.05</v>
      </c>
      <c r="Q224" s="30" t="s">
        <v>13</v>
      </c>
    </row>
    <row r="225" spans="1:17" ht="15.75" customHeight="1" x14ac:dyDescent="0.25">
      <c r="A225" s="85"/>
      <c r="B225" s="96"/>
      <c r="C225" s="130" t="s">
        <v>46</v>
      </c>
      <c r="D225" s="88" t="s">
        <v>51</v>
      </c>
      <c r="E225" s="89"/>
      <c r="F225" s="89"/>
      <c r="G225" s="89"/>
      <c r="H225" s="89"/>
      <c r="I225" s="90"/>
      <c r="J225" s="131">
        <v>0</v>
      </c>
      <c r="K225" s="92">
        <v>0</v>
      </c>
      <c r="L225" s="93">
        <v>1106</v>
      </c>
      <c r="M225" s="92"/>
      <c r="N225" s="94">
        <v>0</v>
      </c>
      <c r="O225" s="93">
        <v>571.74</v>
      </c>
      <c r="P225" s="53">
        <f>+O225-L225</f>
        <v>-534.26</v>
      </c>
      <c r="Q225" s="30" t="s">
        <v>13</v>
      </c>
    </row>
    <row r="226" spans="1:17" ht="15.75" customHeight="1" x14ac:dyDescent="0.25">
      <c r="A226" s="85"/>
      <c r="B226" s="96"/>
      <c r="C226" s="194"/>
      <c r="D226" s="88" t="s">
        <v>52</v>
      </c>
      <c r="E226" s="89"/>
      <c r="F226" s="89"/>
      <c r="G226" s="89"/>
      <c r="H226" s="89"/>
      <c r="I226" s="90"/>
      <c r="J226" s="131">
        <v>0</v>
      </c>
      <c r="K226" s="92">
        <v>0</v>
      </c>
      <c r="L226" s="93">
        <v>720.51</v>
      </c>
      <c r="M226" s="92"/>
      <c r="N226" s="94"/>
      <c r="O226" s="93">
        <v>502.72</v>
      </c>
      <c r="P226" s="53">
        <f>+O226-L226</f>
        <v>-217.78999999999996</v>
      </c>
      <c r="Q226" s="30" t="s">
        <v>13</v>
      </c>
    </row>
    <row r="227" spans="1:17" ht="15.75" customHeight="1" x14ac:dyDescent="0.25">
      <c r="A227" s="85"/>
      <c r="B227" s="96"/>
      <c r="C227" s="78" t="s">
        <v>189</v>
      </c>
      <c r="D227" s="79"/>
      <c r="E227" s="79"/>
      <c r="F227" s="79"/>
      <c r="G227" s="79"/>
      <c r="H227" s="79"/>
      <c r="I227" s="80"/>
      <c r="J227" s="193">
        <v>0</v>
      </c>
      <c r="K227" s="82">
        <v>0</v>
      </c>
      <c r="L227" s="83">
        <v>175</v>
      </c>
      <c r="M227" s="82"/>
      <c r="N227" s="84">
        <v>0</v>
      </c>
      <c r="O227" s="83">
        <f>+O228</f>
        <v>59.09</v>
      </c>
      <c r="P227" s="95">
        <f>+P228</f>
        <v>-115.91</v>
      </c>
      <c r="Q227" s="30" t="s">
        <v>13</v>
      </c>
    </row>
    <row r="228" spans="1:17" ht="15.75" customHeight="1" x14ac:dyDescent="0.25">
      <c r="A228" s="85"/>
      <c r="B228" s="96"/>
      <c r="C228" s="91" t="s">
        <v>46</v>
      </c>
      <c r="D228" s="88" t="s">
        <v>51</v>
      </c>
      <c r="E228" s="89"/>
      <c r="F228" s="89"/>
      <c r="G228" s="89"/>
      <c r="H228" s="89"/>
      <c r="I228" s="90"/>
      <c r="J228" s="131">
        <v>0</v>
      </c>
      <c r="K228" s="92">
        <v>0</v>
      </c>
      <c r="L228" s="93">
        <v>175</v>
      </c>
      <c r="M228" s="92"/>
      <c r="N228" s="94">
        <v>0</v>
      </c>
      <c r="O228" s="93">
        <v>59.09</v>
      </c>
      <c r="P228" s="53">
        <f>+O228-L228</f>
        <v>-115.91</v>
      </c>
      <c r="Q228" s="30" t="s">
        <v>13</v>
      </c>
    </row>
    <row r="229" spans="1:17" ht="15.75" customHeight="1" x14ac:dyDescent="0.25">
      <c r="A229" s="85"/>
      <c r="B229" s="96"/>
      <c r="C229" s="78" t="s">
        <v>190</v>
      </c>
      <c r="D229" s="79"/>
      <c r="E229" s="79"/>
      <c r="F229" s="79"/>
      <c r="G229" s="79"/>
      <c r="H229" s="79"/>
      <c r="I229" s="80"/>
      <c r="J229" s="193">
        <v>0</v>
      </c>
      <c r="K229" s="82">
        <v>0</v>
      </c>
      <c r="L229" s="83">
        <v>2079</v>
      </c>
      <c r="M229" s="82"/>
      <c r="N229" s="84">
        <v>0</v>
      </c>
      <c r="O229" s="83">
        <f>SUM(O230:O231)</f>
        <v>970.26</v>
      </c>
      <c r="P229" s="95">
        <f>SUM(P230:P231)</f>
        <v>-1108.74</v>
      </c>
      <c r="Q229" s="30" t="s">
        <v>13</v>
      </c>
    </row>
    <row r="230" spans="1:17" ht="15.75" customHeight="1" x14ac:dyDescent="0.25">
      <c r="A230" s="85"/>
      <c r="B230" s="96"/>
      <c r="C230" s="97" t="s">
        <v>46</v>
      </c>
      <c r="D230" s="88" t="s">
        <v>51</v>
      </c>
      <c r="E230" s="89"/>
      <c r="F230" s="89"/>
      <c r="G230" s="89"/>
      <c r="H230" s="89"/>
      <c r="I230" s="90"/>
      <c r="J230" s="131">
        <v>0</v>
      </c>
      <c r="K230" s="92">
        <v>0</v>
      </c>
      <c r="L230" s="93">
        <v>1350</v>
      </c>
      <c r="M230" s="92"/>
      <c r="N230" s="94">
        <v>0</v>
      </c>
      <c r="O230" s="93">
        <v>790.01</v>
      </c>
      <c r="P230" s="53">
        <f>+O230-L230</f>
        <v>-559.99</v>
      </c>
      <c r="Q230" s="30" t="s">
        <v>13</v>
      </c>
    </row>
    <row r="231" spans="1:17" ht="15.75" customHeight="1" x14ac:dyDescent="0.25">
      <c r="A231" s="85"/>
      <c r="B231" s="96"/>
      <c r="C231" s="101"/>
      <c r="D231" s="88" t="s">
        <v>52</v>
      </c>
      <c r="E231" s="89"/>
      <c r="F231" s="89"/>
      <c r="G231" s="89"/>
      <c r="H231" s="89"/>
      <c r="I231" s="90"/>
      <c r="J231" s="131">
        <v>0</v>
      </c>
      <c r="K231" s="92">
        <v>0</v>
      </c>
      <c r="L231" s="93">
        <v>729</v>
      </c>
      <c r="M231" s="92"/>
      <c r="N231" s="94">
        <v>0</v>
      </c>
      <c r="O231" s="93">
        <v>180.25</v>
      </c>
      <c r="P231" s="53">
        <f>+O231-L231</f>
        <v>-548.75</v>
      </c>
      <c r="Q231" s="30" t="s">
        <v>13</v>
      </c>
    </row>
    <row r="232" spans="1:17" ht="15.75" customHeight="1" x14ac:dyDescent="0.25">
      <c r="A232" s="85"/>
      <c r="B232" s="96"/>
      <c r="C232" s="78" t="s">
        <v>191</v>
      </c>
      <c r="D232" s="79"/>
      <c r="E232" s="79"/>
      <c r="F232" s="79"/>
      <c r="G232" s="79"/>
      <c r="H232" s="79"/>
      <c r="I232" s="80"/>
      <c r="J232" s="193">
        <v>0</v>
      </c>
      <c r="K232" s="82">
        <v>0</v>
      </c>
      <c r="L232" s="83">
        <v>530</v>
      </c>
      <c r="M232" s="82"/>
      <c r="N232" s="84">
        <v>0</v>
      </c>
      <c r="O232" s="83">
        <f>SUM(O233:O235)</f>
        <v>274.46000000000004</v>
      </c>
      <c r="P232" s="95">
        <f>SUM(P233:P235)</f>
        <v>-255.54</v>
      </c>
      <c r="Q232" s="30" t="s">
        <v>13</v>
      </c>
    </row>
    <row r="233" spans="1:17" ht="15.75" customHeight="1" x14ac:dyDescent="0.25">
      <c r="A233" s="85"/>
      <c r="B233" s="96"/>
      <c r="C233" s="77" t="s">
        <v>46</v>
      </c>
      <c r="D233" s="88" t="s">
        <v>111</v>
      </c>
      <c r="E233" s="89"/>
      <c r="F233" s="89"/>
      <c r="G233" s="89"/>
      <c r="H233" s="89"/>
      <c r="I233" s="90"/>
      <c r="J233" s="131">
        <v>0</v>
      </c>
      <c r="K233" s="92">
        <v>0</v>
      </c>
      <c r="L233" s="93">
        <v>187</v>
      </c>
      <c r="M233" s="92"/>
      <c r="N233" s="94">
        <v>0</v>
      </c>
      <c r="O233" s="93">
        <v>97</v>
      </c>
      <c r="P233" s="53">
        <f>+O233-L233</f>
        <v>-90</v>
      </c>
      <c r="Q233" s="30" t="s">
        <v>13</v>
      </c>
    </row>
    <row r="234" spans="1:17" ht="15.75" customHeight="1" x14ac:dyDescent="0.25">
      <c r="A234" s="85"/>
      <c r="B234" s="96"/>
      <c r="C234" s="86"/>
      <c r="D234" s="88" t="s">
        <v>51</v>
      </c>
      <c r="E234" s="89"/>
      <c r="F234" s="89"/>
      <c r="G234" s="89"/>
      <c r="H234" s="89"/>
      <c r="I234" s="90"/>
      <c r="J234" s="131">
        <v>0</v>
      </c>
      <c r="K234" s="92">
        <v>0</v>
      </c>
      <c r="L234" s="93">
        <v>311</v>
      </c>
      <c r="M234" s="92"/>
      <c r="N234" s="94">
        <v>0</v>
      </c>
      <c r="O234" s="93">
        <v>155.46</v>
      </c>
      <c r="P234" s="53">
        <f>+O234-L234</f>
        <v>-155.54</v>
      </c>
      <c r="Q234" s="30" t="s">
        <v>13</v>
      </c>
    </row>
    <row r="235" spans="1:17" ht="15.75" customHeight="1" x14ac:dyDescent="0.25">
      <c r="A235" s="85"/>
      <c r="B235" s="96"/>
      <c r="C235" s="113"/>
      <c r="D235" s="88" t="s">
        <v>52</v>
      </c>
      <c r="E235" s="89"/>
      <c r="F235" s="89"/>
      <c r="G235" s="89"/>
      <c r="H235" s="89"/>
      <c r="I235" s="90"/>
      <c r="J235" s="131">
        <v>0</v>
      </c>
      <c r="K235" s="92">
        <v>0</v>
      </c>
      <c r="L235" s="93">
        <v>32</v>
      </c>
      <c r="M235" s="92"/>
      <c r="N235" s="94">
        <v>0</v>
      </c>
      <c r="O235" s="93">
        <v>22</v>
      </c>
      <c r="P235" s="53">
        <f>+O235-L235</f>
        <v>-10</v>
      </c>
      <c r="Q235" s="30" t="s">
        <v>13</v>
      </c>
    </row>
    <row r="236" spans="1:17" ht="15.75" customHeight="1" x14ac:dyDescent="0.25">
      <c r="A236" s="85"/>
      <c r="B236" s="96"/>
      <c r="C236" s="78" t="s">
        <v>192</v>
      </c>
      <c r="D236" s="79"/>
      <c r="E236" s="79"/>
      <c r="F236" s="79"/>
      <c r="G236" s="79"/>
      <c r="H236" s="79"/>
      <c r="I236" s="80"/>
      <c r="J236" s="193">
        <v>88428</v>
      </c>
      <c r="K236" s="82">
        <v>88428</v>
      </c>
      <c r="L236" s="83">
        <v>54986</v>
      </c>
      <c r="M236" s="82"/>
      <c r="N236" s="84">
        <v>62.2</v>
      </c>
      <c r="O236" s="83">
        <f>SUM(O237:O240)</f>
        <v>54812.46</v>
      </c>
      <c r="P236" s="95">
        <f>SUM(P237:P240)</f>
        <v>-173.54</v>
      </c>
      <c r="Q236" s="30" t="s">
        <v>13</v>
      </c>
    </row>
    <row r="237" spans="1:17" ht="15.75" customHeight="1" x14ac:dyDescent="0.25">
      <c r="A237" s="85" t="s">
        <v>46</v>
      </c>
      <c r="B237" s="96"/>
      <c r="C237" s="86"/>
      <c r="D237" s="88" t="s">
        <v>51</v>
      </c>
      <c r="E237" s="89"/>
      <c r="F237" s="89"/>
      <c r="G237" s="89"/>
      <c r="H237" s="89"/>
      <c r="I237" s="90"/>
      <c r="J237" s="131">
        <v>0</v>
      </c>
      <c r="K237" s="92">
        <v>0</v>
      </c>
      <c r="L237" s="93">
        <v>258</v>
      </c>
      <c r="M237" s="92"/>
      <c r="N237" s="94">
        <v>0</v>
      </c>
      <c r="O237" s="93">
        <v>91.81</v>
      </c>
      <c r="P237" s="53">
        <f>+O237-L237</f>
        <v>-166.19</v>
      </c>
      <c r="Q237" s="30" t="s">
        <v>13</v>
      </c>
    </row>
    <row r="238" spans="1:17" ht="15.75" customHeight="1" x14ac:dyDescent="0.25">
      <c r="A238" s="85"/>
      <c r="B238" s="96"/>
      <c r="C238" s="86"/>
      <c r="D238" s="88" t="s">
        <v>52</v>
      </c>
      <c r="E238" s="89"/>
      <c r="F238" s="89"/>
      <c r="G238" s="89"/>
      <c r="H238" s="89"/>
      <c r="I238" s="90"/>
      <c r="J238" s="131">
        <v>0</v>
      </c>
      <c r="K238" s="92">
        <v>0</v>
      </c>
      <c r="L238" s="93">
        <v>87</v>
      </c>
      <c r="M238" s="92"/>
      <c r="N238" s="94">
        <v>0</v>
      </c>
      <c r="O238" s="93">
        <v>80</v>
      </c>
      <c r="P238" s="53">
        <f>+O238-L238</f>
        <v>-7</v>
      </c>
      <c r="Q238" s="30" t="s">
        <v>13</v>
      </c>
    </row>
    <row r="239" spans="1:17" ht="43.5" customHeight="1" x14ac:dyDescent="0.25">
      <c r="A239" s="99"/>
      <c r="B239" s="100"/>
      <c r="C239" s="113"/>
      <c r="D239" s="88" t="s">
        <v>193</v>
      </c>
      <c r="E239" s="89"/>
      <c r="F239" s="89"/>
      <c r="G239" s="89"/>
      <c r="H239" s="89"/>
      <c r="I239" s="90"/>
      <c r="J239" s="131">
        <v>88428</v>
      </c>
      <c r="K239" s="92">
        <v>88428</v>
      </c>
      <c r="L239" s="102">
        <v>54614</v>
      </c>
      <c r="M239" s="92"/>
      <c r="N239" s="94">
        <v>61.8</v>
      </c>
      <c r="O239" s="102">
        <v>54614</v>
      </c>
      <c r="P239" s="53">
        <f>+O239-L239</f>
        <v>0</v>
      </c>
      <c r="Q239" s="30" t="s">
        <v>13</v>
      </c>
    </row>
    <row r="240" spans="1:17" ht="51" customHeight="1" x14ac:dyDescent="0.25">
      <c r="A240" s="99"/>
      <c r="B240" s="100"/>
      <c r="C240" s="113"/>
      <c r="D240" s="115" t="s">
        <v>89</v>
      </c>
      <c r="E240" s="116"/>
      <c r="F240" s="116"/>
      <c r="G240" s="116"/>
      <c r="H240" s="116"/>
      <c r="I240" s="101"/>
      <c r="J240" s="195">
        <v>0</v>
      </c>
      <c r="K240" s="118">
        <v>0</v>
      </c>
      <c r="L240" s="133">
        <v>27</v>
      </c>
      <c r="M240" s="118"/>
      <c r="N240" s="120">
        <v>0</v>
      </c>
      <c r="O240" s="133">
        <v>26.65</v>
      </c>
      <c r="P240" s="121">
        <f>+O240-L240</f>
        <v>-0.35000000000000142</v>
      </c>
      <c r="Q240" s="110" t="s">
        <v>13</v>
      </c>
    </row>
    <row r="241" spans="1:17" ht="15.75" customHeight="1" x14ac:dyDescent="0.25">
      <c r="A241" s="69" t="s">
        <v>194</v>
      </c>
      <c r="B241" s="70"/>
      <c r="C241" s="70"/>
      <c r="D241" s="70"/>
      <c r="E241" s="70"/>
      <c r="F241" s="70"/>
      <c r="G241" s="70"/>
      <c r="H241" s="70"/>
      <c r="I241" s="71"/>
      <c r="J241" s="196">
        <v>0</v>
      </c>
      <c r="K241" s="73">
        <v>0</v>
      </c>
      <c r="L241" s="74">
        <v>187</v>
      </c>
      <c r="M241" s="73"/>
      <c r="N241" s="75">
        <v>0</v>
      </c>
      <c r="O241" s="74">
        <f>+O242</f>
        <v>187.01</v>
      </c>
      <c r="P241" s="72">
        <f>+P242</f>
        <v>9.9999999999909051E-3</v>
      </c>
      <c r="Q241" s="192" t="s">
        <v>13</v>
      </c>
    </row>
    <row r="242" spans="1:17" ht="15.75" customHeight="1" x14ac:dyDescent="0.25">
      <c r="A242" s="124" t="s">
        <v>46</v>
      </c>
      <c r="B242" s="154"/>
      <c r="C242" s="78" t="s">
        <v>195</v>
      </c>
      <c r="D242" s="79"/>
      <c r="E242" s="79"/>
      <c r="F242" s="79"/>
      <c r="G242" s="79"/>
      <c r="H242" s="79"/>
      <c r="I242" s="80"/>
      <c r="J242" s="193">
        <v>0</v>
      </c>
      <c r="K242" s="82">
        <v>0</v>
      </c>
      <c r="L242" s="83">
        <v>187</v>
      </c>
      <c r="M242" s="82"/>
      <c r="N242" s="84">
        <v>0</v>
      </c>
      <c r="O242" s="83">
        <f>+O243</f>
        <v>187.01</v>
      </c>
      <c r="P242" s="95">
        <f>+P243</f>
        <v>9.9999999999909051E-3</v>
      </c>
      <c r="Q242" s="30" t="s">
        <v>13</v>
      </c>
    </row>
    <row r="243" spans="1:17" ht="51" customHeight="1" x14ac:dyDescent="0.25">
      <c r="A243" s="115"/>
      <c r="B243" s="116"/>
      <c r="C243" s="91" t="s">
        <v>46</v>
      </c>
      <c r="D243" s="88" t="s">
        <v>89</v>
      </c>
      <c r="E243" s="89"/>
      <c r="F243" s="89"/>
      <c r="G243" s="89"/>
      <c r="H243" s="89"/>
      <c r="I243" s="90"/>
      <c r="J243" s="131">
        <v>0</v>
      </c>
      <c r="K243" s="92">
        <v>0</v>
      </c>
      <c r="L243" s="93">
        <v>187</v>
      </c>
      <c r="M243" s="92"/>
      <c r="N243" s="94">
        <v>0</v>
      </c>
      <c r="O243" s="93">
        <v>187.01</v>
      </c>
      <c r="P243" s="53">
        <f>+O243-L243</f>
        <v>9.9999999999909051E-3</v>
      </c>
      <c r="Q243" s="30" t="s">
        <v>13</v>
      </c>
    </row>
    <row r="244" spans="1:17" ht="15.75" customHeight="1" x14ac:dyDescent="0.25">
      <c r="A244" s="69" t="s">
        <v>196</v>
      </c>
      <c r="B244" s="70"/>
      <c r="C244" s="70"/>
      <c r="D244" s="70"/>
      <c r="E244" s="70"/>
      <c r="F244" s="70"/>
      <c r="G244" s="70"/>
      <c r="H244" s="70"/>
      <c r="I244" s="71"/>
      <c r="J244" s="72">
        <f>+J245+J248</f>
        <v>12864586</v>
      </c>
      <c r="K244" s="73">
        <v>12879586</v>
      </c>
      <c r="L244" s="74">
        <v>1521856</v>
      </c>
      <c r="M244" s="73"/>
      <c r="N244" s="75">
        <v>11.8</v>
      </c>
      <c r="O244" s="74">
        <f>+O245+O248</f>
        <v>2521856</v>
      </c>
      <c r="P244" s="72">
        <f>+P245+P248</f>
        <v>1000000</v>
      </c>
      <c r="Q244" s="37" t="s">
        <v>13</v>
      </c>
    </row>
    <row r="245" spans="1:17" ht="15.75" customHeight="1" x14ac:dyDescent="0.25">
      <c r="A245" s="124" t="s">
        <v>46</v>
      </c>
      <c r="B245" s="154"/>
      <c r="C245" s="78" t="s">
        <v>197</v>
      </c>
      <c r="D245" s="79"/>
      <c r="E245" s="79"/>
      <c r="F245" s="79"/>
      <c r="G245" s="79"/>
      <c r="H245" s="79"/>
      <c r="I245" s="80"/>
      <c r="J245" s="95">
        <f>SUM(J246:J247)</f>
        <v>12819586</v>
      </c>
      <c r="K245" s="82">
        <v>12834586</v>
      </c>
      <c r="L245" s="83">
        <v>1476856</v>
      </c>
      <c r="M245" s="82"/>
      <c r="N245" s="84">
        <v>11.5</v>
      </c>
      <c r="O245" s="83">
        <f>SUM(O246:O247)</f>
        <v>2476856</v>
      </c>
      <c r="P245" s="95">
        <f>SUM(P246:P247)</f>
        <v>1000000</v>
      </c>
      <c r="Q245" s="30" t="s">
        <v>13</v>
      </c>
    </row>
    <row r="246" spans="1:17" ht="42" customHeight="1" x14ac:dyDescent="0.25">
      <c r="A246" s="125"/>
      <c r="B246" s="134"/>
      <c r="C246" s="97" t="s">
        <v>46</v>
      </c>
      <c r="D246" s="88" t="s">
        <v>198</v>
      </c>
      <c r="E246" s="89"/>
      <c r="F246" s="89"/>
      <c r="G246" s="89"/>
      <c r="H246" s="89"/>
      <c r="I246" s="90"/>
      <c r="J246" s="111">
        <v>3476856</v>
      </c>
      <c r="K246" s="92">
        <v>3491856</v>
      </c>
      <c r="L246" s="93">
        <v>1476856</v>
      </c>
      <c r="M246" s="92"/>
      <c r="N246" s="94">
        <v>42.3</v>
      </c>
      <c r="O246" s="93">
        <v>1476856</v>
      </c>
      <c r="P246" s="53">
        <f>+O246-L246</f>
        <v>0</v>
      </c>
      <c r="Q246" s="30" t="s">
        <v>13</v>
      </c>
    </row>
    <row r="247" spans="1:17" ht="120" customHeight="1" x14ac:dyDescent="0.25">
      <c r="A247" s="125"/>
      <c r="B247" s="134"/>
      <c r="C247" s="101"/>
      <c r="D247" s="88" t="s">
        <v>104</v>
      </c>
      <c r="E247" s="89"/>
      <c r="F247" s="89"/>
      <c r="G247" s="89"/>
      <c r="H247" s="89"/>
      <c r="I247" s="90"/>
      <c r="J247" s="111">
        <v>9342730</v>
      </c>
      <c r="K247" s="92">
        <v>9342730</v>
      </c>
      <c r="L247" s="93">
        <v>0</v>
      </c>
      <c r="M247" s="92"/>
      <c r="N247" s="94">
        <v>0</v>
      </c>
      <c r="O247" s="93">
        <v>1000000</v>
      </c>
      <c r="P247" s="53">
        <f>+O247-L247</f>
        <v>1000000</v>
      </c>
      <c r="Q247" s="112" t="s">
        <v>199</v>
      </c>
    </row>
    <row r="248" spans="1:17" ht="18" customHeight="1" x14ac:dyDescent="0.25">
      <c r="A248" s="125"/>
      <c r="B248" s="134"/>
      <c r="C248" s="78" t="s">
        <v>200</v>
      </c>
      <c r="D248" s="79"/>
      <c r="E248" s="79"/>
      <c r="F248" s="79"/>
      <c r="G248" s="79"/>
      <c r="H248" s="79"/>
      <c r="I248" s="80"/>
      <c r="J248" s="95">
        <f>+J249</f>
        <v>45000</v>
      </c>
      <c r="K248" s="82">
        <v>45000</v>
      </c>
      <c r="L248" s="83">
        <v>45000</v>
      </c>
      <c r="M248" s="82"/>
      <c r="N248" s="84">
        <v>100</v>
      </c>
      <c r="O248" s="83">
        <f>+O249</f>
        <v>45000</v>
      </c>
      <c r="P248" s="95">
        <f>+P249</f>
        <v>0</v>
      </c>
      <c r="Q248" s="30" t="s">
        <v>13</v>
      </c>
    </row>
    <row r="249" spans="1:17" s="137" customFormat="1" ht="39" customHeight="1" x14ac:dyDescent="0.25">
      <c r="A249" s="115"/>
      <c r="B249" s="116"/>
      <c r="C249" s="91" t="s">
        <v>46</v>
      </c>
      <c r="D249" s="88" t="s">
        <v>48</v>
      </c>
      <c r="E249" s="89"/>
      <c r="F249" s="89"/>
      <c r="G249" s="89"/>
      <c r="H249" s="89"/>
      <c r="I249" s="135"/>
      <c r="J249" s="111">
        <v>45000</v>
      </c>
      <c r="K249" s="92">
        <v>45000</v>
      </c>
      <c r="L249" s="93">
        <v>45000</v>
      </c>
      <c r="M249" s="92"/>
      <c r="N249" s="94">
        <v>100</v>
      </c>
      <c r="O249" s="93">
        <v>45000</v>
      </c>
      <c r="P249" s="53">
        <f>+O249-L249</f>
        <v>0</v>
      </c>
      <c r="Q249" s="30" t="s">
        <v>13</v>
      </c>
    </row>
    <row r="250" spans="1:17" ht="15.75" customHeight="1" x14ac:dyDescent="0.25">
      <c r="A250" s="69" t="s">
        <v>201</v>
      </c>
      <c r="B250" s="70"/>
      <c r="C250" s="70"/>
      <c r="D250" s="70"/>
      <c r="E250" s="70"/>
      <c r="F250" s="70"/>
      <c r="G250" s="70"/>
      <c r="H250" s="70"/>
      <c r="I250" s="71"/>
      <c r="J250" s="72">
        <f>+J251+J255+J258</f>
        <v>2605000</v>
      </c>
      <c r="K250" s="73">
        <v>2605000</v>
      </c>
      <c r="L250" s="74">
        <v>857216</v>
      </c>
      <c r="M250" s="73"/>
      <c r="N250" s="75">
        <v>32.9</v>
      </c>
      <c r="O250" s="74">
        <f>+O251+O255+O258</f>
        <v>857106.97</v>
      </c>
      <c r="P250" s="72">
        <f>+P251+P255+P258</f>
        <v>-109.03000000000007</v>
      </c>
      <c r="Q250" s="37" t="s">
        <v>13</v>
      </c>
    </row>
    <row r="251" spans="1:17" ht="30" customHeight="1" x14ac:dyDescent="0.25">
      <c r="A251" s="76" t="s">
        <v>46</v>
      </c>
      <c r="B251" s="77"/>
      <c r="C251" s="78" t="s">
        <v>202</v>
      </c>
      <c r="D251" s="79"/>
      <c r="E251" s="79"/>
      <c r="F251" s="79"/>
      <c r="G251" s="79"/>
      <c r="H251" s="79"/>
      <c r="I251" s="80"/>
      <c r="J251" s="95">
        <f>SUM(J252:J254)</f>
        <v>1147000</v>
      </c>
      <c r="K251" s="82">
        <v>1147000</v>
      </c>
      <c r="L251" s="83">
        <v>320023</v>
      </c>
      <c r="M251" s="82"/>
      <c r="N251" s="84">
        <v>27.9</v>
      </c>
      <c r="O251" s="83">
        <f>SUM(O252:O254)</f>
        <v>320016.42</v>
      </c>
      <c r="P251" s="95">
        <f>SUM(P252:P254)</f>
        <v>-6.58</v>
      </c>
      <c r="Q251" s="30" t="s">
        <v>13</v>
      </c>
    </row>
    <row r="252" spans="1:17" ht="15.75" customHeight="1" x14ac:dyDescent="0.25">
      <c r="A252" s="85"/>
      <c r="B252" s="96"/>
      <c r="C252" s="97" t="s">
        <v>46</v>
      </c>
      <c r="D252" s="88" t="s">
        <v>52</v>
      </c>
      <c r="E252" s="89"/>
      <c r="F252" s="89"/>
      <c r="G252" s="89"/>
      <c r="H252" s="89"/>
      <c r="I252" s="90"/>
      <c r="J252" s="111">
        <v>0</v>
      </c>
      <c r="K252" s="92">
        <v>0</v>
      </c>
      <c r="L252" s="93">
        <v>16</v>
      </c>
      <c r="M252" s="92"/>
      <c r="N252" s="94">
        <v>0</v>
      </c>
      <c r="O252" s="93">
        <v>10.6</v>
      </c>
      <c r="P252" s="53">
        <f>+O252-L252</f>
        <v>-5.4</v>
      </c>
      <c r="Q252" s="30" t="s">
        <v>13</v>
      </c>
    </row>
    <row r="253" spans="1:17" ht="42" customHeight="1" x14ac:dyDescent="0.25">
      <c r="A253" s="85"/>
      <c r="B253" s="96"/>
      <c r="C253" s="98"/>
      <c r="D253" s="88" t="s">
        <v>48</v>
      </c>
      <c r="E253" s="89"/>
      <c r="F253" s="89"/>
      <c r="G253" s="89"/>
      <c r="H253" s="89"/>
      <c r="I253" s="90"/>
      <c r="J253" s="111">
        <v>1147000</v>
      </c>
      <c r="K253" s="92">
        <v>1147000</v>
      </c>
      <c r="L253" s="93">
        <v>320000</v>
      </c>
      <c r="M253" s="92"/>
      <c r="N253" s="94">
        <v>27.9</v>
      </c>
      <c r="O253" s="93">
        <v>320000</v>
      </c>
      <c r="P253" s="53">
        <f>+O253-L253</f>
        <v>0</v>
      </c>
      <c r="Q253" s="30" t="s">
        <v>13</v>
      </c>
    </row>
    <row r="254" spans="1:17" ht="32.25" customHeight="1" x14ac:dyDescent="0.25">
      <c r="A254" s="85"/>
      <c r="B254" s="96"/>
      <c r="C254" s="101"/>
      <c r="D254" s="88" t="s">
        <v>57</v>
      </c>
      <c r="E254" s="89"/>
      <c r="F254" s="89"/>
      <c r="G254" s="89"/>
      <c r="H254" s="89"/>
      <c r="I254" s="90"/>
      <c r="J254" s="111">
        <v>0</v>
      </c>
      <c r="K254" s="92">
        <v>0</v>
      </c>
      <c r="L254" s="93">
        <v>7</v>
      </c>
      <c r="M254" s="92"/>
      <c r="N254" s="94">
        <v>0</v>
      </c>
      <c r="O254" s="93">
        <v>5.82</v>
      </c>
      <c r="P254" s="53">
        <f>+O254-L254</f>
        <v>-1.1799999999999997</v>
      </c>
      <c r="Q254" s="30" t="s">
        <v>13</v>
      </c>
    </row>
    <row r="255" spans="1:17" ht="15.75" customHeight="1" x14ac:dyDescent="0.25">
      <c r="A255" s="85"/>
      <c r="B255" s="86"/>
      <c r="C255" s="78" t="s">
        <v>203</v>
      </c>
      <c r="D255" s="79"/>
      <c r="E255" s="79"/>
      <c r="F255" s="79"/>
      <c r="G255" s="79"/>
      <c r="H255" s="79"/>
      <c r="I255" s="80"/>
      <c r="J255" s="95">
        <f>SUM(J256:J257)</f>
        <v>0</v>
      </c>
      <c r="K255" s="82">
        <v>0</v>
      </c>
      <c r="L255" s="83">
        <v>2899</v>
      </c>
      <c r="M255" s="82"/>
      <c r="N255" s="84">
        <v>0</v>
      </c>
      <c r="O255" s="83">
        <f>SUM(O256:O257)</f>
        <v>2898.83</v>
      </c>
      <c r="P255" s="95">
        <f>SUM(P256:P257)</f>
        <v>-0.17000000000007276</v>
      </c>
      <c r="Q255" s="30" t="s">
        <v>13</v>
      </c>
    </row>
    <row r="256" spans="1:17" ht="41.25" customHeight="1" x14ac:dyDescent="0.25">
      <c r="A256" s="85"/>
      <c r="B256" s="96"/>
      <c r="C256" s="97" t="s">
        <v>46</v>
      </c>
      <c r="D256" s="88" t="s">
        <v>87</v>
      </c>
      <c r="E256" s="89"/>
      <c r="F256" s="89"/>
      <c r="G256" s="89"/>
      <c r="H256" s="89"/>
      <c r="I256" s="90"/>
      <c r="J256" s="131">
        <v>0</v>
      </c>
      <c r="K256" s="92">
        <v>0</v>
      </c>
      <c r="L256" s="93">
        <v>11</v>
      </c>
      <c r="M256" s="92"/>
      <c r="N256" s="94">
        <v>0</v>
      </c>
      <c r="O256" s="93">
        <v>11</v>
      </c>
      <c r="P256" s="53">
        <f>+O256-L256</f>
        <v>0</v>
      </c>
      <c r="Q256" s="30" t="s">
        <v>13</v>
      </c>
    </row>
    <row r="257" spans="1:17" ht="53.25" customHeight="1" x14ac:dyDescent="0.25">
      <c r="A257" s="85"/>
      <c r="B257" s="96"/>
      <c r="C257" s="101"/>
      <c r="D257" s="88" t="s">
        <v>89</v>
      </c>
      <c r="E257" s="89"/>
      <c r="F257" s="89"/>
      <c r="G257" s="89"/>
      <c r="H257" s="89"/>
      <c r="I257" s="90"/>
      <c r="J257" s="131">
        <v>0</v>
      </c>
      <c r="K257" s="92">
        <v>0</v>
      </c>
      <c r="L257" s="93">
        <v>2888</v>
      </c>
      <c r="M257" s="92"/>
      <c r="N257" s="94">
        <v>0</v>
      </c>
      <c r="O257" s="93">
        <v>2887.83</v>
      </c>
      <c r="P257" s="53">
        <f>+O257-L257</f>
        <v>-0.17000000000007276</v>
      </c>
      <c r="Q257" s="30" t="s">
        <v>13</v>
      </c>
    </row>
    <row r="258" spans="1:17" ht="15.75" customHeight="1" x14ac:dyDescent="0.25">
      <c r="A258" s="85"/>
      <c r="B258" s="86"/>
      <c r="C258" s="78" t="s">
        <v>204</v>
      </c>
      <c r="D258" s="79"/>
      <c r="E258" s="79"/>
      <c r="F258" s="79"/>
      <c r="G258" s="79"/>
      <c r="H258" s="79"/>
      <c r="I258" s="80"/>
      <c r="J258" s="95">
        <f>SUM(J259:J261)</f>
        <v>1458000</v>
      </c>
      <c r="K258" s="82">
        <v>1458000</v>
      </c>
      <c r="L258" s="83">
        <v>534294</v>
      </c>
      <c r="M258" s="82"/>
      <c r="N258" s="84">
        <v>36.6</v>
      </c>
      <c r="O258" s="83">
        <f>SUM(O259:O261)</f>
        <v>534191.72</v>
      </c>
      <c r="P258" s="95">
        <f>SUM(P259:P261)</f>
        <v>-102.28</v>
      </c>
      <c r="Q258" s="30" t="s">
        <v>13</v>
      </c>
    </row>
    <row r="259" spans="1:17" ht="15.75" customHeight="1" x14ac:dyDescent="0.25">
      <c r="A259" s="85"/>
      <c r="B259" s="96"/>
      <c r="C259" s="77" t="s">
        <v>46</v>
      </c>
      <c r="D259" s="88" t="s">
        <v>51</v>
      </c>
      <c r="E259" s="89"/>
      <c r="F259" s="89"/>
      <c r="G259" s="89"/>
      <c r="H259" s="89"/>
      <c r="I259" s="90"/>
      <c r="J259" s="111">
        <v>0</v>
      </c>
      <c r="K259" s="92">
        <v>0</v>
      </c>
      <c r="L259" s="93">
        <v>257</v>
      </c>
      <c r="M259" s="92"/>
      <c r="N259" s="94">
        <v>0</v>
      </c>
      <c r="O259" s="93">
        <v>163.43</v>
      </c>
      <c r="P259" s="53">
        <f>+O259-L259</f>
        <v>-93.57</v>
      </c>
      <c r="Q259" s="30" t="s">
        <v>13</v>
      </c>
    </row>
    <row r="260" spans="1:17" ht="17.25" customHeight="1" x14ac:dyDescent="0.25">
      <c r="A260" s="99"/>
      <c r="B260" s="100"/>
      <c r="C260" s="113"/>
      <c r="D260" s="88" t="s">
        <v>52</v>
      </c>
      <c r="E260" s="89"/>
      <c r="F260" s="89"/>
      <c r="G260" s="89"/>
      <c r="H260" s="89"/>
      <c r="I260" s="90"/>
      <c r="J260" s="114">
        <v>0</v>
      </c>
      <c r="K260" s="92">
        <v>0</v>
      </c>
      <c r="L260" s="102">
        <v>37</v>
      </c>
      <c r="M260" s="92"/>
      <c r="N260" s="94">
        <v>0</v>
      </c>
      <c r="O260" s="102">
        <v>28.29</v>
      </c>
      <c r="P260" s="53">
        <f>+O260-L260</f>
        <v>-8.7100000000000009</v>
      </c>
      <c r="Q260" s="30" t="s">
        <v>13</v>
      </c>
    </row>
    <row r="261" spans="1:17" ht="42.75" customHeight="1" x14ac:dyDescent="0.25">
      <c r="A261" s="99"/>
      <c r="B261" s="100"/>
      <c r="C261" s="113"/>
      <c r="D261" s="115" t="s">
        <v>48</v>
      </c>
      <c r="E261" s="116"/>
      <c r="F261" s="116"/>
      <c r="G261" s="116"/>
      <c r="H261" s="116"/>
      <c r="I261" s="101"/>
      <c r="J261" s="132">
        <v>1458000</v>
      </c>
      <c r="K261" s="118">
        <v>1458000</v>
      </c>
      <c r="L261" s="133">
        <v>534000</v>
      </c>
      <c r="M261" s="118"/>
      <c r="N261" s="120">
        <v>36.6</v>
      </c>
      <c r="O261" s="133">
        <v>534000</v>
      </c>
      <c r="P261" s="121">
        <f>+O261-L261</f>
        <v>0</v>
      </c>
      <c r="Q261" s="110" t="s">
        <v>13</v>
      </c>
    </row>
    <row r="262" spans="1:17" ht="15.75" customHeight="1" x14ac:dyDescent="0.25">
      <c r="A262" s="69" t="s">
        <v>205</v>
      </c>
      <c r="B262" s="70"/>
      <c r="C262" s="70"/>
      <c r="D262" s="70"/>
      <c r="E262" s="70"/>
      <c r="F262" s="70"/>
      <c r="G262" s="70"/>
      <c r="H262" s="70"/>
      <c r="I262" s="71"/>
      <c r="J262" s="72">
        <f>+J263+J265+J268+J281</f>
        <v>11612443</v>
      </c>
      <c r="K262" s="73">
        <v>11615408</v>
      </c>
      <c r="L262" s="74">
        <v>2633327</v>
      </c>
      <c r="M262" s="73"/>
      <c r="N262" s="75">
        <v>22.7</v>
      </c>
      <c r="O262" s="74">
        <f>+O263+O265+O268+O281</f>
        <v>2634049.5900000003</v>
      </c>
      <c r="P262" s="72">
        <f>+P263+P265+P268+P281</f>
        <v>722.58999999998991</v>
      </c>
      <c r="Q262" s="37" t="s">
        <v>13</v>
      </c>
    </row>
    <row r="263" spans="1:17" ht="15.75" customHeight="1" x14ac:dyDescent="0.25">
      <c r="A263" s="124" t="s">
        <v>46</v>
      </c>
      <c r="B263" s="97"/>
      <c r="C263" s="78" t="s">
        <v>206</v>
      </c>
      <c r="D263" s="79"/>
      <c r="E263" s="79"/>
      <c r="F263" s="79"/>
      <c r="G263" s="79"/>
      <c r="H263" s="79"/>
      <c r="I263" s="80"/>
      <c r="J263" s="95">
        <f>+J264</f>
        <v>136800</v>
      </c>
      <c r="K263" s="82">
        <v>136800</v>
      </c>
      <c r="L263" s="83">
        <v>0</v>
      </c>
      <c r="M263" s="82"/>
      <c r="N263" s="84">
        <v>0</v>
      </c>
      <c r="O263" s="83">
        <f>+O264</f>
        <v>0</v>
      </c>
      <c r="P263" s="95">
        <f>+P264</f>
        <v>0</v>
      </c>
      <c r="Q263" s="30" t="s">
        <v>13</v>
      </c>
    </row>
    <row r="264" spans="1:17" ht="15.75" customHeight="1" x14ac:dyDescent="0.25">
      <c r="A264" s="85" t="s">
        <v>46</v>
      </c>
      <c r="B264" s="96"/>
      <c r="C264" s="113"/>
      <c r="D264" s="88" t="s">
        <v>52</v>
      </c>
      <c r="E264" s="89"/>
      <c r="F264" s="89"/>
      <c r="G264" s="89"/>
      <c r="H264" s="89"/>
      <c r="I264" s="90"/>
      <c r="J264" s="111">
        <v>136800</v>
      </c>
      <c r="K264" s="92">
        <v>136800</v>
      </c>
      <c r="L264" s="93">
        <v>0</v>
      </c>
      <c r="M264" s="92"/>
      <c r="N264" s="94">
        <v>0</v>
      </c>
      <c r="O264" s="93">
        <v>0</v>
      </c>
      <c r="P264" s="53">
        <f>+O264-L264</f>
        <v>0</v>
      </c>
      <c r="Q264" s="30" t="s">
        <v>13</v>
      </c>
    </row>
    <row r="265" spans="1:17" ht="15.75" customHeight="1" x14ac:dyDescent="0.25">
      <c r="A265" s="85"/>
      <c r="B265" s="96"/>
      <c r="C265" s="103" t="s">
        <v>207</v>
      </c>
      <c r="D265" s="104"/>
      <c r="E265" s="104"/>
      <c r="F265" s="104"/>
      <c r="G265" s="104"/>
      <c r="H265" s="104"/>
      <c r="I265" s="105"/>
      <c r="J265" s="95">
        <f>SUM(J266:J267)</f>
        <v>1282000</v>
      </c>
      <c r="K265" s="82">
        <v>1282000</v>
      </c>
      <c r="L265" s="83">
        <v>228604</v>
      </c>
      <c r="M265" s="82"/>
      <c r="N265" s="84">
        <v>17.8</v>
      </c>
      <c r="O265" s="83">
        <f>SUM(O266:O267)</f>
        <v>228604.25</v>
      </c>
      <c r="P265" s="95">
        <f>SUM(P266:P267)</f>
        <v>0.24999999999069189</v>
      </c>
      <c r="Q265" s="30" t="s">
        <v>13</v>
      </c>
    </row>
    <row r="266" spans="1:17" ht="15.75" customHeight="1" x14ac:dyDescent="0.25">
      <c r="A266" s="85"/>
      <c r="B266" s="96"/>
      <c r="C266" s="97" t="s">
        <v>46</v>
      </c>
      <c r="D266" s="88" t="s">
        <v>51</v>
      </c>
      <c r="E266" s="89"/>
      <c r="F266" s="89"/>
      <c r="G266" s="89"/>
      <c r="H266" s="89"/>
      <c r="I266" s="90"/>
      <c r="J266" s="91"/>
      <c r="K266" s="92">
        <v>0</v>
      </c>
      <c r="L266" s="93">
        <v>95</v>
      </c>
      <c r="M266" s="92"/>
      <c r="N266" s="94">
        <v>0</v>
      </c>
      <c r="O266" s="93">
        <v>98.76</v>
      </c>
      <c r="P266" s="53">
        <f>+O266-L266</f>
        <v>3.7600000000000051</v>
      </c>
      <c r="Q266" s="30" t="s">
        <v>13</v>
      </c>
    </row>
    <row r="267" spans="1:17" ht="15.75" customHeight="1" x14ac:dyDescent="0.25">
      <c r="A267" s="85"/>
      <c r="B267" s="96"/>
      <c r="C267" s="101"/>
      <c r="D267" s="88" t="s">
        <v>52</v>
      </c>
      <c r="E267" s="89"/>
      <c r="F267" s="89"/>
      <c r="G267" s="89"/>
      <c r="H267" s="89"/>
      <c r="I267" s="90"/>
      <c r="J267" s="131">
        <v>1282000</v>
      </c>
      <c r="K267" s="92">
        <v>1282000</v>
      </c>
      <c r="L267" s="93">
        <v>228509</v>
      </c>
      <c r="M267" s="92"/>
      <c r="N267" s="94">
        <v>17.8</v>
      </c>
      <c r="O267" s="93">
        <v>228505.49</v>
      </c>
      <c r="P267" s="53">
        <f>+O267-L267</f>
        <v>-3.5100000000093132</v>
      </c>
      <c r="Q267" s="30" t="s">
        <v>13</v>
      </c>
    </row>
    <row r="268" spans="1:17" ht="15.75" customHeight="1" x14ac:dyDescent="0.25">
      <c r="A268" s="85"/>
      <c r="B268" s="96"/>
      <c r="C268" s="78" t="s">
        <v>208</v>
      </c>
      <c r="D268" s="79"/>
      <c r="E268" s="79"/>
      <c r="F268" s="79"/>
      <c r="G268" s="79"/>
      <c r="H268" s="79"/>
      <c r="I268" s="80"/>
      <c r="J268" s="95">
        <f>SUM(J269:J280)</f>
        <v>10193643</v>
      </c>
      <c r="K268" s="82">
        <v>10196608</v>
      </c>
      <c r="L268" s="83">
        <v>2391094</v>
      </c>
      <c r="M268" s="82"/>
      <c r="N268" s="84">
        <v>23.4</v>
      </c>
      <c r="O268" s="83">
        <f>SUM(O269:O280)</f>
        <v>2391093.16</v>
      </c>
      <c r="P268" s="95">
        <f>SUM(P269:P280)</f>
        <v>0.16000000000008185</v>
      </c>
      <c r="Q268" s="30" t="s">
        <v>13</v>
      </c>
    </row>
    <row r="269" spans="1:17" ht="27.75" customHeight="1" x14ac:dyDescent="0.25">
      <c r="A269" s="85"/>
      <c r="B269" s="96"/>
      <c r="C269" s="97" t="s">
        <v>46</v>
      </c>
      <c r="D269" s="88" t="s">
        <v>54</v>
      </c>
      <c r="E269" s="89"/>
      <c r="F269" s="89"/>
      <c r="G269" s="89"/>
      <c r="H269" s="89"/>
      <c r="I269" s="90"/>
      <c r="J269" s="111">
        <v>0</v>
      </c>
      <c r="K269" s="92">
        <v>0</v>
      </c>
      <c r="L269" s="93">
        <v>927</v>
      </c>
      <c r="M269" s="92"/>
      <c r="N269" s="94">
        <v>0</v>
      </c>
      <c r="O269" s="93">
        <v>926.97</v>
      </c>
      <c r="P269" s="53">
        <f t="shared" ref="P269:P280" si="14">+O269-L269</f>
        <v>-2.9999999999972715E-2</v>
      </c>
      <c r="Q269" s="30" t="s">
        <v>13</v>
      </c>
    </row>
    <row r="270" spans="1:17" ht="15" customHeight="1" x14ac:dyDescent="0.25">
      <c r="A270" s="85"/>
      <c r="B270" s="96"/>
      <c r="C270" s="98"/>
      <c r="D270" s="88" t="s">
        <v>72</v>
      </c>
      <c r="E270" s="89"/>
      <c r="F270" s="89"/>
      <c r="G270" s="89"/>
      <c r="H270" s="89"/>
      <c r="I270" s="90"/>
      <c r="J270" s="111">
        <v>0</v>
      </c>
      <c r="K270" s="92">
        <v>0</v>
      </c>
      <c r="L270" s="93">
        <v>2400</v>
      </c>
      <c r="M270" s="92"/>
      <c r="N270" s="94">
        <v>0</v>
      </c>
      <c r="O270" s="93">
        <v>2400</v>
      </c>
      <c r="P270" s="53">
        <f t="shared" si="14"/>
        <v>0</v>
      </c>
      <c r="Q270" s="30" t="s">
        <v>13</v>
      </c>
    </row>
    <row r="271" spans="1:17" ht="39.75" customHeight="1" x14ac:dyDescent="0.25">
      <c r="A271" s="85"/>
      <c r="B271" s="96"/>
      <c r="C271" s="98"/>
      <c r="D271" s="88" t="s">
        <v>50</v>
      </c>
      <c r="E271" s="89"/>
      <c r="F271" s="89"/>
      <c r="G271" s="89"/>
      <c r="H271" s="89"/>
      <c r="I271" s="90"/>
      <c r="J271" s="111">
        <v>0</v>
      </c>
      <c r="K271" s="92">
        <v>0</v>
      </c>
      <c r="L271" s="93">
        <v>1376</v>
      </c>
      <c r="M271" s="92"/>
      <c r="N271" s="94">
        <v>0</v>
      </c>
      <c r="O271" s="93">
        <v>1376.4</v>
      </c>
      <c r="P271" s="53">
        <f t="shared" si="14"/>
        <v>0.40000000000009095</v>
      </c>
      <c r="Q271" s="30" t="s">
        <v>13</v>
      </c>
    </row>
    <row r="272" spans="1:17" ht="15.75" customHeight="1" x14ac:dyDescent="0.25">
      <c r="A272" s="85"/>
      <c r="B272" s="96"/>
      <c r="C272" s="98"/>
      <c r="D272" s="88" t="s">
        <v>51</v>
      </c>
      <c r="E272" s="89"/>
      <c r="F272" s="89"/>
      <c r="G272" s="89"/>
      <c r="H272" s="89"/>
      <c r="I272" s="90"/>
      <c r="J272" s="111">
        <v>0</v>
      </c>
      <c r="K272" s="92">
        <v>0</v>
      </c>
      <c r="L272" s="93">
        <v>707</v>
      </c>
      <c r="M272" s="92"/>
      <c r="N272" s="94">
        <v>0</v>
      </c>
      <c r="O272" s="93">
        <v>707.23</v>
      </c>
      <c r="P272" s="53">
        <f t="shared" si="14"/>
        <v>0.23000000000001819</v>
      </c>
      <c r="Q272" s="30" t="s">
        <v>13</v>
      </c>
    </row>
    <row r="273" spans="1:17" ht="15.75" customHeight="1" x14ac:dyDescent="0.25">
      <c r="A273" s="85"/>
      <c r="B273" s="96"/>
      <c r="C273" s="98"/>
      <c r="D273" s="88" t="s">
        <v>93</v>
      </c>
      <c r="E273" s="89"/>
      <c r="F273" s="89"/>
      <c r="G273" s="89"/>
      <c r="H273" s="89"/>
      <c r="I273" s="90"/>
      <c r="J273" s="111">
        <v>0</v>
      </c>
      <c r="K273" s="92">
        <v>0</v>
      </c>
      <c r="L273" s="93">
        <v>2542</v>
      </c>
      <c r="M273" s="92"/>
      <c r="N273" s="94">
        <v>0</v>
      </c>
      <c r="O273" s="93">
        <v>2541.96</v>
      </c>
      <c r="P273" s="53">
        <f t="shared" si="14"/>
        <v>-3.999999999996362E-2</v>
      </c>
      <c r="Q273" s="30" t="s">
        <v>13</v>
      </c>
    </row>
    <row r="274" spans="1:17" ht="15.75" customHeight="1" x14ac:dyDescent="0.25">
      <c r="A274" s="85"/>
      <c r="B274" s="96"/>
      <c r="C274" s="98"/>
      <c r="D274" s="88" t="s">
        <v>52</v>
      </c>
      <c r="E274" s="89"/>
      <c r="F274" s="89"/>
      <c r="G274" s="89"/>
      <c r="H274" s="89"/>
      <c r="I274" s="90"/>
      <c r="J274" s="111">
        <v>0</v>
      </c>
      <c r="K274" s="92">
        <v>0</v>
      </c>
      <c r="L274" s="93">
        <v>3701</v>
      </c>
      <c r="M274" s="92"/>
      <c r="N274" s="94">
        <v>0</v>
      </c>
      <c r="O274" s="93">
        <v>3700.85</v>
      </c>
      <c r="P274" s="53">
        <f t="shared" si="14"/>
        <v>-0.15000000000009095</v>
      </c>
      <c r="Q274" s="30" t="s">
        <v>13</v>
      </c>
    </row>
    <row r="275" spans="1:17" ht="42" customHeight="1" x14ac:dyDescent="0.25">
      <c r="A275" s="85"/>
      <c r="B275" s="96"/>
      <c r="C275" s="98"/>
      <c r="D275" s="88" t="s">
        <v>81</v>
      </c>
      <c r="E275" s="89"/>
      <c r="F275" s="89"/>
      <c r="G275" s="89"/>
      <c r="H275" s="89"/>
      <c r="I275" s="90"/>
      <c r="J275" s="111">
        <v>10012000</v>
      </c>
      <c r="K275" s="92">
        <v>10012000</v>
      </c>
      <c r="L275" s="93">
        <v>2352564</v>
      </c>
      <c r="M275" s="92"/>
      <c r="N275" s="94">
        <v>23.5</v>
      </c>
      <c r="O275" s="93">
        <v>2352564</v>
      </c>
      <c r="P275" s="53">
        <f t="shared" si="14"/>
        <v>0</v>
      </c>
      <c r="Q275" s="30" t="s">
        <v>13</v>
      </c>
    </row>
    <row r="276" spans="1:17" ht="42.75" customHeight="1" x14ac:dyDescent="0.25">
      <c r="A276" s="85"/>
      <c r="B276" s="96"/>
      <c r="C276" s="98"/>
      <c r="D276" s="88" t="s">
        <v>82</v>
      </c>
      <c r="E276" s="89"/>
      <c r="F276" s="89"/>
      <c r="G276" s="89"/>
      <c r="H276" s="89"/>
      <c r="I276" s="90"/>
      <c r="J276" s="111">
        <v>95643</v>
      </c>
      <c r="K276" s="92">
        <v>95643</v>
      </c>
      <c r="L276" s="93">
        <v>23911</v>
      </c>
      <c r="M276" s="92"/>
      <c r="N276" s="94">
        <v>25</v>
      </c>
      <c r="O276" s="93">
        <v>23911</v>
      </c>
      <c r="P276" s="53">
        <f t="shared" si="14"/>
        <v>0</v>
      </c>
      <c r="Q276" s="30" t="s">
        <v>13</v>
      </c>
    </row>
    <row r="277" spans="1:17" ht="42" customHeight="1" x14ac:dyDescent="0.25">
      <c r="A277" s="85"/>
      <c r="B277" s="96"/>
      <c r="C277" s="98"/>
      <c r="D277" s="88" t="s">
        <v>48</v>
      </c>
      <c r="E277" s="89"/>
      <c r="F277" s="89"/>
      <c r="G277" s="89"/>
      <c r="H277" s="89"/>
      <c r="I277" s="90"/>
      <c r="J277" s="111">
        <v>1000</v>
      </c>
      <c r="K277" s="92">
        <v>1000</v>
      </c>
      <c r="L277" s="93">
        <v>0</v>
      </c>
      <c r="M277" s="92"/>
      <c r="N277" s="94">
        <v>0</v>
      </c>
      <c r="O277" s="93">
        <v>0</v>
      </c>
      <c r="P277" s="53">
        <f t="shared" si="14"/>
        <v>0</v>
      </c>
      <c r="Q277" s="30" t="s">
        <v>13</v>
      </c>
    </row>
    <row r="278" spans="1:17" ht="51" customHeight="1" x14ac:dyDescent="0.25">
      <c r="A278" s="85"/>
      <c r="B278" s="96"/>
      <c r="C278" s="98"/>
      <c r="D278" s="88" t="s">
        <v>90</v>
      </c>
      <c r="E278" s="89"/>
      <c r="F278" s="89"/>
      <c r="G278" s="89"/>
      <c r="H278" s="89"/>
      <c r="I278" s="90"/>
      <c r="J278" s="111">
        <v>0</v>
      </c>
      <c r="K278" s="92">
        <v>2520</v>
      </c>
      <c r="L278" s="93">
        <v>2520</v>
      </c>
      <c r="M278" s="92"/>
      <c r="N278" s="94">
        <v>100</v>
      </c>
      <c r="O278" s="93">
        <v>2520</v>
      </c>
      <c r="P278" s="53">
        <f t="shared" si="14"/>
        <v>0</v>
      </c>
      <c r="Q278" s="30" t="s">
        <v>13</v>
      </c>
    </row>
    <row r="279" spans="1:17" ht="53.25" customHeight="1" x14ac:dyDescent="0.25">
      <c r="A279" s="85"/>
      <c r="B279" s="96"/>
      <c r="C279" s="98"/>
      <c r="D279" s="88" t="s">
        <v>91</v>
      </c>
      <c r="E279" s="89"/>
      <c r="F279" s="89"/>
      <c r="G279" s="89"/>
      <c r="H279" s="89"/>
      <c r="I279" s="90"/>
      <c r="J279" s="111">
        <v>0</v>
      </c>
      <c r="K279" s="92">
        <v>445</v>
      </c>
      <c r="L279" s="93">
        <v>445</v>
      </c>
      <c r="M279" s="92"/>
      <c r="N279" s="94">
        <v>99.9</v>
      </c>
      <c r="O279" s="93">
        <v>444.75</v>
      </c>
      <c r="P279" s="53">
        <f t="shared" si="14"/>
        <v>-0.25</v>
      </c>
      <c r="Q279" s="30" t="s">
        <v>13</v>
      </c>
    </row>
    <row r="280" spans="1:17" ht="42" customHeight="1" x14ac:dyDescent="0.25">
      <c r="A280" s="85"/>
      <c r="B280" s="96"/>
      <c r="C280" s="101"/>
      <c r="D280" s="88" t="s">
        <v>178</v>
      </c>
      <c r="E280" s="89"/>
      <c r="F280" s="89"/>
      <c r="G280" s="89"/>
      <c r="H280" s="89"/>
      <c r="I280" s="90"/>
      <c r="J280" s="111">
        <v>85000</v>
      </c>
      <c r="K280" s="92">
        <v>85000</v>
      </c>
      <c r="L280" s="93">
        <v>0</v>
      </c>
      <c r="M280" s="92"/>
      <c r="N280" s="94">
        <v>0</v>
      </c>
      <c r="O280" s="93">
        <v>0</v>
      </c>
      <c r="P280" s="53">
        <f t="shared" si="14"/>
        <v>0</v>
      </c>
      <c r="Q280" s="30" t="s">
        <v>13</v>
      </c>
    </row>
    <row r="281" spans="1:17" ht="15.75" customHeight="1" x14ac:dyDescent="0.25">
      <c r="A281" s="85"/>
      <c r="B281" s="96"/>
      <c r="C281" s="78" t="s">
        <v>209</v>
      </c>
      <c r="D281" s="79"/>
      <c r="E281" s="79"/>
      <c r="F281" s="79"/>
      <c r="G281" s="79"/>
      <c r="H281" s="79"/>
      <c r="I281" s="80"/>
      <c r="J281" s="95">
        <f>SUM(J282:J285)</f>
        <v>0</v>
      </c>
      <c r="K281" s="82">
        <v>0</v>
      </c>
      <c r="L281" s="83">
        <v>13629</v>
      </c>
      <c r="M281" s="82"/>
      <c r="N281" s="84">
        <v>0</v>
      </c>
      <c r="O281" s="83">
        <f>SUM(O282:O285)</f>
        <v>14352.179999999998</v>
      </c>
      <c r="P281" s="95">
        <f>SUM(P282:P285)</f>
        <v>722.17999999999915</v>
      </c>
      <c r="Q281" s="30" t="s">
        <v>13</v>
      </c>
    </row>
    <row r="282" spans="1:17" ht="15.75" customHeight="1" x14ac:dyDescent="0.25">
      <c r="A282" s="85"/>
      <c r="B282" s="96"/>
      <c r="C282" s="97" t="s">
        <v>46</v>
      </c>
      <c r="D282" s="88" t="s">
        <v>51</v>
      </c>
      <c r="E282" s="89"/>
      <c r="F282" s="89"/>
      <c r="G282" s="89"/>
      <c r="H282" s="89"/>
      <c r="I282" s="90"/>
      <c r="J282" s="131">
        <v>0</v>
      </c>
      <c r="K282" s="92">
        <v>0</v>
      </c>
      <c r="L282" s="93">
        <v>1019</v>
      </c>
      <c r="M282" s="92"/>
      <c r="N282" s="94">
        <v>0</v>
      </c>
      <c r="O282" s="93">
        <v>1018.71</v>
      </c>
      <c r="P282" s="53">
        <f>+O282-L282</f>
        <v>-0.28999999999996362</v>
      </c>
      <c r="Q282" s="30" t="s">
        <v>13</v>
      </c>
    </row>
    <row r="283" spans="1:17" ht="15.75" customHeight="1" x14ac:dyDescent="0.25">
      <c r="A283" s="85"/>
      <c r="B283" s="96"/>
      <c r="C283" s="98"/>
      <c r="D283" s="88" t="s">
        <v>93</v>
      </c>
      <c r="E283" s="89"/>
      <c r="F283" s="89"/>
      <c r="G283" s="89"/>
      <c r="H283" s="89"/>
      <c r="I283" s="90"/>
      <c r="J283" s="131">
        <v>0</v>
      </c>
      <c r="K283" s="92">
        <v>0</v>
      </c>
      <c r="L283" s="93">
        <v>12393</v>
      </c>
      <c r="M283" s="92"/>
      <c r="N283" s="94">
        <v>0</v>
      </c>
      <c r="O283" s="93">
        <v>13115.96</v>
      </c>
      <c r="P283" s="53">
        <f>+O283-L283</f>
        <v>722.95999999999913</v>
      </c>
      <c r="Q283" s="30" t="s">
        <v>13</v>
      </c>
    </row>
    <row r="284" spans="1:17" ht="15.75" customHeight="1" x14ac:dyDescent="0.25">
      <c r="A284" s="85"/>
      <c r="B284" s="96"/>
      <c r="C284" s="98"/>
      <c r="D284" s="88" t="s">
        <v>210</v>
      </c>
      <c r="E284" s="89"/>
      <c r="F284" s="89"/>
      <c r="G284" s="89"/>
      <c r="H284" s="89"/>
      <c r="I284" s="90"/>
      <c r="J284" s="131">
        <v>0</v>
      </c>
      <c r="K284" s="92">
        <v>0</v>
      </c>
      <c r="L284" s="93">
        <v>185</v>
      </c>
      <c r="M284" s="92"/>
      <c r="N284" s="94">
        <v>0</v>
      </c>
      <c r="O284" s="93">
        <v>184.89</v>
      </c>
      <c r="P284" s="53">
        <f>+O284-L284</f>
        <v>-0.11000000000001364</v>
      </c>
      <c r="Q284" s="30" t="s">
        <v>13</v>
      </c>
    </row>
    <row r="285" spans="1:17" ht="15.75" customHeight="1" x14ac:dyDescent="0.25">
      <c r="A285" s="99"/>
      <c r="B285" s="100"/>
      <c r="C285" s="101"/>
      <c r="D285" s="88" t="s">
        <v>211</v>
      </c>
      <c r="E285" s="89"/>
      <c r="F285" s="89"/>
      <c r="G285" s="89"/>
      <c r="H285" s="89"/>
      <c r="I285" s="90"/>
      <c r="J285" s="131">
        <v>0</v>
      </c>
      <c r="K285" s="92">
        <v>0</v>
      </c>
      <c r="L285" s="93">
        <v>33</v>
      </c>
      <c r="M285" s="92"/>
      <c r="N285" s="94">
        <v>0</v>
      </c>
      <c r="O285" s="93">
        <v>32.619999999999997</v>
      </c>
      <c r="P285" s="53">
        <f>+O285-L285</f>
        <v>-0.38000000000000256</v>
      </c>
      <c r="Q285" s="30" t="s">
        <v>13</v>
      </c>
    </row>
    <row r="286" spans="1:17" ht="15.75" customHeight="1" x14ac:dyDescent="0.25">
      <c r="A286" s="69" t="s">
        <v>212</v>
      </c>
      <c r="B286" s="70"/>
      <c r="C286" s="70"/>
      <c r="D286" s="70"/>
      <c r="E286" s="70"/>
      <c r="F286" s="70"/>
      <c r="G286" s="70"/>
      <c r="H286" s="70"/>
      <c r="I286" s="71"/>
      <c r="J286" s="196">
        <v>0</v>
      </c>
      <c r="K286" s="73">
        <v>0</v>
      </c>
      <c r="L286" s="74">
        <v>443</v>
      </c>
      <c r="M286" s="73"/>
      <c r="N286" s="75">
        <v>0</v>
      </c>
      <c r="O286" s="74">
        <f>+O287</f>
        <v>152.93</v>
      </c>
      <c r="P286" s="72">
        <f>+P287</f>
        <v>-290.07</v>
      </c>
      <c r="Q286" s="37" t="s">
        <v>13</v>
      </c>
    </row>
    <row r="287" spans="1:17" ht="15.75" customHeight="1" x14ac:dyDescent="0.25">
      <c r="A287" s="124" t="s">
        <v>46</v>
      </c>
      <c r="B287" s="154"/>
      <c r="C287" s="78" t="s">
        <v>213</v>
      </c>
      <c r="D287" s="79"/>
      <c r="E287" s="79"/>
      <c r="F287" s="79"/>
      <c r="G287" s="79"/>
      <c r="H287" s="79"/>
      <c r="I287" s="80"/>
      <c r="J287" s="193">
        <v>0</v>
      </c>
      <c r="K287" s="82">
        <v>0</v>
      </c>
      <c r="L287" s="83">
        <v>443</v>
      </c>
      <c r="M287" s="82"/>
      <c r="N287" s="84">
        <v>0</v>
      </c>
      <c r="O287" s="83">
        <f>SUM(O288:O289)</f>
        <v>152.93</v>
      </c>
      <c r="P287" s="95">
        <f>SUM(P288:P289)</f>
        <v>-290.07</v>
      </c>
      <c r="Q287" s="30" t="s">
        <v>13</v>
      </c>
    </row>
    <row r="288" spans="1:17" ht="15.75" customHeight="1" x14ac:dyDescent="0.25">
      <c r="A288" s="125"/>
      <c r="B288" s="134"/>
      <c r="C288" s="97" t="s">
        <v>46</v>
      </c>
      <c r="D288" s="88" t="s">
        <v>51</v>
      </c>
      <c r="E288" s="89"/>
      <c r="F288" s="89"/>
      <c r="G288" s="89"/>
      <c r="H288" s="89"/>
      <c r="I288" s="90"/>
      <c r="J288" s="131">
        <v>0</v>
      </c>
      <c r="K288" s="92">
        <v>0</v>
      </c>
      <c r="L288" s="93">
        <v>315</v>
      </c>
      <c r="M288" s="92"/>
      <c r="N288" s="94">
        <v>0</v>
      </c>
      <c r="O288" s="93">
        <v>152.93</v>
      </c>
      <c r="P288" s="53">
        <f>+O288-L288</f>
        <v>-162.07</v>
      </c>
      <c r="Q288" s="30" t="s">
        <v>13</v>
      </c>
    </row>
    <row r="289" spans="1:17" ht="15.75" customHeight="1" x14ac:dyDescent="0.25">
      <c r="A289" s="115"/>
      <c r="B289" s="116"/>
      <c r="C289" s="101"/>
      <c r="D289" s="88" t="s">
        <v>52</v>
      </c>
      <c r="E289" s="89"/>
      <c r="F289" s="89"/>
      <c r="G289" s="89"/>
      <c r="H289" s="89"/>
      <c r="I289" s="90"/>
      <c r="J289" s="131">
        <v>0</v>
      </c>
      <c r="K289" s="92">
        <v>0</v>
      </c>
      <c r="L289" s="102">
        <v>128</v>
      </c>
      <c r="M289" s="92"/>
      <c r="N289" s="94">
        <v>0</v>
      </c>
      <c r="O289" s="102">
        <v>0</v>
      </c>
      <c r="P289" s="53">
        <f>+O289-L289</f>
        <v>-128</v>
      </c>
      <c r="Q289" s="30" t="s">
        <v>13</v>
      </c>
    </row>
    <row r="290" spans="1:17" ht="15.75" customHeight="1" x14ac:dyDescent="0.25">
      <c r="A290" s="143" t="s">
        <v>214</v>
      </c>
      <c r="B290" s="144"/>
      <c r="C290" s="144"/>
      <c r="D290" s="144"/>
      <c r="E290" s="144"/>
      <c r="F290" s="144"/>
      <c r="G290" s="144"/>
      <c r="H290" s="144"/>
      <c r="I290" s="145"/>
      <c r="J290" s="146">
        <f>+J291+J294+J296+J300+J302+J305</f>
        <v>1443400</v>
      </c>
      <c r="K290" s="147">
        <v>1443785</v>
      </c>
      <c r="L290" s="148">
        <v>80721</v>
      </c>
      <c r="M290" s="147"/>
      <c r="N290" s="149">
        <v>5.6</v>
      </c>
      <c r="O290" s="148">
        <f>+O291+O294+O296+O300+O302+O305</f>
        <v>80720.739999999991</v>
      </c>
      <c r="P290" s="146">
        <f>+P291+P294+P296+P300+P302+P305</f>
        <v>-0.26000000000931323</v>
      </c>
      <c r="Q290" s="150" t="s">
        <v>13</v>
      </c>
    </row>
    <row r="291" spans="1:17" ht="15.75" customHeight="1" x14ac:dyDescent="0.25">
      <c r="A291" s="124" t="s">
        <v>46</v>
      </c>
      <c r="B291" s="97"/>
      <c r="C291" s="78" t="s">
        <v>215</v>
      </c>
      <c r="D291" s="79"/>
      <c r="E291" s="79"/>
      <c r="F291" s="79"/>
      <c r="G291" s="79"/>
      <c r="H291" s="79"/>
      <c r="I291" s="80"/>
      <c r="J291" s="95">
        <f>SUM(J292:J293)</f>
        <v>14600</v>
      </c>
      <c r="K291" s="82">
        <v>14600</v>
      </c>
      <c r="L291" s="83">
        <v>0</v>
      </c>
      <c r="M291" s="82"/>
      <c r="N291" s="84">
        <v>0</v>
      </c>
      <c r="O291" s="83">
        <f>SUM(O292:O293)</f>
        <v>0</v>
      </c>
      <c r="P291" s="95">
        <f>SUM(P292:P293)</f>
        <v>0</v>
      </c>
      <c r="Q291" s="30" t="s">
        <v>13</v>
      </c>
    </row>
    <row r="292" spans="1:17" ht="42" customHeight="1" x14ac:dyDescent="0.25">
      <c r="A292" s="85" t="s">
        <v>46</v>
      </c>
      <c r="B292" s="96"/>
      <c r="C292" s="77"/>
      <c r="D292" s="88" t="s">
        <v>48</v>
      </c>
      <c r="E292" s="89"/>
      <c r="F292" s="89"/>
      <c r="G292" s="89"/>
      <c r="H292" s="89"/>
      <c r="I292" s="90"/>
      <c r="J292" s="111">
        <v>14000</v>
      </c>
      <c r="K292" s="92">
        <v>14000</v>
      </c>
      <c r="L292" s="93">
        <v>0</v>
      </c>
      <c r="M292" s="92"/>
      <c r="N292" s="94">
        <v>0</v>
      </c>
      <c r="O292" s="93">
        <v>0</v>
      </c>
      <c r="P292" s="53">
        <f>+O292-L292</f>
        <v>0</v>
      </c>
      <c r="Q292" s="30" t="s">
        <v>13</v>
      </c>
    </row>
    <row r="293" spans="1:17" ht="28.5" customHeight="1" x14ac:dyDescent="0.25">
      <c r="A293" s="85"/>
      <c r="B293" s="96"/>
      <c r="C293" s="113"/>
      <c r="D293" s="88" t="s">
        <v>57</v>
      </c>
      <c r="E293" s="89"/>
      <c r="F293" s="89"/>
      <c r="G293" s="89"/>
      <c r="H293" s="89"/>
      <c r="I293" s="90"/>
      <c r="J293" s="111">
        <v>600</v>
      </c>
      <c r="K293" s="92">
        <v>600</v>
      </c>
      <c r="L293" s="93">
        <v>0</v>
      </c>
      <c r="M293" s="92"/>
      <c r="N293" s="94">
        <v>0</v>
      </c>
      <c r="O293" s="93">
        <v>0</v>
      </c>
      <c r="P293" s="53">
        <f>+O293-L293</f>
        <v>0</v>
      </c>
      <c r="Q293" s="30" t="s">
        <v>13</v>
      </c>
    </row>
    <row r="294" spans="1:17" ht="15.75" customHeight="1" x14ac:dyDescent="0.25">
      <c r="A294" s="125" t="s">
        <v>46</v>
      </c>
      <c r="B294" s="134"/>
      <c r="C294" s="78" t="s">
        <v>216</v>
      </c>
      <c r="D294" s="79"/>
      <c r="E294" s="79"/>
      <c r="F294" s="79"/>
      <c r="G294" s="79"/>
      <c r="H294" s="79"/>
      <c r="I294" s="80"/>
      <c r="J294" s="95">
        <f>+J295</f>
        <v>100000</v>
      </c>
      <c r="K294" s="82">
        <v>100000</v>
      </c>
      <c r="L294" s="83">
        <v>0</v>
      </c>
      <c r="M294" s="82"/>
      <c r="N294" s="84">
        <v>0</v>
      </c>
      <c r="O294" s="83">
        <f>+O295</f>
        <v>0</v>
      </c>
      <c r="P294" s="95">
        <f>+P295</f>
        <v>0</v>
      </c>
      <c r="Q294" s="30" t="s">
        <v>13</v>
      </c>
    </row>
    <row r="295" spans="1:17" ht="45.75" customHeight="1" x14ac:dyDescent="0.25">
      <c r="A295" s="125"/>
      <c r="B295" s="134"/>
      <c r="C295" s="91" t="s">
        <v>46</v>
      </c>
      <c r="D295" s="88" t="s">
        <v>48</v>
      </c>
      <c r="E295" s="89"/>
      <c r="F295" s="89"/>
      <c r="G295" s="89"/>
      <c r="H295" s="89"/>
      <c r="I295" s="90"/>
      <c r="J295" s="131">
        <v>100000</v>
      </c>
      <c r="K295" s="92">
        <v>100000</v>
      </c>
      <c r="L295" s="93">
        <v>0</v>
      </c>
      <c r="M295" s="92"/>
      <c r="N295" s="94">
        <v>0</v>
      </c>
      <c r="O295" s="93">
        <v>0</v>
      </c>
      <c r="P295" s="53">
        <f>+O295-L295</f>
        <v>0</v>
      </c>
      <c r="Q295" s="30" t="s">
        <v>13</v>
      </c>
    </row>
    <row r="296" spans="1:17" ht="26.25" customHeight="1" x14ac:dyDescent="0.25">
      <c r="A296" s="125"/>
      <c r="B296" s="134"/>
      <c r="C296" s="78" t="s">
        <v>217</v>
      </c>
      <c r="D296" s="79"/>
      <c r="E296" s="79"/>
      <c r="F296" s="79"/>
      <c r="G296" s="79"/>
      <c r="H296" s="79"/>
      <c r="I296" s="80"/>
      <c r="J296" s="95">
        <f>SUM(J297:J299)</f>
        <v>1200000</v>
      </c>
      <c r="K296" s="82">
        <v>1200000</v>
      </c>
      <c r="L296" s="83">
        <v>80721</v>
      </c>
      <c r="M296" s="82"/>
      <c r="N296" s="84">
        <v>6.7</v>
      </c>
      <c r="O296" s="83">
        <f>SUM(O297:O299)</f>
        <v>80720.739999999991</v>
      </c>
      <c r="P296" s="95">
        <f>+O296-L296</f>
        <v>-0.26000000000931323</v>
      </c>
      <c r="Q296" s="30" t="s">
        <v>13</v>
      </c>
    </row>
    <row r="297" spans="1:17" ht="15.75" customHeight="1" x14ac:dyDescent="0.25">
      <c r="A297" s="125"/>
      <c r="B297" s="134"/>
      <c r="C297" s="97" t="s">
        <v>46</v>
      </c>
      <c r="D297" s="88" t="s">
        <v>72</v>
      </c>
      <c r="E297" s="89"/>
      <c r="F297" s="89"/>
      <c r="G297" s="89"/>
      <c r="H297" s="89"/>
      <c r="I297" s="90"/>
      <c r="J297" s="111">
        <v>1200000</v>
      </c>
      <c r="K297" s="92">
        <v>1200000</v>
      </c>
      <c r="L297" s="93">
        <v>79385</v>
      </c>
      <c r="M297" s="92"/>
      <c r="N297" s="94">
        <v>6.6</v>
      </c>
      <c r="O297" s="93">
        <v>79385.27</v>
      </c>
      <c r="P297" s="53">
        <f>+O297-L297</f>
        <v>0.27000000000407454</v>
      </c>
      <c r="Q297" s="30" t="s">
        <v>13</v>
      </c>
    </row>
    <row r="298" spans="1:17" ht="15.75" customHeight="1" x14ac:dyDescent="0.25">
      <c r="A298" s="125"/>
      <c r="B298" s="134"/>
      <c r="C298" s="98"/>
      <c r="D298" s="88" t="s">
        <v>74</v>
      </c>
      <c r="E298" s="89"/>
      <c r="F298" s="89"/>
      <c r="G298" s="89"/>
      <c r="H298" s="89"/>
      <c r="I298" s="90"/>
      <c r="J298" s="111">
        <v>0</v>
      </c>
      <c r="K298" s="92">
        <v>0</v>
      </c>
      <c r="L298" s="93">
        <v>1045</v>
      </c>
      <c r="M298" s="92"/>
      <c r="N298" s="94">
        <v>0</v>
      </c>
      <c r="O298" s="93">
        <v>1045.04</v>
      </c>
      <c r="P298" s="53">
        <f>+O298-L298</f>
        <v>3.999999999996362E-2</v>
      </c>
      <c r="Q298" s="30" t="s">
        <v>13</v>
      </c>
    </row>
    <row r="299" spans="1:17" ht="15.75" customHeight="1" x14ac:dyDescent="0.25">
      <c r="A299" s="125"/>
      <c r="B299" s="134"/>
      <c r="C299" s="101"/>
      <c r="D299" s="88" t="s">
        <v>51</v>
      </c>
      <c r="E299" s="89"/>
      <c r="F299" s="89"/>
      <c r="G299" s="89"/>
      <c r="H299" s="89"/>
      <c r="I299" s="90"/>
      <c r="J299" s="111">
        <v>0</v>
      </c>
      <c r="K299" s="92">
        <v>0</v>
      </c>
      <c r="L299" s="93">
        <v>290</v>
      </c>
      <c r="M299" s="92"/>
      <c r="N299" s="94">
        <v>0</v>
      </c>
      <c r="O299" s="93">
        <v>290.43</v>
      </c>
      <c r="P299" s="53">
        <f>+O299-L299</f>
        <v>0.43000000000000682</v>
      </c>
      <c r="Q299" s="30" t="s">
        <v>13</v>
      </c>
    </row>
    <row r="300" spans="1:17" ht="28.5" customHeight="1" x14ac:dyDescent="0.25">
      <c r="A300" s="125"/>
      <c r="B300" s="134"/>
      <c r="C300" s="78" t="s">
        <v>218</v>
      </c>
      <c r="D300" s="79"/>
      <c r="E300" s="79"/>
      <c r="F300" s="79"/>
      <c r="G300" s="79"/>
      <c r="H300" s="79"/>
      <c r="I300" s="80"/>
      <c r="J300" s="95">
        <f>+J301</f>
        <v>2000</v>
      </c>
      <c r="K300" s="82">
        <v>2000</v>
      </c>
      <c r="L300" s="83">
        <v>0</v>
      </c>
      <c r="M300" s="82"/>
      <c r="N300" s="84">
        <v>0</v>
      </c>
      <c r="O300" s="83">
        <f>+O301</f>
        <v>0</v>
      </c>
      <c r="P300" s="95">
        <f>+P301</f>
        <v>0</v>
      </c>
      <c r="Q300" s="30" t="s">
        <v>13</v>
      </c>
    </row>
    <row r="301" spans="1:17" ht="15.75" customHeight="1" x14ac:dyDescent="0.25">
      <c r="A301" s="125"/>
      <c r="B301" s="134"/>
      <c r="C301" s="91" t="s">
        <v>46</v>
      </c>
      <c r="D301" s="88" t="s">
        <v>219</v>
      </c>
      <c r="E301" s="89"/>
      <c r="F301" s="89"/>
      <c r="G301" s="89"/>
      <c r="H301" s="89"/>
      <c r="I301" s="90"/>
      <c r="J301" s="131">
        <v>2000</v>
      </c>
      <c r="K301" s="92">
        <v>2000</v>
      </c>
      <c r="L301" s="93">
        <v>0</v>
      </c>
      <c r="M301" s="92"/>
      <c r="N301" s="94">
        <v>0</v>
      </c>
      <c r="O301" s="93">
        <v>0</v>
      </c>
      <c r="P301" s="53">
        <f>+O301-L301</f>
        <v>0</v>
      </c>
      <c r="Q301" s="30" t="s">
        <v>13</v>
      </c>
    </row>
    <row r="302" spans="1:17" ht="28.5" customHeight="1" x14ac:dyDescent="0.25">
      <c r="A302" s="125"/>
      <c r="B302" s="134"/>
      <c r="C302" s="78" t="s">
        <v>220</v>
      </c>
      <c r="D302" s="79"/>
      <c r="E302" s="79"/>
      <c r="F302" s="79"/>
      <c r="G302" s="79"/>
      <c r="H302" s="79"/>
      <c r="I302" s="80"/>
      <c r="J302" s="95">
        <f>SUM(J303:J304)</f>
        <v>13500</v>
      </c>
      <c r="K302" s="82">
        <v>13500</v>
      </c>
      <c r="L302" s="83">
        <v>0</v>
      </c>
      <c r="M302" s="82"/>
      <c r="N302" s="84">
        <v>0</v>
      </c>
      <c r="O302" s="83">
        <f>SUM(O303:O304)</f>
        <v>0</v>
      </c>
      <c r="P302" s="95">
        <f>SUM(P303:P304)</f>
        <v>0</v>
      </c>
      <c r="Q302" s="30" t="s">
        <v>13</v>
      </c>
    </row>
    <row r="303" spans="1:17" ht="13.5" hidden="1" customHeight="1" x14ac:dyDescent="0.25">
      <c r="A303" s="125"/>
      <c r="B303" s="134"/>
      <c r="C303" s="97" t="s">
        <v>46</v>
      </c>
      <c r="D303" s="88" t="s">
        <v>72</v>
      </c>
      <c r="E303" s="89"/>
      <c r="F303" s="89"/>
      <c r="G303" s="89"/>
      <c r="H303" s="89"/>
      <c r="I303" s="90"/>
      <c r="J303" s="91"/>
      <c r="K303" s="92">
        <v>0</v>
      </c>
      <c r="L303" s="93">
        <v>0</v>
      </c>
      <c r="M303" s="92"/>
      <c r="N303" s="94">
        <v>0</v>
      </c>
      <c r="O303" s="93">
        <v>0</v>
      </c>
      <c r="P303" s="53">
        <f>+O303-L303</f>
        <v>0</v>
      </c>
      <c r="Q303" s="30" t="s">
        <v>13</v>
      </c>
    </row>
    <row r="304" spans="1:17" ht="30" customHeight="1" x14ac:dyDescent="0.25">
      <c r="A304" s="125"/>
      <c r="B304" s="134"/>
      <c r="C304" s="101"/>
      <c r="D304" s="88" t="s">
        <v>57</v>
      </c>
      <c r="E304" s="89"/>
      <c r="F304" s="89"/>
      <c r="G304" s="89"/>
      <c r="H304" s="89"/>
      <c r="I304" s="90"/>
      <c r="J304" s="131">
        <v>13500</v>
      </c>
      <c r="K304" s="92">
        <v>13500</v>
      </c>
      <c r="L304" s="93">
        <v>0</v>
      </c>
      <c r="M304" s="92"/>
      <c r="N304" s="94">
        <v>0</v>
      </c>
      <c r="O304" s="93">
        <v>0</v>
      </c>
      <c r="P304" s="53">
        <f>+O304-L304</f>
        <v>0</v>
      </c>
      <c r="Q304" s="30" t="s">
        <v>13</v>
      </c>
    </row>
    <row r="305" spans="1:17" ht="15.75" customHeight="1" x14ac:dyDescent="0.25">
      <c r="A305" s="125"/>
      <c r="B305" s="134"/>
      <c r="C305" s="78" t="s">
        <v>221</v>
      </c>
      <c r="D305" s="79"/>
      <c r="E305" s="79"/>
      <c r="F305" s="79"/>
      <c r="G305" s="79"/>
      <c r="H305" s="79"/>
      <c r="I305" s="80"/>
      <c r="J305" s="95">
        <f>SUM(J306:J307)</f>
        <v>113300</v>
      </c>
      <c r="K305" s="82">
        <v>113685</v>
      </c>
      <c r="L305" s="83">
        <v>0</v>
      </c>
      <c r="M305" s="82"/>
      <c r="N305" s="84">
        <v>0</v>
      </c>
      <c r="O305" s="83">
        <f>SUM(O306:O307)</f>
        <v>0</v>
      </c>
      <c r="P305" s="95">
        <f>SUM(P306:P307)</f>
        <v>0</v>
      </c>
      <c r="Q305" s="30" t="s">
        <v>13</v>
      </c>
    </row>
    <row r="306" spans="1:17" ht="51" hidden="1" customHeight="1" x14ac:dyDescent="0.25">
      <c r="A306" s="125"/>
      <c r="B306" s="134"/>
      <c r="C306" s="97" t="s">
        <v>46</v>
      </c>
      <c r="D306" s="88" t="s">
        <v>222</v>
      </c>
      <c r="E306" s="89"/>
      <c r="F306" s="89"/>
      <c r="G306" s="89"/>
      <c r="H306" s="89"/>
      <c r="I306" s="90"/>
      <c r="J306" s="91"/>
      <c r="K306" s="92">
        <v>0</v>
      </c>
      <c r="L306" s="93">
        <v>0</v>
      </c>
      <c r="M306" s="92"/>
      <c r="N306" s="94">
        <v>0</v>
      </c>
      <c r="O306" s="93">
        <v>0</v>
      </c>
      <c r="P306" s="53">
        <f>+O306-L306</f>
        <v>0</v>
      </c>
      <c r="Q306" s="30" t="s">
        <v>13</v>
      </c>
    </row>
    <row r="307" spans="1:17" ht="54" customHeight="1" x14ac:dyDescent="0.25">
      <c r="A307" s="115"/>
      <c r="B307" s="116"/>
      <c r="C307" s="101"/>
      <c r="D307" s="88" t="s">
        <v>58</v>
      </c>
      <c r="E307" s="89"/>
      <c r="F307" s="89"/>
      <c r="G307" s="89"/>
      <c r="H307" s="89"/>
      <c r="I307" s="90"/>
      <c r="J307" s="131">
        <v>113300</v>
      </c>
      <c r="K307" s="92">
        <v>113685</v>
      </c>
      <c r="L307" s="93">
        <v>0</v>
      </c>
      <c r="M307" s="92"/>
      <c r="N307" s="94">
        <v>0</v>
      </c>
      <c r="O307" s="93">
        <v>0</v>
      </c>
      <c r="P307" s="53">
        <f>+O307-L307</f>
        <v>0</v>
      </c>
      <c r="Q307" s="30" t="s">
        <v>13</v>
      </c>
    </row>
    <row r="308" spans="1:17" ht="15.75" customHeight="1" x14ac:dyDescent="0.25">
      <c r="A308" s="69" t="s">
        <v>223</v>
      </c>
      <c r="B308" s="70"/>
      <c r="C308" s="70"/>
      <c r="D308" s="70"/>
      <c r="E308" s="70"/>
      <c r="F308" s="70"/>
      <c r="G308" s="70"/>
      <c r="H308" s="70"/>
      <c r="I308" s="71"/>
      <c r="J308" s="72">
        <f>+J309+J311+J315</f>
        <v>18535830</v>
      </c>
      <c r="K308" s="73">
        <v>18535830</v>
      </c>
      <c r="L308" s="74">
        <v>669843</v>
      </c>
      <c r="M308" s="73"/>
      <c r="N308" s="75">
        <v>3.6</v>
      </c>
      <c r="O308" s="74">
        <f>+O309+O311+O315</f>
        <v>669842.67000000004</v>
      </c>
      <c r="P308" s="72">
        <f>+P309+P311+P315</f>
        <v>-0.32999999998719431</v>
      </c>
      <c r="Q308" s="37" t="s">
        <v>13</v>
      </c>
    </row>
    <row r="309" spans="1:17" ht="15.75" customHeight="1" x14ac:dyDescent="0.25">
      <c r="A309" s="124" t="s">
        <v>46</v>
      </c>
      <c r="B309" s="154"/>
      <c r="C309" s="78" t="s">
        <v>224</v>
      </c>
      <c r="D309" s="79"/>
      <c r="E309" s="79"/>
      <c r="F309" s="79"/>
      <c r="G309" s="79"/>
      <c r="H309" s="79"/>
      <c r="I309" s="80"/>
      <c r="J309" s="95">
        <f>+J310</f>
        <v>11787625</v>
      </c>
      <c r="K309" s="82">
        <v>11787625</v>
      </c>
      <c r="L309" s="83">
        <v>128285</v>
      </c>
      <c r="M309" s="82"/>
      <c r="N309" s="84">
        <v>1.1000000000000001</v>
      </c>
      <c r="O309" s="83">
        <f>+O310</f>
        <v>128284.78</v>
      </c>
      <c r="P309" s="95">
        <f>+P310</f>
        <v>-0.22000000000116415</v>
      </c>
      <c r="Q309" s="30" t="s">
        <v>13</v>
      </c>
    </row>
    <row r="310" spans="1:17" ht="54.75" customHeight="1" x14ac:dyDescent="0.25">
      <c r="A310" s="125"/>
      <c r="B310" s="134"/>
      <c r="C310" s="91" t="s">
        <v>46</v>
      </c>
      <c r="D310" s="88" t="s">
        <v>225</v>
      </c>
      <c r="E310" s="89"/>
      <c r="F310" s="89"/>
      <c r="G310" s="89"/>
      <c r="H310" s="89"/>
      <c r="I310" s="90"/>
      <c r="J310" s="111">
        <v>11787625</v>
      </c>
      <c r="K310" s="92">
        <v>11787625</v>
      </c>
      <c r="L310" s="93">
        <v>128285</v>
      </c>
      <c r="M310" s="92"/>
      <c r="N310" s="94">
        <v>1.1000000000000001</v>
      </c>
      <c r="O310" s="93">
        <v>128284.78</v>
      </c>
      <c r="P310" s="53">
        <f>+O310-L310</f>
        <v>-0.22000000000116415</v>
      </c>
      <c r="Q310" s="30" t="s">
        <v>13</v>
      </c>
    </row>
    <row r="311" spans="1:17" ht="15.75" customHeight="1" x14ac:dyDescent="0.25">
      <c r="A311" s="125"/>
      <c r="B311" s="134"/>
      <c r="C311" s="78" t="s">
        <v>226</v>
      </c>
      <c r="D311" s="79"/>
      <c r="E311" s="79"/>
      <c r="F311" s="79"/>
      <c r="G311" s="79"/>
      <c r="H311" s="79"/>
      <c r="I311" s="80"/>
      <c r="J311" s="95">
        <f>SUM(J312:J314)</f>
        <v>4333816</v>
      </c>
      <c r="K311" s="82">
        <v>4333816</v>
      </c>
      <c r="L311" s="83">
        <v>1655</v>
      </c>
      <c r="M311" s="82"/>
      <c r="N311" s="84">
        <v>0</v>
      </c>
      <c r="O311" s="83">
        <f>SUM(O312:O314)</f>
        <v>1655</v>
      </c>
      <c r="P311" s="95">
        <f>SUM(P312:P314)</f>
        <v>0</v>
      </c>
      <c r="Q311" s="30" t="s">
        <v>13</v>
      </c>
    </row>
    <row r="312" spans="1:17" ht="57.75" customHeight="1" x14ac:dyDescent="0.25">
      <c r="A312" s="125"/>
      <c r="B312" s="134"/>
      <c r="C312" s="97" t="s">
        <v>46</v>
      </c>
      <c r="D312" s="88" t="s">
        <v>89</v>
      </c>
      <c r="E312" s="89"/>
      <c r="F312" s="89"/>
      <c r="G312" s="89"/>
      <c r="H312" s="89"/>
      <c r="I312" s="90"/>
      <c r="J312" s="131">
        <v>0</v>
      </c>
      <c r="K312" s="92">
        <v>0</v>
      </c>
      <c r="L312" s="93">
        <v>1655</v>
      </c>
      <c r="M312" s="92"/>
      <c r="N312" s="94">
        <v>0</v>
      </c>
      <c r="O312" s="93">
        <v>1655</v>
      </c>
      <c r="P312" s="53">
        <f>+O312-L312</f>
        <v>0</v>
      </c>
      <c r="Q312" s="30" t="s">
        <v>13</v>
      </c>
    </row>
    <row r="313" spans="1:17" ht="51" hidden="1" customHeight="1" x14ac:dyDescent="0.25">
      <c r="A313" s="125"/>
      <c r="B313" s="134"/>
      <c r="C313" s="98"/>
      <c r="D313" s="88" t="s">
        <v>198</v>
      </c>
      <c r="E313" s="89"/>
      <c r="F313" s="89"/>
      <c r="G313" s="89"/>
      <c r="H313" s="89"/>
      <c r="I313" s="90"/>
      <c r="J313" s="91"/>
      <c r="K313" s="92">
        <v>0</v>
      </c>
      <c r="L313" s="93">
        <v>0</v>
      </c>
      <c r="M313" s="92"/>
      <c r="N313" s="94">
        <v>0</v>
      </c>
      <c r="O313" s="93">
        <v>0</v>
      </c>
      <c r="P313" s="53">
        <f>+O313-L313</f>
        <v>0</v>
      </c>
      <c r="Q313" s="30" t="s">
        <v>13</v>
      </c>
    </row>
    <row r="314" spans="1:17" ht="54" customHeight="1" x14ac:dyDescent="0.25">
      <c r="A314" s="125"/>
      <c r="B314" s="134"/>
      <c r="C314" s="101"/>
      <c r="D314" s="88" t="s">
        <v>225</v>
      </c>
      <c r="E314" s="89"/>
      <c r="F314" s="89"/>
      <c r="G314" s="89"/>
      <c r="H314" s="89"/>
      <c r="I314" s="90"/>
      <c r="J314" s="111">
        <v>4333816</v>
      </c>
      <c r="K314" s="92">
        <v>4333816</v>
      </c>
      <c r="L314" s="93">
        <v>0</v>
      </c>
      <c r="M314" s="92"/>
      <c r="N314" s="94">
        <v>0</v>
      </c>
      <c r="O314" s="93">
        <v>0</v>
      </c>
      <c r="P314" s="53">
        <f>+O314-L314</f>
        <v>0</v>
      </c>
      <c r="Q314" s="30" t="s">
        <v>13</v>
      </c>
    </row>
    <row r="315" spans="1:17" ht="15.75" customHeight="1" x14ac:dyDescent="0.25">
      <c r="A315" s="125"/>
      <c r="B315" s="134"/>
      <c r="C315" s="78" t="s">
        <v>227</v>
      </c>
      <c r="D315" s="79"/>
      <c r="E315" s="79"/>
      <c r="F315" s="79"/>
      <c r="G315" s="79"/>
      <c r="H315" s="79"/>
      <c r="I315" s="80"/>
      <c r="J315" s="95">
        <f>+J316</f>
        <v>2414389</v>
      </c>
      <c r="K315" s="82">
        <v>2414389</v>
      </c>
      <c r="L315" s="83">
        <v>539903</v>
      </c>
      <c r="M315" s="82"/>
      <c r="N315" s="84">
        <v>22.4</v>
      </c>
      <c r="O315" s="83">
        <f>+O316</f>
        <v>539902.89</v>
      </c>
      <c r="P315" s="95">
        <f>+P316</f>
        <v>-0.10999999998603016</v>
      </c>
      <c r="Q315" s="30" t="s">
        <v>13</v>
      </c>
    </row>
    <row r="316" spans="1:17" ht="58.5" customHeight="1" x14ac:dyDescent="0.25">
      <c r="A316" s="115"/>
      <c r="B316" s="116"/>
      <c r="C316" s="91" t="s">
        <v>46</v>
      </c>
      <c r="D316" s="88" t="s">
        <v>225</v>
      </c>
      <c r="E316" s="89"/>
      <c r="F316" s="89"/>
      <c r="G316" s="89"/>
      <c r="H316" s="89"/>
      <c r="I316" s="90"/>
      <c r="J316" s="114">
        <v>2414389</v>
      </c>
      <c r="K316" s="92">
        <v>2414389</v>
      </c>
      <c r="L316" s="102">
        <v>539903</v>
      </c>
      <c r="M316" s="92"/>
      <c r="N316" s="94">
        <v>22.4</v>
      </c>
      <c r="O316" s="102">
        <v>539902.89</v>
      </c>
      <c r="P316" s="53">
        <f>+O316-L316</f>
        <v>-0.10999999998603016</v>
      </c>
      <c r="Q316" s="30" t="s">
        <v>13</v>
      </c>
    </row>
    <row r="317" spans="1:17" ht="30" customHeight="1" x14ac:dyDescent="0.25">
      <c r="A317" s="143" t="s">
        <v>228</v>
      </c>
      <c r="B317" s="144"/>
      <c r="C317" s="144"/>
      <c r="D317" s="144"/>
      <c r="E317" s="144"/>
      <c r="F317" s="144"/>
      <c r="G317" s="144"/>
      <c r="H317" s="144"/>
      <c r="I317" s="145"/>
      <c r="J317" s="146">
        <f>+J318</f>
        <v>600000</v>
      </c>
      <c r="K317" s="147">
        <v>786613</v>
      </c>
      <c r="L317" s="148">
        <v>175328</v>
      </c>
      <c r="M317" s="147"/>
      <c r="N317" s="149">
        <v>22.3</v>
      </c>
      <c r="O317" s="148">
        <f>+O318</f>
        <v>178169.59</v>
      </c>
      <c r="P317" s="146">
        <f>+P318</f>
        <v>2841.59</v>
      </c>
      <c r="Q317" s="150" t="s">
        <v>13</v>
      </c>
    </row>
    <row r="318" spans="1:17" ht="18" customHeight="1" x14ac:dyDescent="0.25">
      <c r="A318" s="124" t="s">
        <v>46</v>
      </c>
      <c r="B318" s="154"/>
      <c r="C318" s="78" t="s">
        <v>229</v>
      </c>
      <c r="D318" s="79"/>
      <c r="E318" s="79"/>
      <c r="F318" s="79"/>
      <c r="G318" s="79"/>
      <c r="H318" s="79"/>
      <c r="I318" s="80"/>
      <c r="J318" s="95">
        <f>SUM(J319:J321)</f>
        <v>600000</v>
      </c>
      <c r="K318" s="82">
        <v>786613</v>
      </c>
      <c r="L318" s="83">
        <v>175328</v>
      </c>
      <c r="M318" s="82"/>
      <c r="N318" s="84">
        <v>22.3</v>
      </c>
      <c r="O318" s="83">
        <f>SUM(O319:O321)</f>
        <v>178169.59</v>
      </c>
      <c r="P318" s="95">
        <f>SUM(P319:P321)</f>
        <v>2841.59</v>
      </c>
      <c r="Q318" s="30" t="s">
        <v>13</v>
      </c>
    </row>
    <row r="319" spans="1:17" ht="15.75" customHeight="1" x14ac:dyDescent="0.25">
      <c r="A319" s="125"/>
      <c r="B319" s="134"/>
      <c r="C319" s="97" t="s">
        <v>46</v>
      </c>
      <c r="D319" s="88" t="s">
        <v>51</v>
      </c>
      <c r="E319" s="89"/>
      <c r="F319" s="89"/>
      <c r="G319" s="89"/>
      <c r="H319" s="89"/>
      <c r="I319" s="90"/>
      <c r="J319" s="111">
        <v>0</v>
      </c>
      <c r="K319" s="92">
        <v>0</v>
      </c>
      <c r="L319" s="93">
        <v>328</v>
      </c>
      <c r="M319" s="92"/>
      <c r="N319" s="94">
        <v>0</v>
      </c>
      <c r="O319" s="93">
        <v>269.58999999999997</v>
      </c>
      <c r="P319" s="53">
        <f>+O319-L319</f>
        <v>-58.410000000000025</v>
      </c>
      <c r="Q319" s="30" t="s">
        <v>13</v>
      </c>
    </row>
    <row r="320" spans="1:17" ht="27.75" customHeight="1" x14ac:dyDescent="0.25">
      <c r="A320" s="125"/>
      <c r="B320" s="134"/>
      <c r="C320" s="98"/>
      <c r="D320" s="88" t="s">
        <v>141</v>
      </c>
      <c r="E320" s="89"/>
      <c r="F320" s="89"/>
      <c r="G320" s="89"/>
      <c r="H320" s="89"/>
      <c r="I320" s="90"/>
      <c r="J320" s="111">
        <v>600000</v>
      </c>
      <c r="K320" s="92">
        <v>600000</v>
      </c>
      <c r="L320" s="93">
        <v>175000</v>
      </c>
      <c r="M320" s="92"/>
      <c r="N320" s="94">
        <v>29.2</v>
      </c>
      <c r="O320" s="93">
        <v>175000</v>
      </c>
      <c r="P320" s="53">
        <f>+O320-L320</f>
        <v>0</v>
      </c>
      <c r="Q320" s="30" t="s">
        <v>13</v>
      </c>
    </row>
    <row r="321" spans="1:17" ht="126.75" customHeight="1" x14ac:dyDescent="0.25">
      <c r="A321" s="115" t="s">
        <v>46</v>
      </c>
      <c r="B321" s="116"/>
      <c r="C321" s="101"/>
      <c r="D321" s="88" t="s">
        <v>222</v>
      </c>
      <c r="E321" s="89"/>
      <c r="F321" s="89"/>
      <c r="G321" s="89"/>
      <c r="H321" s="89"/>
      <c r="I321" s="90"/>
      <c r="J321" s="111">
        <v>0</v>
      </c>
      <c r="K321" s="92">
        <v>186613</v>
      </c>
      <c r="L321" s="93">
        <v>0</v>
      </c>
      <c r="M321" s="92"/>
      <c r="N321" s="94">
        <v>0</v>
      </c>
      <c r="O321" s="93">
        <v>2900</v>
      </c>
      <c r="P321" s="53">
        <f>+O321-L321</f>
        <v>2900</v>
      </c>
      <c r="Q321" s="112" t="s">
        <v>230</v>
      </c>
    </row>
    <row r="322" spans="1:17" ht="23.25" hidden="1" customHeight="1" x14ac:dyDescent="0.25">
      <c r="A322" s="197" t="s">
        <v>12</v>
      </c>
      <c r="B322" s="198"/>
      <c r="C322" s="198"/>
      <c r="D322" s="198"/>
      <c r="E322" s="198"/>
      <c r="F322" s="198"/>
      <c r="G322" s="198"/>
      <c r="H322" s="198"/>
      <c r="I322" s="199"/>
      <c r="J322" s="200">
        <f>+J317+J308+J290+J286+J262+J250+J244+J241+J220+J195+J183+J155+J138+J131+J122+J89+J78+J70+J38</f>
        <v>828642138</v>
      </c>
      <c r="K322" s="201">
        <v>839348295</v>
      </c>
      <c r="L322" s="202">
        <v>198393004</v>
      </c>
      <c r="M322" s="201"/>
      <c r="N322" s="203">
        <v>23.6</v>
      </c>
      <c r="O322" s="202">
        <f>+O317+O308+O290+O286+O262+O250+O244+O241+O220+O195+O183+O155+O138+O131+O122+O89+O78+O70+O38</f>
        <v>186662187.91999999</v>
      </c>
      <c r="P322" s="200">
        <f>+P317+P308+P290+P286+P262+P250+P244+P241+P220+P195+P183+P155+P138+P131+P122+P89+P78+P70+P38</f>
        <v>-11730817.059999997</v>
      </c>
      <c r="Q322" s="200" t="s">
        <v>13</v>
      </c>
    </row>
    <row r="323" spans="1:17" ht="0.75" hidden="1" customHeight="1" x14ac:dyDescent="0.25">
      <c r="A323" s="204"/>
      <c r="B323" s="205"/>
      <c r="C323" s="205"/>
      <c r="D323" s="205"/>
      <c r="E323" s="205"/>
      <c r="F323" s="205"/>
      <c r="G323" s="205"/>
      <c r="H323" s="205"/>
      <c r="I323" s="206"/>
      <c r="J323" s="207"/>
      <c r="K323" s="208"/>
      <c r="L323" s="209"/>
      <c r="M323" s="210"/>
      <c r="N323" s="211"/>
      <c r="O323" s="209"/>
      <c r="P323" s="207"/>
      <c r="Q323" s="207"/>
    </row>
    <row r="324" spans="1:17" ht="15" customHeight="1" x14ac:dyDescent="0.25">
      <c r="A324" s="212"/>
      <c r="B324" s="212"/>
      <c r="C324" s="212"/>
      <c r="D324" s="212"/>
      <c r="E324" s="212"/>
      <c r="F324" s="212"/>
      <c r="G324" s="212"/>
      <c r="H324" s="212"/>
      <c r="I324" s="212"/>
      <c r="J324" s="212"/>
      <c r="K324" s="212"/>
      <c r="M324" s="212"/>
      <c r="N324" s="212"/>
      <c r="P324" s="213"/>
      <c r="Q324" s="212"/>
    </row>
    <row r="325" spans="1:17" ht="15" customHeight="1" x14ac:dyDescent="0.25">
      <c r="A325" s="212"/>
      <c r="B325" s="212"/>
      <c r="C325" s="212"/>
      <c r="D325" s="212"/>
      <c r="E325" s="212"/>
      <c r="F325" s="212"/>
      <c r="G325" s="212"/>
      <c r="H325" s="212"/>
      <c r="I325" s="212"/>
      <c r="J325" s="213">
        <f>+J322-J6</f>
        <v>0</v>
      </c>
      <c r="K325" s="213"/>
      <c r="L325" s="213"/>
      <c r="M325" s="212"/>
      <c r="N325" s="212"/>
      <c r="O325" s="213"/>
      <c r="P325" s="213"/>
      <c r="Q325" s="212"/>
    </row>
    <row r="326" spans="1:17" ht="15" customHeight="1" x14ac:dyDescent="0.25">
      <c r="A326" s="212"/>
      <c r="B326" s="212"/>
      <c r="C326" s="212"/>
      <c r="D326" s="212"/>
      <c r="E326" s="212"/>
      <c r="F326" s="212"/>
      <c r="G326" s="212"/>
      <c r="H326" s="212"/>
      <c r="I326" s="212"/>
      <c r="J326" s="212"/>
      <c r="K326" s="212"/>
      <c r="M326" s="212"/>
      <c r="N326" s="212"/>
      <c r="P326" s="212"/>
      <c r="Q326" s="212"/>
    </row>
    <row r="327" spans="1:17" ht="15" customHeight="1" x14ac:dyDescent="0.25">
      <c r="A327" s="212"/>
      <c r="B327" s="212"/>
      <c r="C327" s="212"/>
      <c r="D327" s="212"/>
      <c r="E327" s="212"/>
      <c r="F327" s="212"/>
      <c r="G327" s="212"/>
      <c r="H327" s="212"/>
      <c r="I327" s="212"/>
      <c r="J327" s="212"/>
      <c r="K327" s="212"/>
      <c r="M327" s="212"/>
      <c r="N327" s="212"/>
      <c r="P327" s="212"/>
      <c r="Q327" s="212"/>
    </row>
    <row r="328" spans="1:17" ht="15" customHeight="1" x14ac:dyDescent="0.25">
      <c r="A328" s="212"/>
      <c r="B328" s="212"/>
      <c r="C328" s="212"/>
      <c r="D328" s="212"/>
      <c r="E328" s="212"/>
      <c r="F328" s="212"/>
      <c r="G328" s="212"/>
      <c r="H328" s="212"/>
      <c r="I328" s="212"/>
      <c r="J328" s="212"/>
      <c r="K328" s="212"/>
      <c r="M328" s="212"/>
      <c r="N328" s="212"/>
      <c r="P328" s="212"/>
      <c r="Q328" s="212"/>
    </row>
    <row r="329" spans="1:17" ht="15" customHeight="1" x14ac:dyDescent="0.25">
      <c r="A329" s="212"/>
      <c r="B329" s="212"/>
      <c r="C329" s="212"/>
      <c r="D329" s="212"/>
      <c r="E329" s="212"/>
      <c r="F329" s="212"/>
      <c r="G329" s="212"/>
      <c r="H329" s="212"/>
      <c r="I329" s="212"/>
      <c r="J329" s="212"/>
      <c r="K329" s="212"/>
      <c r="M329" s="212"/>
      <c r="N329" s="212"/>
      <c r="P329" s="212"/>
      <c r="Q329" s="212"/>
    </row>
    <row r="330" spans="1:17" ht="15" customHeight="1" x14ac:dyDescent="0.25">
      <c r="A330" s="212"/>
      <c r="B330" s="212"/>
      <c r="C330" s="212"/>
      <c r="D330" s="212"/>
      <c r="E330" s="212"/>
      <c r="F330" s="212"/>
      <c r="G330" s="212"/>
      <c r="H330" s="212"/>
      <c r="I330" s="212"/>
      <c r="J330" s="212"/>
      <c r="K330" s="212"/>
      <c r="M330" s="212"/>
      <c r="N330" s="212"/>
      <c r="P330" s="212"/>
      <c r="Q330" s="212"/>
    </row>
    <row r="331" spans="1:17" ht="15" customHeight="1" x14ac:dyDescent="0.25">
      <c r="A331" s="212"/>
      <c r="B331" s="212"/>
      <c r="C331" s="212"/>
      <c r="D331" s="212"/>
      <c r="E331" s="212"/>
      <c r="F331" s="212"/>
      <c r="G331" s="212"/>
      <c r="H331" s="212"/>
      <c r="I331" s="212"/>
      <c r="J331" s="212"/>
      <c r="K331" s="212"/>
      <c r="M331" s="212"/>
      <c r="N331" s="212"/>
      <c r="P331" s="212"/>
      <c r="Q331" s="212"/>
    </row>
    <row r="332" spans="1:17" ht="15" customHeight="1" x14ac:dyDescent="0.25">
      <c r="A332" s="212"/>
      <c r="B332" s="212"/>
      <c r="C332" s="212"/>
      <c r="D332" s="212"/>
      <c r="E332" s="212"/>
      <c r="F332" s="212"/>
      <c r="G332" s="212"/>
      <c r="H332" s="212"/>
      <c r="I332" s="212"/>
      <c r="J332" s="212"/>
      <c r="K332" s="212"/>
      <c r="M332" s="212"/>
      <c r="N332" s="212"/>
      <c r="P332" s="212"/>
      <c r="Q332" s="212"/>
    </row>
    <row r="333" spans="1:17" ht="15" customHeight="1" x14ac:dyDescent="0.25">
      <c r="A333" s="212"/>
      <c r="B333" s="212"/>
      <c r="C333" s="212"/>
      <c r="D333" s="212"/>
      <c r="E333" s="212"/>
      <c r="F333" s="212"/>
      <c r="G333" s="212"/>
      <c r="H333" s="212"/>
      <c r="I333" s="212"/>
      <c r="J333" s="212"/>
      <c r="K333" s="212"/>
      <c r="M333" s="212"/>
      <c r="N333" s="212"/>
      <c r="P333" s="212"/>
      <c r="Q333" s="212"/>
    </row>
    <row r="334" spans="1:17" ht="15" customHeight="1" x14ac:dyDescent="0.25">
      <c r="A334" s="212"/>
      <c r="B334" s="212"/>
      <c r="C334" s="212"/>
      <c r="D334" s="212"/>
      <c r="E334" s="212"/>
      <c r="F334" s="212"/>
      <c r="G334" s="212"/>
      <c r="H334" s="212"/>
      <c r="I334" s="212"/>
      <c r="J334" s="212"/>
      <c r="K334" s="212"/>
      <c r="M334" s="212"/>
      <c r="N334" s="212"/>
      <c r="P334" s="212"/>
      <c r="Q334" s="212"/>
    </row>
    <row r="335" spans="1:17" ht="15" customHeight="1" x14ac:dyDescent="0.25">
      <c r="A335" s="212"/>
      <c r="B335" s="212"/>
      <c r="C335" s="212"/>
      <c r="D335" s="212"/>
      <c r="E335" s="212"/>
      <c r="F335" s="212"/>
      <c r="G335" s="212"/>
      <c r="H335" s="212"/>
      <c r="I335" s="212"/>
      <c r="J335" s="212"/>
      <c r="K335" s="212"/>
      <c r="M335" s="212"/>
      <c r="N335" s="212"/>
      <c r="P335" s="212"/>
      <c r="Q335" s="212"/>
    </row>
    <row r="336" spans="1:17" ht="15" customHeight="1" x14ac:dyDescent="0.25">
      <c r="A336" s="212"/>
      <c r="B336" s="212"/>
      <c r="C336" s="212"/>
      <c r="D336" s="212"/>
      <c r="E336" s="212"/>
      <c r="F336" s="212"/>
      <c r="G336" s="212"/>
      <c r="H336" s="212"/>
      <c r="I336" s="212"/>
      <c r="J336" s="212"/>
      <c r="K336" s="212"/>
      <c r="M336" s="212"/>
      <c r="N336" s="212"/>
      <c r="P336" s="212"/>
      <c r="Q336" s="212"/>
    </row>
    <row r="337" spans="1:17" ht="15" customHeight="1" x14ac:dyDescent="0.25">
      <c r="A337" s="212"/>
      <c r="B337" s="212"/>
      <c r="C337" s="212"/>
      <c r="D337" s="212"/>
      <c r="E337" s="212"/>
      <c r="F337" s="212"/>
      <c r="G337" s="212"/>
      <c r="H337" s="212"/>
      <c r="I337" s="212"/>
      <c r="J337" s="212"/>
      <c r="K337" s="212"/>
      <c r="M337" s="212"/>
      <c r="N337" s="212"/>
      <c r="P337" s="212"/>
      <c r="Q337" s="212"/>
    </row>
    <row r="338" spans="1:17" ht="15" customHeight="1" x14ac:dyDescent="0.25">
      <c r="A338" s="212"/>
      <c r="B338" s="212"/>
      <c r="C338" s="212"/>
      <c r="D338" s="212"/>
      <c r="E338" s="212"/>
      <c r="F338" s="212"/>
      <c r="G338" s="212"/>
      <c r="H338" s="212"/>
      <c r="I338" s="212"/>
      <c r="J338" s="212"/>
      <c r="K338" s="212"/>
      <c r="M338" s="212"/>
      <c r="N338" s="212"/>
      <c r="P338" s="212"/>
      <c r="Q338" s="212"/>
    </row>
    <row r="339" spans="1:17" ht="15" customHeight="1" x14ac:dyDescent="0.25">
      <c r="A339" s="212"/>
      <c r="B339" s="212"/>
      <c r="C339" s="212"/>
      <c r="D339" s="212"/>
      <c r="E339" s="212"/>
      <c r="F339" s="212"/>
      <c r="G339" s="212"/>
      <c r="H339" s="212"/>
      <c r="I339" s="212"/>
      <c r="J339" s="212"/>
      <c r="K339" s="212"/>
      <c r="M339" s="212"/>
      <c r="N339" s="212"/>
      <c r="P339" s="212"/>
      <c r="Q339" s="212"/>
    </row>
  </sheetData>
  <mergeCells count="369">
    <mergeCell ref="O322:O323"/>
    <mergeCell ref="P322:P323"/>
    <mergeCell ref="Q322:Q323"/>
    <mergeCell ref="A321:C321"/>
    <mergeCell ref="D321:I321"/>
    <mergeCell ref="A322:I323"/>
    <mergeCell ref="J322:J323"/>
    <mergeCell ref="L322:L323"/>
    <mergeCell ref="N322:N323"/>
    <mergeCell ref="D316:I316"/>
    <mergeCell ref="A317:I317"/>
    <mergeCell ref="A318:B320"/>
    <mergeCell ref="C318:I318"/>
    <mergeCell ref="C319:C320"/>
    <mergeCell ref="D319:I319"/>
    <mergeCell ref="D320:I320"/>
    <mergeCell ref="A308:I308"/>
    <mergeCell ref="A309:B316"/>
    <mergeCell ref="C309:I309"/>
    <mergeCell ref="D310:I310"/>
    <mergeCell ref="C311:I311"/>
    <mergeCell ref="C312:C314"/>
    <mergeCell ref="D312:I312"/>
    <mergeCell ref="D313:I313"/>
    <mergeCell ref="D314:I314"/>
    <mergeCell ref="C315:I315"/>
    <mergeCell ref="C303:C304"/>
    <mergeCell ref="D303:I303"/>
    <mergeCell ref="D304:I304"/>
    <mergeCell ref="C305:I305"/>
    <mergeCell ref="C306:C307"/>
    <mergeCell ref="D306:I306"/>
    <mergeCell ref="D307:I307"/>
    <mergeCell ref="D297:I297"/>
    <mergeCell ref="D298:I298"/>
    <mergeCell ref="D299:I299"/>
    <mergeCell ref="C300:I300"/>
    <mergeCell ref="D301:I301"/>
    <mergeCell ref="C302:I302"/>
    <mergeCell ref="A290:I290"/>
    <mergeCell ref="A291:B291"/>
    <mergeCell ref="C291:I291"/>
    <mergeCell ref="D292:I292"/>
    <mergeCell ref="D293:I293"/>
    <mergeCell ref="A294:B307"/>
    <mergeCell ref="C294:I294"/>
    <mergeCell ref="D295:I295"/>
    <mergeCell ref="C296:I296"/>
    <mergeCell ref="C297:C299"/>
    <mergeCell ref="A286:I286"/>
    <mergeCell ref="A287:B289"/>
    <mergeCell ref="C287:I287"/>
    <mergeCell ref="C288:C289"/>
    <mergeCell ref="D288:I288"/>
    <mergeCell ref="D289:I289"/>
    <mergeCell ref="D279:I279"/>
    <mergeCell ref="D280:I280"/>
    <mergeCell ref="C281:I281"/>
    <mergeCell ref="C282:C285"/>
    <mergeCell ref="D282:I282"/>
    <mergeCell ref="D283:I283"/>
    <mergeCell ref="D284:I284"/>
    <mergeCell ref="D285:I285"/>
    <mergeCell ref="D273:I273"/>
    <mergeCell ref="D274:I274"/>
    <mergeCell ref="D275:I275"/>
    <mergeCell ref="D276:I276"/>
    <mergeCell ref="D277:I277"/>
    <mergeCell ref="D278:I278"/>
    <mergeCell ref="C265:I265"/>
    <mergeCell ref="C266:C267"/>
    <mergeCell ref="D266:I266"/>
    <mergeCell ref="D267:I267"/>
    <mergeCell ref="C268:I268"/>
    <mergeCell ref="C269:C280"/>
    <mergeCell ref="D269:I269"/>
    <mergeCell ref="D270:I270"/>
    <mergeCell ref="D271:I271"/>
    <mergeCell ref="D272:I272"/>
    <mergeCell ref="D260:I260"/>
    <mergeCell ref="D261:I261"/>
    <mergeCell ref="A262:I262"/>
    <mergeCell ref="A263:B263"/>
    <mergeCell ref="C263:I263"/>
    <mergeCell ref="D264:I264"/>
    <mergeCell ref="C255:I255"/>
    <mergeCell ref="C256:C257"/>
    <mergeCell ref="D256:I256"/>
    <mergeCell ref="D257:I257"/>
    <mergeCell ref="C258:I258"/>
    <mergeCell ref="D259:I259"/>
    <mergeCell ref="A250:I250"/>
    <mergeCell ref="C251:I251"/>
    <mergeCell ref="C252:C254"/>
    <mergeCell ref="D252:I252"/>
    <mergeCell ref="D253:I253"/>
    <mergeCell ref="D254:I254"/>
    <mergeCell ref="A244:I244"/>
    <mergeCell ref="A245:B249"/>
    <mergeCell ref="C245:I245"/>
    <mergeCell ref="C246:C247"/>
    <mergeCell ref="D246:I246"/>
    <mergeCell ref="D247:I247"/>
    <mergeCell ref="C248:I248"/>
    <mergeCell ref="D249:I249"/>
    <mergeCell ref="D238:I238"/>
    <mergeCell ref="D239:I239"/>
    <mergeCell ref="D240:I240"/>
    <mergeCell ref="A241:I241"/>
    <mergeCell ref="A242:B243"/>
    <mergeCell ref="C242:I242"/>
    <mergeCell ref="D243:I243"/>
    <mergeCell ref="C232:I232"/>
    <mergeCell ref="D233:I233"/>
    <mergeCell ref="D234:I234"/>
    <mergeCell ref="D235:I235"/>
    <mergeCell ref="C236:I236"/>
    <mergeCell ref="D237:I237"/>
    <mergeCell ref="D225:I225"/>
    <mergeCell ref="D226:I226"/>
    <mergeCell ref="C227:I227"/>
    <mergeCell ref="D228:I228"/>
    <mergeCell ref="C229:I229"/>
    <mergeCell ref="C230:C231"/>
    <mergeCell ref="D230:I230"/>
    <mergeCell ref="D231:I231"/>
    <mergeCell ref="A220:I220"/>
    <mergeCell ref="C221:I221"/>
    <mergeCell ref="C222:C223"/>
    <mergeCell ref="D222:I222"/>
    <mergeCell ref="D223:I223"/>
    <mergeCell ref="C224:I224"/>
    <mergeCell ref="D211:I211"/>
    <mergeCell ref="D212:I212"/>
    <mergeCell ref="D213:I213"/>
    <mergeCell ref="C214:I214"/>
    <mergeCell ref="C215:C219"/>
    <mergeCell ref="D215:I215"/>
    <mergeCell ref="D216:I216"/>
    <mergeCell ref="D217:I217"/>
    <mergeCell ref="D218:I218"/>
    <mergeCell ref="D219:I219"/>
    <mergeCell ref="C206:C209"/>
    <mergeCell ref="D206:I206"/>
    <mergeCell ref="D207:I207"/>
    <mergeCell ref="D208:I208"/>
    <mergeCell ref="D209:I209"/>
    <mergeCell ref="D210:I210"/>
    <mergeCell ref="C201:C202"/>
    <mergeCell ref="D201:I201"/>
    <mergeCell ref="D202:I202"/>
    <mergeCell ref="C203:I203"/>
    <mergeCell ref="D204:I204"/>
    <mergeCell ref="C205:I205"/>
    <mergeCell ref="A195:I195"/>
    <mergeCell ref="C196:I196"/>
    <mergeCell ref="D197:I197"/>
    <mergeCell ref="C198:I198"/>
    <mergeCell ref="D199:I199"/>
    <mergeCell ref="C200:I200"/>
    <mergeCell ref="C190:C191"/>
    <mergeCell ref="D190:I190"/>
    <mergeCell ref="D191:I191"/>
    <mergeCell ref="D192:I192"/>
    <mergeCell ref="D193:I193"/>
    <mergeCell ref="D194:I194"/>
    <mergeCell ref="C185:C188"/>
    <mergeCell ref="D185:I185"/>
    <mergeCell ref="D186:I186"/>
    <mergeCell ref="D187:I187"/>
    <mergeCell ref="D188:I188"/>
    <mergeCell ref="C189:I189"/>
    <mergeCell ref="D179:I179"/>
    <mergeCell ref="D180:I180"/>
    <mergeCell ref="D181:I181"/>
    <mergeCell ref="D182:I182"/>
    <mergeCell ref="A183:I183"/>
    <mergeCell ref="C184:I184"/>
    <mergeCell ref="C174:I174"/>
    <mergeCell ref="C175:C176"/>
    <mergeCell ref="D175:I175"/>
    <mergeCell ref="D176:I176"/>
    <mergeCell ref="C177:I177"/>
    <mergeCell ref="D178:I178"/>
    <mergeCell ref="C168:I168"/>
    <mergeCell ref="C169:C170"/>
    <mergeCell ref="D169:I169"/>
    <mergeCell ref="D170:I170"/>
    <mergeCell ref="C171:I171"/>
    <mergeCell ref="C172:C173"/>
    <mergeCell ref="D172:I172"/>
    <mergeCell ref="D173:I173"/>
    <mergeCell ref="D161:I161"/>
    <mergeCell ref="C162:I162"/>
    <mergeCell ref="C163:C167"/>
    <mergeCell ref="D163:I163"/>
    <mergeCell ref="D164:I164"/>
    <mergeCell ref="D165:I165"/>
    <mergeCell ref="D166:I166"/>
    <mergeCell ref="D167:I167"/>
    <mergeCell ref="A155:I155"/>
    <mergeCell ref="C156:I156"/>
    <mergeCell ref="D157:I157"/>
    <mergeCell ref="D158:I158"/>
    <mergeCell ref="D159:I159"/>
    <mergeCell ref="C160:I160"/>
    <mergeCell ref="Q148:Q149"/>
    <mergeCell ref="D149:I149"/>
    <mergeCell ref="D150:I150"/>
    <mergeCell ref="D151:I151"/>
    <mergeCell ref="C152:I152"/>
    <mergeCell ref="A153:C154"/>
    <mergeCell ref="D153:I153"/>
    <mergeCell ref="D154:I154"/>
    <mergeCell ref="C145:C146"/>
    <mergeCell ref="D145:I145"/>
    <mergeCell ref="D146:I146"/>
    <mergeCell ref="C147:I147"/>
    <mergeCell ref="C148:C151"/>
    <mergeCell ref="D148:I148"/>
    <mergeCell ref="C140:C143"/>
    <mergeCell ref="D140:I140"/>
    <mergeCell ref="D141:I141"/>
    <mergeCell ref="D142:I142"/>
    <mergeCell ref="D143:I143"/>
    <mergeCell ref="C144:I144"/>
    <mergeCell ref="D134:I134"/>
    <mergeCell ref="D135:I135"/>
    <mergeCell ref="D136:I136"/>
    <mergeCell ref="D137:I137"/>
    <mergeCell ref="A138:I138"/>
    <mergeCell ref="C139:I139"/>
    <mergeCell ref="D128:I128"/>
    <mergeCell ref="D129:I129"/>
    <mergeCell ref="D130:I130"/>
    <mergeCell ref="A131:I131"/>
    <mergeCell ref="C132:I132"/>
    <mergeCell ref="D133:I133"/>
    <mergeCell ref="A122:I122"/>
    <mergeCell ref="C123:I123"/>
    <mergeCell ref="D124:I124"/>
    <mergeCell ref="D125:I125"/>
    <mergeCell ref="D126:I126"/>
    <mergeCell ref="D127:I127"/>
    <mergeCell ref="C116:I116"/>
    <mergeCell ref="D117:I117"/>
    <mergeCell ref="D118:I118"/>
    <mergeCell ref="D119:I119"/>
    <mergeCell ref="D120:I120"/>
    <mergeCell ref="D121:I121"/>
    <mergeCell ref="C107:I107"/>
    <mergeCell ref="C108:C115"/>
    <mergeCell ref="D108:I108"/>
    <mergeCell ref="D109:I109"/>
    <mergeCell ref="D110:I110"/>
    <mergeCell ref="D111:I111"/>
    <mergeCell ref="D112:I112"/>
    <mergeCell ref="D113:I113"/>
    <mergeCell ref="D114:I114"/>
    <mergeCell ref="D115:I115"/>
    <mergeCell ref="D101:I101"/>
    <mergeCell ref="D102:I102"/>
    <mergeCell ref="C103:I103"/>
    <mergeCell ref="C104:C106"/>
    <mergeCell ref="D104:I104"/>
    <mergeCell ref="D105:I105"/>
    <mergeCell ref="D106:I106"/>
    <mergeCell ref="D95:I95"/>
    <mergeCell ref="D96:I96"/>
    <mergeCell ref="D97:I97"/>
    <mergeCell ref="D98:I98"/>
    <mergeCell ref="D99:I99"/>
    <mergeCell ref="D100:I100"/>
    <mergeCell ref="A89:I89"/>
    <mergeCell ref="C90:I90"/>
    <mergeCell ref="D91:I91"/>
    <mergeCell ref="D92:I92"/>
    <mergeCell ref="D93:I93"/>
    <mergeCell ref="D94:I94"/>
    <mergeCell ref="D83:I83"/>
    <mergeCell ref="D84:I84"/>
    <mergeCell ref="D85:I85"/>
    <mergeCell ref="D86:I86"/>
    <mergeCell ref="A87:B88"/>
    <mergeCell ref="C87:I87"/>
    <mergeCell ref="D88:I88"/>
    <mergeCell ref="D77:I77"/>
    <mergeCell ref="A78:I78"/>
    <mergeCell ref="C79:I79"/>
    <mergeCell ref="D80:I80"/>
    <mergeCell ref="D81:I81"/>
    <mergeCell ref="D82:I82"/>
    <mergeCell ref="C68:I68"/>
    <mergeCell ref="D69:I69"/>
    <mergeCell ref="A70:I70"/>
    <mergeCell ref="A71:B77"/>
    <mergeCell ref="C71:I71"/>
    <mergeCell ref="D72:I72"/>
    <mergeCell ref="D73:I73"/>
    <mergeCell ref="D74:I74"/>
    <mergeCell ref="D75:I75"/>
    <mergeCell ref="D76:I76"/>
    <mergeCell ref="C64:I64"/>
    <mergeCell ref="C65:C67"/>
    <mergeCell ref="D65:I65"/>
    <mergeCell ref="D66:I66"/>
    <mergeCell ref="Q66:Q67"/>
    <mergeCell ref="D67:I67"/>
    <mergeCell ref="C58:I58"/>
    <mergeCell ref="D59:I59"/>
    <mergeCell ref="D60:I60"/>
    <mergeCell ref="D61:I61"/>
    <mergeCell ref="D62:I62"/>
    <mergeCell ref="D63:I63"/>
    <mergeCell ref="D52:I52"/>
    <mergeCell ref="D53:I53"/>
    <mergeCell ref="D54:I54"/>
    <mergeCell ref="D55:I55"/>
    <mergeCell ref="D56:I56"/>
    <mergeCell ref="D57:I57"/>
    <mergeCell ref="D46:I46"/>
    <mergeCell ref="D47:I47"/>
    <mergeCell ref="D48:I48"/>
    <mergeCell ref="D49:I49"/>
    <mergeCell ref="D50:I50"/>
    <mergeCell ref="D51:I51"/>
    <mergeCell ref="C41:I41"/>
    <mergeCell ref="C42:C44"/>
    <mergeCell ref="D42:I42"/>
    <mergeCell ref="D43:I43"/>
    <mergeCell ref="D44:I44"/>
    <mergeCell ref="C45:I45"/>
    <mergeCell ref="H34:I34"/>
    <mergeCell ref="H35:I35"/>
    <mergeCell ref="H36:I36"/>
    <mergeCell ref="A38:I38"/>
    <mergeCell ref="C39:I39"/>
    <mergeCell ref="D40:I40"/>
    <mergeCell ref="H28:I28"/>
    <mergeCell ref="H29:I29"/>
    <mergeCell ref="H30:I30"/>
    <mergeCell ref="H31:I31"/>
    <mergeCell ref="H32:I32"/>
    <mergeCell ref="H33:I33"/>
    <mergeCell ref="H22:I22"/>
    <mergeCell ref="H23:I23"/>
    <mergeCell ref="H24:I24"/>
    <mergeCell ref="A25:I25"/>
    <mergeCell ref="H26:I26"/>
    <mergeCell ref="H27:I27"/>
    <mergeCell ref="H13:I13"/>
    <mergeCell ref="H14:I14"/>
    <mergeCell ref="H18:I18"/>
    <mergeCell ref="H19:I19"/>
    <mergeCell ref="H20:I20"/>
    <mergeCell ref="H21:I21"/>
    <mergeCell ref="A5:C5"/>
    <mergeCell ref="E5:I5"/>
    <mergeCell ref="A7:I7"/>
    <mergeCell ref="H8:I8"/>
    <mergeCell ref="H9:I9"/>
    <mergeCell ref="H12:I12"/>
    <mergeCell ref="A2:Q2"/>
    <mergeCell ref="A3:E3"/>
    <mergeCell ref="F3:H3"/>
    <mergeCell ref="I3:K3"/>
    <mergeCell ref="L3:M3"/>
    <mergeCell ref="A4:C4"/>
    <mergeCell ref="E4:I4"/>
  </mergeCells>
  <pageMargins left="0.39370078740157483" right="0.39370078740157483" top="0.51181102362204722" bottom="0.39370078740157483" header="0.11811023622047245" footer="0.19685039370078741"/>
  <pageSetup paperSize="9" scale="70" firstPageNumber="12" orientation="landscape" useFirstPageNumber="1" r:id="rId1"/>
  <headerFooter>
    <oddHeader>&amp;CInformacja o wykonaniu budżetu Województwa Zachodniopomorskiego za I kwartał 2014 roku
____________________________________________________________________________________________________________________________</oddHeader>
    <oddFooter>&amp;C&amp;P</oddFooter>
  </headerFooter>
  <rowBreaks count="2" manualBreakCount="2">
    <brk id="289" max="16" man="1"/>
    <brk id="31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6"/>
  <sheetViews>
    <sheetView view="pageBreakPreview" zoomScaleNormal="100" zoomScaleSheetLayoutView="100" workbookViewId="0">
      <pane xSplit="5" ySplit="7" topLeftCell="F8" activePane="bottomRight" state="frozen"/>
      <selection pane="topRight" activeCell="F1" sqref="F1"/>
      <selection pane="bottomLeft" activeCell="A9" sqref="A9"/>
      <selection pane="bottomRight" activeCell="F12" sqref="F12"/>
    </sheetView>
  </sheetViews>
  <sheetFormatPr defaultRowHeight="15" customHeight="1" x14ac:dyDescent="0.25"/>
  <cols>
    <col min="1" max="1" width="1.85546875" style="218" customWidth="1"/>
    <col min="2" max="2" width="1.140625" style="218" customWidth="1"/>
    <col min="3" max="3" width="3.85546875" style="218" customWidth="1"/>
    <col min="4" max="4" width="4.85546875" style="218" customWidth="1"/>
    <col min="5" max="5" width="70.140625" style="218" customWidth="1"/>
    <col min="6" max="7" width="13.140625" style="218" customWidth="1"/>
    <col min="8" max="8" width="8.28515625" style="218" customWidth="1"/>
    <col min="9" max="9" width="16" style="218" customWidth="1"/>
    <col min="10" max="10" width="13.140625" style="218" customWidth="1"/>
    <col min="11" max="11" width="60.140625" style="219" customWidth="1"/>
    <col min="12" max="12" width="9.140625" style="217"/>
  </cols>
  <sheetData>
    <row r="1" spans="1:13" ht="19.7" customHeight="1" x14ac:dyDescent="0.25">
      <c r="A1" s="215" t="s">
        <v>46</v>
      </c>
      <c r="B1" s="215"/>
      <c r="C1" s="215"/>
      <c r="D1" s="215"/>
      <c r="E1" s="215"/>
      <c r="F1" s="215"/>
      <c r="G1" s="215"/>
      <c r="H1" s="215"/>
      <c r="I1" s="215"/>
      <c r="J1" s="215"/>
      <c r="K1" s="216" t="s">
        <v>231</v>
      </c>
    </row>
    <row r="2" spans="1:13" ht="12.75" customHeight="1" x14ac:dyDescent="0.25">
      <c r="A2" s="134" t="s">
        <v>46</v>
      </c>
      <c r="B2" s="134"/>
      <c r="C2" s="134"/>
      <c r="D2" s="134"/>
      <c r="E2" s="134"/>
      <c r="F2" s="134"/>
      <c r="G2" s="134"/>
      <c r="H2" s="134"/>
    </row>
    <row r="3" spans="1:13" ht="52.5" customHeight="1" x14ac:dyDescent="0.25">
      <c r="A3" s="220" t="s">
        <v>232</v>
      </c>
      <c r="B3" s="220"/>
      <c r="C3" s="220"/>
      <c r="D3" s="220"/>
      <c r="E3" s="220"/>
      <c r="F3" s="220"/>
      <c r="G3" s="220"/>
      <c r="H3" s="220"/>
      <c r="I3" s="220"/>
      <c r="J3" s="220"/>
      <c r="K3" s="220"/>
      <c r="L3" s="221"/>
      <c r="M3" s="222"/>
    </row>
    <row r="4" spans="1:13" ht="9" customHeight="1" x14ac:dyDescent="0.25">
      <c r="A4" s="134" t="s">
        <v>46</v>
      </c>
      <c r="B4" s="134"/>
      <c r="C4" s="134"/>
      <c r="D4" s="134"/>
      <c r="E4" s="134"/>
      <c r="F4" s="134"/>
      <c r="G4" s="134"/>
      <c r="H4" s="134"/>
    </row>
    <row r="5" spans="1:13" ht="13.7" customHeight="1" x14ac:dyDescent="0.25">
      <c r="A5" s="134"/>
      <c r="B5" s="134"/>
      <c r="C5" s="134"/>
      <c r="D5" s="134"/>
      <c r="E5" s="163"/>
      <c r="F5" s="163"/>
      <c r="G5" s="223"/>
      <c r="H5" s="223"/>
      <c r="I5" s="224"/>
    </row>
    <row r="6" spans="1:13" ht="52.5" customHeight="1" x14ac:dyDescent="0.25">
      <c r="A6" s="225" t="s">
        <v>233</v>
      </c>
      <c r="B6" s="226"/>
      <c r="C6" s="227"/>
      <c r="D6" s="225" t="s">
        <v>4</v>
      </c>
      <c r="E6" s="228"/>
      <c r="F6" s="229" t="s">
        <v>234</v>
      </c>
      <c r="G6" s="230" t="s">
        <v>235</v>
      </c>
      <c r="H6" s="230" t="s">
        <v>236</v>
      </c>
      <c r="I6" s="230" t="s">
        <v>237</v>
      </c>
      <c r="J6" s="230" t="s">
        <v>238</v>
      </c>
      <c r="K6" s="231" t="s">
        <v>239</v>
      </c>
    </row>
    <row r="7" spans="1:13" s="241" customFormat="1" ht="12.75" customHeight="1" x14ac:dyDescent="0.2">
      <c r="A7" s="232" t="s">
        <v>240</v>
      </c>
      <c r="B7" s="233"/>
      <c r="C7" s="234"/>
      <c r="D7" s="235">
        <v>2</v>
      </c>
      <c r="E7" s="236"/>
      <c r="F7" s="237">
        <v>3</v>
      </c>
      <c r="G7" s="238">
        <v>4</v>
      </c>
      <c r="H7" s="238">
        <v>5</v>
      </c>
      <c r="I7" s="238">
        <v>6</v>
      </c>
      <c r="J7" s="238">
        <v>7</v>
      </c>
      <c r="K7" s="239">
        <v>8</v>
      </c>
      <c r="L7" s="240"/>
    </row>
    <row r="8" spans="1:13" s="241" customFormat="1" ht="20.25" customHeight="1" x14ac:dyDescent="0.2">
      <c r="A8" s="242" t="s">
        <v>241</v>
      </c>
      <c r="B8" s="243"/>
      <c r="C8" s="243"/>
      <c r="D8" s="243"/>
      <c r="E8" s="244"/>
      <c r="F8" s="245">
        <f>F9+F34+F37+F58+F63+F131+F145+F156+F174+F224+F236+F239+F253+F284+F289+F318+F332+F361+F374+F387+F424+F427</f>
        <v>909084737</v>
      </c>
      <c r="G8" s="245">
        <f>G9+G34+G37+G58+G63+G131+G145+G156+G174+G224+G236+G239+G253+G284+G289+G318+G332+G361+G374+G387+G424+G427</f>
        <v>135996790</v>
      </c>
      <c r="H8" s="246">
        <f>G8/F8%</f>
        <v>14.959748466220264</v>
      </c>
      <c r="I8" s="245">
        <f>I9+I34+I37+I58+I63+I131+I145+I156+I174+I224+I236+I239+I253+I284+I289+I318+I332+I361+I374+I387+I424+I427</f>
        <v>138986614.29999998</v>
      </c>
      <c r="J8" s="245">
        <f>J9+J34+J37+J58+J63+J131+J145+J156+J174+J224+J236+J239+J253+J284+J289+J318+J332+J361+J374+J387+J424+J427</f>
        <v>2989822.299999997</v>
      </c>
      <c r="K8" s="247"/>
      <c r="L8" s="240"/>
    </row>
    <row r="9" spans="1:13" ht="17.25" customHeight="1" x14ac:dyDescent="0.25">
      <c r="A9" s="248" t="s">
        <v>45</v>
      </c>
      <c r="B9" s="249"/>
      <c r="C9" s="249"/>
      <c r="D9" s="249"/>
      <c r="E9" s="249"/>
      <c r="F9" s="250">
        <v>71679969</v>
      </c>
      <c r="G9" s="74">
        <f>7277992-1</f>
        <v>7277991</v>
      </c>
      <c r="H9" s="251">
        <v>10.199999999999999</v>
      </c>
      <c r="I9" s="74">
        <f>I10+I15+I22+I24+I27+I30</f>
        <v>7248562.3899999987</v>
      </c>
      <c r="J9" s="74">
        <f>J10+J15+J22+J24+J27+J30</f>
        <v>-29429.610000000263</v>
      </c>
      <c r="K9" s="252" t="s">
        <v>13</v>
      </c>
    </row>
    <row r="10" spans="1:13" ht="18" customHeight="1" x14ac:dyDescent="0.25">
      <c r="A10" s="253"/>
      <c r="B10" s="254"/>
      <c r="C10" s="255" t="s">
        <v>49</v>
      </c>
      <c r="D10" s="256"/>
      <c r="E10" s="256"/>
      <c r="F10" s="257">
        <v>11299887</v>
      </c>
      <c r="G10" s="83">
        <v>3096290</v>
      </c>
      <c r="H10" s="258">
        <v>27.4</v>
      </c>
      <c r="I10" s="83">
        <f>SUM(I11:I14)</f>
        <v>3092945.53</v>
      </c>
      <c r="J10" s="83">
        <f>SUM(J11:J14)</f>
        <v>-3344.4700000000921</v>
      </c>
      <c r="K10" s="259" t="s">
        <v>13</v>
      </c>
    </row>
    <row r="11" spans="1:13" ht="44.25" customHeight="1" x14ac:dyDescent="0.25">
      <c r="A11" s="125"/>
      <c r="B11" s="134"/>
      <c r="C11" s="260" t="s">
        <v>46</v>
      </c>
      <c r="D11" s="261" t="s">
        <v>242</v>
      </c>
      <c r="E11" s="262"/>
      <c r="F11" s="263">
        <v>10685137</v>
      </c>
      <c r="G11" s="93">
        <v>3009867</v>
      </c>
      <c r="H11" s="264">
        <v>28.2</v>
      </c>
      <c r="I11" s="93">
        <v>3006602.15</v>
      </c>
      <c r="J11" s="93">
        <f>I11-G11</f>
        <v>-3264.8500000000931</v>
      </c>
      <c r="K11" s="265" t="s">
        <v>243</v>
      </c>
    </row>
    <row r="12" spans="1:13" ht="13.5" customHeight="1" x14ac:dyDescent="0.25">
      <c r="A12" s="125"/>
      <c r="B12" s="134"/>
      <c r="C12" s="266"/>
      <c r="D12" s="261" t="s">
        <v>244</v>
      </c>
      <c r="E12" s="262"/>
      <c r="F12" s="263">
        <v>164400</v>
      </c>
      <c r="G12" s="93">
        <v>21080</v>
      </c>
      <c r="H12" s="264">
        <v>12.8</v>
      </c>
      <c r="I12" s="93">
        <v>21000.48</v>
      </c>
      <c r="J12" s="93">
        <f>I12-G12</f>
        <v>-79.520000000000437</v>
      </c>
      <c r="K12" s="259" t="s">
        <v>13</v>
      </c>
    </row>
    <row r="13" spans="1:13" ht="13.5" customHeight="1" x14ac:dyDescent="0.25">
      <c r="A13" s="125"/>
      <c r="B13" s="134"/>
      <c r="C13" s="266"/>
      <c r="D13" s="261" t="s">
        <v>245</v>
      </c>
      <c r="E13" s="262"/>
      <c r="F13" s="263">
        <v>180350</v>
      </c>
      <c r="G13" s="93">
        <v>56693</v>
      </c>
      <c r="H13" s="264">
        <v>31.4</v>
      </c>
      <c r="I13" s="93">
        <v>56692.9</v>
      </c>
      <c r="J13" s="93">
        <f>I13-G13</f>
        <v>-9.9999999998544808E-2</v>
      </c>
      <c r="K13" s="259" t="s">
        <v>13</v>
      </c>
    </row>
    <row r="14" spans="1:13" ht="13.5" customHeight="1" x14ac:dyDescent="0.25">
      <c r="A14" s="125"/>
      <c r="B14" s="134"/>
      <c r="C14" s="267"/>
      <c r="D14" s="261" t="s">
        <v>246</v>
      </c>
      <c r="E14" s="262"/>
      <c r="F14" s="263">
        <v>270000</v>
      </c>
      <c r="G14" s="93">
        <v>8650</v>
      </c>
      <c r="H14" s="264">
        <v>3.2</v>
      </c>
      <c r="I14" s="93">
        <v>8650</v>
      </c>
      <c r="J14" s="93">
        <f>I14-G14</f>
        <v>0</v>
      </c>
      <c r="K14" s="259" t="s">
        <v>13</v>
      </c>
    </row>
    <row r="15" spans="1:13" ht="15.75" customHeight="1" x14ac:dyDescent="0.25">
      <c r="A15" s="125"/>
      <c r="B15" s="134"/>
      <c r="C15" s="255" t="s">
        <v>53</v>
      </c>
      <c r="D15" s="256"/>
      <c r="E15" s="256"/>
      <c r="F15" s="257">
        <v>44336614</v>
      </c>
      <c r="G15" s="83">
        <v>3082093</v>
      </c>
      <c r="H15" s="258">
        <v>7</v>
      </c>
      <c r="I15" s="83">
        <f>SUM(I16:I21)</f>
        <v>3071195.6899999995</v>
      </c>
      <c r="J15" s="83">
        <f>SUM(J16:J21)</f>
        <v>-10898.310000000067</v>
      </c>
      <c r="K15" s="259" t="s">
        <v>13</v>
      </c>
    </row>
    <row r="16" spans="1:13" ht="57.75" customHeight="1" x14ac:dyDescent="0.25">
      <c r="A16" s="125"/>
      <c r="B16" s="134"/>
      <c r="C16" s="260" t="s">
        <v>46</v>
      </c>
      <c r="D16" s="261" t="s">
        <v>247</v>
      </c>
      <c r="E16" s="262"/>
      <c r="F16" s="263">
        <v>12200000</v>
      </c>
      <c r="G16" s="93">
        <f>1340799-1</f>
        <v>1340798</v>
      </c>
      <c r="H16" s="264">
        <v>11</v>
      </c>
      <c r="I16" s="93">
        <v>1329901.3799999999</v>
      </c>
      <c r="J16" s="93">
        <f t="shared" ref="J16:J21" si="0">I16-G16</f>
        <v>-10896.620000000112</v>
      </c>
      <c r="K16" s="265" t="s">
        <v>248</v>
      </c>
    </row>
    <row r="17" spans="1:11" ht="15.75" customHeight="1" x14ac:dyDescent="0.25">
      <c r="A17" s="125"/>
      <c r="B17" s="134"/>
      <c r="C17" s="266"/>
      <c r="D17" s="261" t="s">
        <v>249</v>
      </c>
      <c r="E17" s="262"/>
      <c r="F17" s="263">
        <v>517561</v>
      </c>
      <c r="G17" s="93">
        <v>20814</v>
      </c>
      <c r="H17" s="264">
        <v>4</v>
      </c>
      <c r="I17" s="93">
        <v>20813.669999999998</v>
      </c>
      <c r="J17" s="93">
        <f t="shared" si="0"/>
        <v>-0.33000000000174623</v>
      </c>
      <c r="K17" s="259" t="s">
        <v>13</v>
      </c>
    </row>
    <row r="18" spans="1:11" ht="29.25" customHeight="1" x14ac:dyDescent="0.25">
      <c r="A18" s="125"/>
      <c r="B18" s="134"/>
      <c r="C18" s="266"/>
      <c r="D18" s="261" t="s">
        <v>250</v>
      </c>
      <c r="E18" s="262"/>
      <c r="F18" s="263">
        <v>711011</v>
      </c>
      <c r="G18" s="93">
        <v>0</v>
      </c>
      <c r="H18" s="264">
        <v>0</v>
      </c>
      <c r="I18" s="93">
        <v>0</v>
      </c>
      <c r="J18" s="93">
        <f t="shared" si="0"/>
        <v>0</v>
      </c>
      <c r="K18" s="259" t="s">
        <v>13</v>
      </c>
    </row>
    <row r="19" spans="1:11" ht="18" customHeight="1" x14ac:dyDescent="0.25">
      <c r="A19" s="125"/>
      <c r="B19" s="134"/>
      <c r="C19" s="266"/>
      <c r="D19" s="261" t="s">
        <v>251</v>
      </c>
      <c r="E19" s="262"/>
      <c r="F19" s="263">
        <v>17465000</v>
      </c>
      <c r="G19" s="93">
        <v>1706949</v>
      </c>
      <c r="H19" s="264">
        <v>9.8000000000000007</v>
      </c>
      <c r="I19" s="93">
        <v>1706948.55</v>
      </c>
      <c r="J19" s="93">
        <f t="shared" si="0"/>
        <v>-0.44999999995343387</v>
      </c>
      <c r="K19" s="259" t="s">
        <v>13</v>
      </c>
    </row>
    <row r="20" spans="1:11" ht="27.75" customHeight="1" x14ac:dyDescent="0.25">
      <c r="A20" s="125"/>
      <c r="B20" s="134"/>
      <c r="C20" s="266"/>
      <c r="D20" s="261" t="s">
        <v>252</v>
      </c>
      <c r="E20" s="262"/>
      <c r="F20" s="263">
        <v>3059715</v>
      </c>
      <c r="G20" s="93">
        <v>10960</v>
      </c>
      <c r="H20" s="264">
        <v>0.4</v>
      </c>
      <c r="I20" s="93">
        <v>10959.51</v>
      </c>
      <c r="J20" s="93">
        <f t="shared" si="0"/>
        <v>-0.48999999999978172</v>
      </c>
      <c r="K20" s="259" t="s">
        <v>13</v>
      </c>
    </row>
    <row r="21" spans="1:11" ht="28.5" customHeight="1" x14ac:dyDescent="0.25">
      <c r="A21" s="125"/>
      <c r="B21" s="134"/>
      <c r="C21" s="267"/>
      <c r="D21" s="261" t="s">
        <v>253</v>
      </c>
      <c r="E21" s="262"/>
      <c r="F21" s="263">
        <v>10383327</v>
      </c>
      <c r="G21" s="93">
        <v>2573</v>
      </c>
      <c r="H21" s="264">
        <v>0</v>
      </c>
      <c r="I21" s="93">
        <v>2572.58</v>
      </c>
      <c r="J21" s="93">
        <f t="shared" si="0"/>
        <v>-0.42000000000007276</v>
      </c>
      <c r="K21" s="259" t="s">
        <v>13</v>
      </c>
    </row>
    <row r="22" spans="1:11" ht="16.5" customHeight="1" x14ac:dyDescent="0.25">
      <c r="A22" s="125"/>
      <c r="B22" s="134"/>
      <c r="C22" s="255" t="s">
        <v>254</v>
      </c>
      <c r="D22" s="256"/>
      <c r="E22" s="256"/>
      <c r="F22" s="257">
        <v>3000</v>
      </c>
      <c r="G22" s="83">
        <v>0</v>
      </c>
      <c r="H22" s="258">
        <v>0</v>
      </c>
      <c r="I22" s="83">
        <f>I23</f>
        <v>0</v>
      </c>
      <c r="J22" s="83">
        <f>J23</f>
        <v>0</v>
      </c>
      <c r="K22" s="259" t="s">
        <v>13</v>
      </c>
    </row>
    <row r="23" spans="1:11" ht="17.25" customHeight="1" x14ac:dyDescent="0.25">
      <c r="A23" s="125"/>
      <c r="B23" s="134"/>
      <c r="C23" s="163" t="s">
        <v>46</v>
      </c>
      <c r="D23" s="261" t="s">
        <v>255</v>
      </c>
      <c r="E23" s="262"/>
      <c r="F23" s="263">
        <v>3000</v>
      </c>
      <c r="G23" s="93">
        <v>0</v>
      </c>
      <c r="H23" s="264">
        <v>0</v>
      </c>
      <c r="I23" s="93">
        <v>0</v>
      </c>
      <c r="J23" s="93">
        <f>I23-G23</f>
        <v>0</v>
      </c>
      <c r="K23" s="259" t="s">
        <v>13</v>
      </c>
    </row>
    <row r="24" spans="1:11" ht="16.5" customHeight="1" x14ac:dyDescent="0.25">
      <c r="A24" s="125"/>
      <c r="B24" s="134"/>
      <c r="C24" s="255" t="s">
        <v>66</v>
      </c>
      <c r="D24" s="256"/>
      <c r="E24" s="256"/>
      <c r="F24" s="257">
        <v>8400018</v>
      </c>
      <c r="G24" s="83">
        <v>1072032</v>
      </c>
      <c r="H24" s="258">
        <v>12.8</v>
      </c>
      <c r="I24" s="83">
        <f>SUM(I25:I26)</f>
        <v>1070197.7899999998</v>
      </c>
      <c r="J24" s="83">
        <f>SUM(J25:J26)</f>
        <v>-1833.2100000001024</v>
      </c>
      <c r="K24" s="259" t="s">
        <v>13</v>
      </c>
    </row>
    <row r="25" spans="1:11" ht="46.5" customHeight="1" x14ac:dyDescent="0.25">
      <c r="A25" s="125"/>
      <c r="B25" s="134"/>
      <c r="C25" s="260" t="s">
        <v>46</v>
      </c>
      <c r="D25" s="261" t="s">
        <v>256</v>
      </c>
      <c r="E25" s="262"/>
      <c r="F25" s="263">
        <v>8400000</v>
      </c>
      <c r="G25" s="93">
        <v>1072015</v>
      </c>
      <c r="H25" s="264">
        <v>12.8</v>
      </c>
      <c r="I25" s="93">
        <v>1070181.3899999999</v>
      </c>
      <c r="J25" s="93">
        <f>I25-G25</f>
        <v>-1833.6100000001024</v>
      </c>
      <c r="K25" s="265" t="s">
        <v>257</v>
      </c>
    </row>
    <row r="26" spans="1:11" ht="17.25" customHeight="1" x14ac:dyDescent="0.25">
      <c r="A26" s="125"/>
      <c r="B26" s="134"/>
      <c r="C26" s="267"/>
      <c r="D26" s="261" t="s">
        <v>258</v>
      </c>
      <c r="E26" s="262"/>
      <c r="F26" s="263">
        <v>18</v>
      </c>
      <c r="G26" s="93">
        <v>16</v>
      </c>
      <c r="H26" s="264">
        <v>91.1</v>
      </c>
      <c r="I26" s="93">
        <v>16.399999999999999</v>
      </c>
      <c r="J26" s="93">
        <f>I26-G26</f>
        <v>0.39999999999999858</v>
      </c>
      <c r="K26" s="259" t="s">
        <v>13</v>
      </c>
    </row>
    <row r="27" spans="1:11" ht="15.75" customHeight="1" x14ac:dyDescent="0.25">
      <c r="A27" s="125"/>
      <c r="B27" s="134"/>
      <c r="C27" s="255" t="s">
        <v>71</v>
      </c>
      <c r="D27" s="256"/>
      <c r="E27" s="256"/>
      <c r="F27" s="257">
        <v>7200000</v>
      </c>
      <c r="G27" s="83">
        <v>10748</v>
      </c>
      <c r="H27" s="258">
        <v>0.1</v>
      </c>
      <c r="I27" s="83">
        <f>SUM(I28:I29)</f>
        <v>12914.81</v>
      </c>
      <c r="J27" s="83">
        <f>SUM(J28:J29)</f>
        <v>2166.8099999999995</v>
      </c>
      <c r="K27" s="259" t="s">
        <v>13</v>
      </c>
    </row>
    <row r="28" spans="1:11" ht="96.75" customHeight="1" x14ac:dyDescent="0.25">
      <c r="A28" s="125"/>
      <c r="B28" s="134"/>
      <c r="C28" s="260" t="s">
        <v>46</v>
      </c>
      <c r="D28" s="261" t="s">
        <v>259</v>
      </c>
      <c r="E28" s="262"/>
      <c r="F28" s="263">
        <v>36000</v>
      </c>
      <c r="G28" s="93">
        <v>10748</v>
      </c>
      <c r="H28" s="264">
        <v>29.8</v>
      </c>
      <c r="I28" s="93">
        <v>12914.81</v>
      </c>
      <c r="J28" s="93">
        <f>I28-G28</f>
        <v>2166.8099999999995</v>
      </c>
      <c r="K28" s="265" t="s">
        <v>260</v>
      </c>
    </row>
    <row r="29" spans="1:11" ht="18" customHeight="1" x14ac:dyDescent="0.25">
      <c r="A29" s="125"/>
      <c r="B29" s="134"/>
      <c r="C29" s="267"/>
      <c r="D29" s="261" t="s">
        <v>261</v>
      </c>
      <c r="E29" s="262"/>
      <c r="F29" s="263">
        <v>7164000</v>
      </c>
      <c r="G29" s="93">
        <v>0</v>
      </c>
      <c r="H29" s="264">
        <v>0</v>
      </c>
      <c r="I29" s="93">
        <v>0</v>
      </c>
      <c r="J29" s="93">
        <f>I29-G29</f>
        <v>0</v>
      </c>
      <c r="K29" s="259" t="s">
        <v>13</v>
      </c>
    </row>
    <row r="30" spans="1:11" ht="13.5" customHeight="1" x14ac:dyDescent="0.25">
      <c r="A30" s="125"/>
      <c r="B30" s="134"/>
      <c r="C30" s="255" t="s">
        <v>76</v>
      </c>
      <c r="D30" s="256"/>
      <c r="E30" s="256"/>
      <c r="F30" s="257">
        <v>440450</v>
      </c>
      <c r="G30" s="83">
        <v>16829</v>
      </c>
      <c r="H30" s="258">
        <v>3.8</v>
      </c>
      <c r="I30" s="83">
        <f>SUM(I31:I33)</f>
        <v>1308.57</v>
      </c>
      <c r="J30" s="83">
        <f>SUM(J31:J33)</f>
        <v>-15520.43</v>
      </c>
      <c r="K30" s="259" t="s">
        <v>13</v>
      </c>
    </row>
    <row r="31" spans="1:11" ht="19.5" customHeight="1" x14ac:dyDescent="0.25">
      <c r="A31" s="115"/>
      <c r="B31" s="116"/>
      <c r="C31" s="268" t="s">
        <v>46</v>
      </c>
      <c r="D31" s="269" t="s">
        <v>262</v>
      </c>
      <c r="E31" s="270"/>
      <c r="F31" s="271">
        <v>18200</v>
      </c>
      <c r="G31" s="102">
        <v>0</v>
      </c>
      <c r="H31" s="272">
        <v>0</v>
      </c>
      <c r="I31" s="102">
        <v>0</v>
      </c>
      <c r="J31" s="102">
        <f>I31-G31</f>
        <v>0</v>
      </c>
      <c r="K31" s="273" t="s">
        <v>13</v>
      </c>
    </row>
    <row r="32" spans="1:11" ht="100.5" customHeight="1" x14ac:dyDescent="0.25">
      <c r="A32" s="125" t="s">
        <v>46</v>
      </c>
      <c r="B32" s="134"/>
      <c r="C32" s="134"/>
      <c r="D32" s="274" t="s">
        <v>255</v>
      </c>
      <c r="E32" s="267"/>
      <c r="F32" s="275">
        <v>281630</v>
      </c>
      <c r="G32" s="133">
        <v>12140</v>
      </c>
      <c r="H32" s="276">
        <v>4.3</v>
      </c>
      <c r="I32" s="133">
        <v>688.81</v>
      </c>
      <c r="J32" s="133">
        <f>I32-G32</f>
        <v>-11451.19</v>
      </c>
      <c r="K32" s="277" t="s">
        <v>263</v>
      </c>
    </row>
    <row r="33" spans="1:11" ht="57.75" customHeight="1" x14ac:dyDescent="0.25">
      <c r="A33" s="125"/>
      <c r="B33" s="134"/>
      <c r="C33" s="134"/>
      <c r="D33" s="261" t="s">
        <v>264</v>
      </c>
      <c r="E33" s="262"/>
      <c r="F33" s="263">
        <v>140620</v>
      </c>
      <c r="G33" s="93">
        <v>4689</v>
      </c>
      <c r="H33" s="264">
        <v>3.3</v>
      </c>
      <c r="I33" s="93">
        <v>619.76</v>
      </c>
      <c r="J33" s="93">
        <f>I33-G33</f>
        <v>-4069.24</v>
      </c>
      <c r="K33" s="265" t="s">
        <v>265</v>
      </c>
    </row>
    <row r="34" spans="1:11" ht="18.75" customHeight="1" x14ac:dyDescent="0.25">
      <c r="A34" s="248" t="s">
        <v>78</v>
      </c>
      <c r="B34" s="249"/>
      <c r="C34" s="249"/>
      <c r="D34" s="249"/>
      <c r="E34" s="249"/>
      <c r="F34" s="250">
        <v>1483000</v>
      </c>
      <c r="G34" s="74">
        <v>322088</v>
      </c>
      <c r="H34" s="251">
        <v>21.7</v>
      </c>
      <c r="I34" s="74">
        <f>I35</f>
        <v>324713.17</v>
      </c>
      <c r="J34" s="74">
        <f>J35</f>
        <v>2625.1699999999837</v>
      </c>
      <c r="K34" s="252" t="s">
        <v>13</v>
      </c>
    </row>
    <row r="35" spans="1:11" ht="30" customHeight="1" x14ac:dyDescent="0.25">
      <c r="A35" s="125" t="s">
        <v>46</v>
      </c>
      <c r="B35" s="134"/>
      <c r="C35" s="255" t="s">
        <v>79</v>
      </c>
      <c r="D35" s="256"/>
      <c r="E35" s="256"/>
      <c r="F35" s="257">
        <v>1483000</v>
      </c>
      <c r="G35" s="83">
        <v>322088</v>
      </c>
      <c r="H35" s="258">
        <v>21.7</v>
      </c>
      <c r="I35" s="83">
        <f>I36</f>
        <v>324713.17</v>
      </c>
      <c r="J35" s="83">
        <f>J36</f>
        <v>2625.1699999999837</v>
      </c>
      <c r="K35" s="278" t="s">
        <v>266</v>
      </c>
    </row>
    <row r="36" spans="1:11" ht="33.75" customHeight="1" x14ac:dyDescent="0.25">
      <c r="A36" s="125"/>
      <c r="B36" s="134"/>
      <c r="C36" s="279"/>
      <c r="D36" s="261" t="s">
        <v>267</v>
      </c>
      <c r="E36" s="262"/>
      <c r="F36" s="263">
        <v>1483000</v>
      </c>
      <c r="G36" s="93">
        <v>322088</v>
      </c>
      <c r="H36" s="264">
        <v>21.7</v>
      </c>
      <c r="I36" s="93">
        <v>324713.17</v>
      </c>
      <c r="J36" s="93">
        <f>I36-G36</f>
        <v>2625.1699999999837</v>
      </c>
      <c r="K36" s="280"/>
    </row>
    <row r="37" spans="1:11" ht="16.5" customHeight="1" x14ac:dyDescent="0.25">
      <c r="A37" s="248" t="s">
        <v>85</v>
      </c>
      <c r="B37" s="249"/>
      <c r="C37" s="249"/>
      <c r="D37" s="249"/>
      <c r="E37" s="249"/>
      <c r="F37" s="250">
        <v>25778855</v>
      </c>
      <c r="G37" s="74">
        <v>10447380</v>
      </c>
      <c r="H37" s="251">
        <v>40.5</v>
      </c>
      <c r="I37" s="74">
        <f>I38+I51</f>
        <v>10462717.710000001</v>
      </c>
      <c r="J37" s="74">
        <f>J38+J51</f>
        <v>15336.710000000396</v>
      </c>
      <c r="K37" s="252" t="s">
        <v>13</v>
      </c>
    </row>
    <row r="38" spans="1:11" ht="16.5" customHeight="1" x14ac:dyDescent="0.25">
      <c r="A38" s="281" t="s">
        <v>46</v>
      </c>
      <c r="B38" s="282"/>
      <c r="C38" s="255" t="s">
        <v>86</v>
      </c>
      <c r="D38" s="256"/>
      <c r="E38" s="256"/>
      <c r="F38" s="257">
        <v>10734549</v>
      </c>
      <c r="G38" s="83">
        <v>2989866</v>
      </c>
      <c r="H38" s="258">
        <v>27.9</v>
      </c>
      <c r="I38" s="83">
        <f>SUM(I39:I50)</f>
        <v>3015236.8000000003</v>
      </c>
      <c r="J38" s="83">
        <f>SUM(J39:J50)</f>
        <v>25370.800000000141</v>
      </c>
      <c r="K38" s="259" t="s">
        <v>13</v>
      </c>
    </row>
    <row r="39" spans="1:11" ht="38.25" customHeight="1" x14ac:dyDescent="0.25">
      <c r="A39" s="85"/>
      <c r="B39" s="96"/>
      <c r="C39" s="260" t="s">
        <v>46</v>
      </c>
      <c r="D39" s="261" t="s">
        <v>268</v>
      </c>
      <c r="E39" s="262"/>
      <c r="F39" s="263">
        <v>153000</v>
      </c>
      <c r="G39" s="93">
        <v>0</v>
      </c>
      <c r="H39" s="264">
        <v>0</v>
      </c>
      <c r="I39" s="93">
        <v>3000</v>
      </c>
      <c r="J39" s="93">
        <f t="shared" ref="J39:J50" si="1">I39-G39</f>
        <v>3000</v>
      </c>
      <c r="K39" s="265" t="s">
        <v>269</v>
      </c>
    </row>
    <row r="40" spans="1:11" ht="29.25" customHeight="1" x14ac:dyDescent="0.25">
      <c r="A40" s="85"/>
      <c r="B40" s="96"/>
      <c r="C40" s="266"/>
      <c r="D40" s="261" t="s">
        <v>270</v>
      </c>
      <c r="E40" s="262"/>
      <c r="F40" s="263">
        <v>40000</v>
      </c>
      <c r="G40" s="93">
        <v>0</v>
      </c>
      <c r="H40" s="264">
        <v>0</v>
      </c>
      <c r="I40" s="93">
        <v>0</v>
      </c>
      <c r="J40" s="93">
        <f t="shared" si="1"/>
        <v>0</v>
      </c>
      <c r="K40" s="259" t="s">
        <v>13</v>
      </c>
    </row>
    <row r="41" spans="1:11" ht="38.25" customHeight="1" x14ac:dyDescent="0.25">
      <c r="A41" s="85"/>
      <c r="B41" s="96"/>
      <c r="C41" s="266"/>
      <c r="D41" s="261" t="s">
        <v>271</v>
      </c>
      <c r="E41" s="262"/>
      <c r="F41" s="263">
        <v>70000</v>
      </c>
      <c r="G41" s="93">
        <v>4299</v>
      </c>
      <c r="H41" s="264">
        <v>6.1</v>
      </c>
      <c r="I41" s="93">
        <v>0</v>
      </c>
      <c r="J41" s="93">
        <f t="shared" si="1"/>
        <v>-4299</v>
      </c>
      <c r="K41" s="265" t="s">
        <v>272</v>
      </c>
    </row>
    <row r="42" spans="1:11" ht="15" customHeight="1" x14ac:dyDescent="0.25">
      <c r="A42" s="85"/>
      <c r="B42" s="96"/>
      <c r="C42" s="266"/>
      <c r="D42" s="261" t="s">
        <v>273</v>
      </c>
      <c r="E42" s="262"/>
      <c r="F42" s="263">
        <v>174700</v>
      </c>
      <c r="G42" s="93">
        <v>14413</v>
      </c>
      <c r="H42" s="264">
        <v>8.3000000000000007</v>
      </c>
      <c r="I42" s="93">
        <v>13877.49</v>
      </c>
      <c r="J42" s="93">
        <f t="shared" si="1"/>
        <v>-535.51000000000022</v>
      </c>
      <c r="K42" s="265"/>
    </row>
    <row r="43" spans="1:11" ht="27" customHeight="1" x14ac:dyDescent="0.25">
      <c r="A43" s="85"/>
      <c r="B43" s="96"/>
      <c r="C43" s="266"/>
      <c r="D43" s="261" t="s">
        <v>274</v>
      </c>
      <c r="E43" s="262"/>
      <c r="F43" s="263">
        <v>303418</v>
      </c>
      <c r="G43" s="93">
        <v>0</v>
      </c>
      <c r="H43" s="264">
        <v>0</v>
      </c>
      <c r="I43" s="93">
        <v>0</v>
      </c>
      <c r="J43" s="93">
        <f t="shared" si="1"/>
        <v>0</v>
      </c>
      <c r="K43" s="259" t="s">
        <v>13</v>
      </c>
    </row>
    <row r="44" spans="1:11" ht="30" customHeight="1" x14ac:dyDescent="0.25">
      <c r="A44" s="85"/>
      <c r="B44" s="96"/>
      <c r="C44" s="266"/>
      <c r="D44" s="261" t="s">
        <v>275</v>
      </c>
      <c r="E44" s="262"/>
      <c r="F44" s="263">
        <v>5516500</v>
      </c>
      <c r="G44" s="93">
        <v>0</v>
      </c>
      <c r="H44" s="264">
        <v>0</v>
      </c>
      <c r="I44" s="93">
        <v>0</v>
      </c>
      <c r="J44" s="93">
        <f t="shared" si="1"/>
        <v>0</v>
      </c>
      <c r="K44" s="259" t="s">
        <v>13</v>
      </c>
    </row>
    <row r="45" spans="1:11" ht="14.25" customHeight="1" x14ac:dyDescent="0.25">
      <c r="A45" s="85"/>
      <c r="B45" s="96"/>
      <c r="C45" s="266"/>
      <c r="D45" s="261" t="s">
        <v>276</v>
      </c>
      <c r="E45" s="262"/>
      <c r="F45" s="263">
        <v>570000</v>
      </c>
      <c r="G45" s="93">
        <v>0</v>
      </c>
      <c r="H45" s="264">
        <v>0</v>
      </c>
      <c r="I45" s="93">
        <v>0</v>
      </c>
      <c r="J45" s="93">
        <f t="shared" si="1"/>
        <v>0</v>
      </c>
      <c r="K45" s="259" t="s">
        <v>13</v>
      </c>
    </row>
    <row r="46" spans="1:11" ht="26.25" customHeight="1" x14ac:dyDescent="0.25">
      <c r="A46" s="85"/>
      <c r="B46" s="96"/>
      <c r="C46" s="266"/>
      <c r="D46" s="261" t="s">
        <v>277</v>
      </c>
      <c r="E46" s="262"/>
      <c r="F46" s="263">
        <v>533118</v>
      </c>
      <c r="G46" s="93">
        <v>416</v>
      </c>
      <c r="H46" s="264">
        <v>0.1</v>
      </c>
      <c r="I46" s="93">
        <v>916</v>
      </c>
      <c r="J46" s="93">
        <f t="shared" si="1"/>
        <v>500</v>
      </c>
      <c r="K46" s="283" t="s">
        <v>13</v>
      </c>
    </row>
    <row r="47" spans="1:11" ht="51" customHeight="1" x14ac:dyDescent="0.25">
      <c r="A47" s="85"/>
      <c r="B47" s="96"/>
      <c r="C47" s="266"/>
      <c r="D47" s="261" t="s">
        <v>278</v>
      </c>
      <c r="E47" s="262"/>
      <c r="F47" s="263">
        <v>14500</v>
      </c>
      <c r="G47" s="93">
        <v>10500</v>
      </c>
      <c r="H47" s="264">
        <v>72.400000000000006</v>
      </c>
      <c r="I47" s="93">
        <v>3000</v>
      </c>
      <c r="J47" s="93">
        <f t="shared" si="1"/>
        <v>-7500</v>
      </c>
      <c r="K47" s="265" t="s">
        <v>279</v>
      </c>
    </row>
    <row r="48" spans="1:11" ht="14.25" customHeight="1" x14ac:dyDescent="0.25">
      <c r="A48" s="85"/>
      <c r="B48" s="96"/>
      <c r="C48" s="266"/>
      <c r="D48" s="261" t="s">
        <v>280</v>
      </c>
      <c r="E48" s="262"/>
      <c r="F48" s="263">
        <v>2809313</v>
      </c>
      <c r="G48" s="93">
        <v>2805024</v>
      </c>
      <c r="H48" s="264">
        <f>G48/F48%</f>
        <v>99.8473292224825</v>
      </c>
      <c r="I48" s="93">
        <v>2805023.89</v>
      </c>
      <c r="J48" s="93">
        <f t="shared" si="1"/>
        <v>-0.10999999986961484</v>
      </c>
      <c r="K48" s="259" t="s">
        <v>13</v>
      </c>
    </row>
    <row r="49" spans="1:11" ht="76.5" customHeight="1" x14ac:dyDescent="0.25">
      <c r="A49" s="85"/>
      <c r="B49" s="96"/>
      <c r="C49" s="266"/>
      <c r="D49" s="261" t="s">
        <v>281</v>
      </c>
      <c r="E49" s="262"/>
      <c r="F49" s="263">
        <v>500000</v>
      </c>
      <c r="G49" s="93">
        <v>137172</v>
      </c>
      <c r="H49" s="264">
        <v>27.4</v>
      </c>
      <c r="I49" s="93">
        <v>177172.42</v>
      </c>
      <c r="J49" s="93">
        <f t="shared" si="1"/>
        <v>40000.420000000013</v>
      </c>
      <c r="K49" s="265" t="s">
        <v>282</v>
      </c>
    </row>
    <row r="50" spans="1:11" ht="68.25" customHeight="1" x14ac:dyDescent="0.25">
      <c r="A50" s="99"/>
      <c r="B50" s="100"/>
      <c r="C50" s="141"/>
      <c r="D50" s="261" t="s">
        <v>283</v>
      </c>
      <c r="E50" s="262"/>
      <c r="F50" s="263">
        <v>50000</v>
      </c>
      <c r="G50" s="93">
        <v>18042</v>
      </c>
      <c r="H50" s="264">
        <v>36.1</v>
      </c>
      <c r="I50" s="93">
        <v>12247</v>
      </c>
      <c r="J50" s="93">
        <f t="shared" si="1"/>
        <v>-5795</v>
      </c>
      <c r="K50" s="265" t="s">
        <v>284</v>
      </c>
    </row>
    <row r="51" spans="1:11" ht="18" customHeight="1" x14ac:dyDescent="0.25">
      <c r="A51" s="85"/>
      <c r="B51" s="96"/>
      <c r="C51" s="284" t="s">
        <v>92</v>
      </c>
      <c r="D51" s="285"/>
      <c r="E51" s="285"/>
      <c r="F51" s="257">
        <v>15044306</v>
      </c>
      <c r="G51" s="83">
        <v>7457514</v>
      </c>
      <c r="H51" s="258">
        <v>49.6</v>
      </c>
      <c r="I51" s="83">
        <f>SUM(I52:I57)</f>
        <v>7447480.9100000001</v>
      </c>
      <c r="J51" s="83">
        <f>SUM(J52:J57)</f>
        <v>-10034.089999999745</v>
      </c>
      <c r="K51" s="259" t="s">
        <v>13</v>
      </c>
    </row>
    <row r="52" spans="1:11" ht="15" customHeight="1" x14ac:dyDescent="0.25">
      <c r="A52" s="85"/>
      <c r="B52" s="96"/>
      <c r="C52" s="260" t="s">
        <v>46</v>
      </c>
      <c r="D52" s="261" t="s">
        <v>285</v>
      </c>
      <c r="E52" s="262"/>
      <c r="F52" s="263">
        <v>3956638</v>
      </c>
      <c r="G52" s="93">
        <v>2590555</v>
      </c>
      <c r="H52" s="264">
        <v>65.5</v>
      </c>
      <c r="I52" s="93">
        <v>2590405.96</v>
      </c>
      <c r="J52" s="93">
        <f t="shared" ref="J52:J57" si="2">I52-G52</f>
        <v>-149.04000000003725</v>
      </c>
      <c r="K52" s="259" t="s">
        <v>13</v>
      </c>
    </row>
    <row r="53" spans="1:11" ht="15" customHeight="1" x14ac:dyDescent="0.25">
      <c r="A53" s="85"/>
      <c r="B53" s="96"/>
      <c r="C53" s="266"/>
      <c r="D53" s="261" t="s">
        <v>286</v>
      </c>
      <c r="E53" s="262"/>
      <c r="F53" s="263">
        <v>8016667</v>
      </c>
      <c r="G53" s="93">
        <v>4583947</v>
      </c>
      <c r="H53" s="264">
        <v>57.2</v>
      </c>
      <c r="I53" s="93">
        <v>4583978.32</v>
      </c>
      <c r="J53" s="93">
        <f t="shared" si="2"/>
        <v>31.320000000298023</v>
      </c>
      <c r="K53" s="259" t="s">
        <v>13</v>
      </c>
    </row>
    <row r="54" spans="1:11" ht="62.25" customHeight="1" x14ac:dyDescent="0.25">
      <c r="A54" s="85"/>
      <c r="B54" s="96"/>
      <c r="C54" s="266"/>
      <c r="D54" s="261" t="s">
        <v>287</v>
      </c>
      <c r="E54" s="262"/>
      <c r="F54" s="263">
        <v>144874</v>
      </c>
      <c r="G54" s="93">
        <v>136536</v>
      </c>
      <c r="H54" s="264">
        <v>94.2</v>
      </c>
      <c r="I54" s="93">
        <v>126620.62</v>
      </c>
      <c r="J54" s="93">
        <f t="shared" si="2"/>
        <v>-9915.3800000000047</v>
      </c>
      <c r="K54" s="265" t="s">
        <v>288</v>
      </c>
    </row>
    <row r="55" spans="1:11" ht="28.5" customHeight="1" x14ac:dyDescent="0.25">
      <c r="A55" s="85"/>
      <c r="B55" s="96"/>
      <c r="C55" s="266"/>
      <c r="D55" s="261" t="s">
        <v>289</v>
      </c>
      <c r="E55" s="262"/>
      <c r="F55" s="263">
        <v>21703</v>
      </c>
      <c r="G55" s="93">
        <v>19640</v>
      </c>
      <c r="H55" s="264">
        <v>90.5</v>
      </c>
      <c r="I55" s="93">
        <v>19639.91</v>
      </c>
      <c r="J55" s="93">
        <f t="shared" si="2"/>
        <v>-9.0000000000145519E-2</v>
      </c>
      <c r="K55" s="259" t="s">
        <v>13</v>
      </c>
    </row>
    <row r="56" spans="1:11" ht="25.5" customHeight="1" x14ac:dyDescent="0.25">
      <c r="A56" s="85"/>
      <c r="B56" s="96"/>
      <c r="C56" s="266"/>
      <c r="D56" s="261" t="s">
        <v>290</v>
      </c>
      <c r="E56" s="262"/>
      <c r="F56" s="263">
        <v>2704424</v>
      </c>
      <c r="G56" s="93">
        <v>72819</v>
      </c>
      <c r="H56" s="264">
        <v>2.7</v>
      </c>
      <c r="I56" s="93">
        <v>72818.5</v>
      </c>
      <c r="J56" s="93">
        <f t="shared" si="2"/>
        <v>-0.5</v>
      </c>
      <c r="K56" s="259" t="s">
        <v>13</v>
      </c>
    </row>
    <row r="57" spans="1:11" ht="15" customHeight="1" x14ac:dyDescent="0.25">
      <c r="A57" s="286"/>
      <c r="B57" s="287"/>
      <c r="C57" s="267"/>
      <c r="D57" s="261" t="s">
        <v>280</v>
      </c>
      <c r="E57" s="262"/>
      <c r="F57" s="263">
        <v>200000</v>
      </c>
      <c r="G57" s="93">
        <v>54018</v>
      </c>
      <c r="H57" s="264">
        <v>27</v>
      </c>
      <c r="I57" s="93">
        <v>54017.599999999999</v>
      </c>
      <c r="J57" s="93">
        <f t="shared" si="2"/>
        <v>-0.40000000000145519</v>
      </c>
      <c r="K57" s="259" t="s">
        <v>13</v>
      </c>
    </row>
    <row r="58" spans="1:11" ht="15.75" customHeight="1" x14ac:dyDescent="0.25">
      <c r="A58" s="248" t="s">
        <v>291</v>
      </c>
      <c r="B58" s="249"/>
      <c r="C58" s="249"/>
      <c r="D58" s="249"/>
      <c r="E58" s="249"/>
      <c r="F58" s="250">
        <v>20000</v>
      </c>
      <c r="G58" s="74">
        <v>0</v>
      </c>
      <c r="H58" s="251">
        <v>0</v>
      </c>
      <c r="I58" s="74">
        <f>I59</f>
        <v>0</v>
      </c>
      <c r="J58" s="74">
        <f>J59</f>
        <v>0</v>
      </c>
      <c r="K58" s="252" t="s">
        <v>13</v>
      </c>
    </row>
    <row r="59" spans="1:11" ht="14.25" customHeight="1" x14ac:dyDescent="0.25">
      <c r="A59" s="125" t="s">
        <v>46</v>
      </c>
      <c r="B59" s="134"/>
      <c r="C59" s="255" t="s">
        <v>292</v>
      </c>
      <c r="D59" s="256"/>
      <c r="E59" s="256"/>
      <c r="F59" s="257">
        <v>20000</v>
      </c>
      <c r="G59" s="83">
        <v>0</v>
      </c>
      <c r="H59" s="258">
        <v>0</v>
      </c>
      <c r="I59" s="83">
        <f>SUM(I60:I62)</f>
        <v>0</v>
      </c>
      <c r="J59" s="83">
        <f>SUM(J60:J62)</f>
        <v>0</v>
      </c>
      <c r="K59" s="259" t="s">
        <v>13</v>
      </c>
    </row>
    <row r="60" spans="1:11" ht="27.75" customHeight="1" x14ac:dyDescent="0.25">
      <c r="A60" s="125"/>
      <c r="B60" s="134"/>
      <c r="C60" s="260" t="s">
        <v>46</v>
      </c>
      <c r="D60" s="261" t="s">
        <v>293</v>
      </c>
      <c r="E60" s="262"/>
      <c r="F60" s="263">
        <v>15000</v>
      </c>
      <c r="G60" s="93">
        <v>0</v>
      </c>
      <c r="H60" s="264">
        <v>0</v>
      </c>
      <c r="I60" s="93">
        <v>0</v>
      </c>
      <c r="J60" s="93">
        <f>I60-G60</f>
        <v>0</v>
      </c>
      <c r="K60" s="259" t="s">
        <v>13</v>
      </c>
    </row>
    <row r="61" spans="1:11" ht="28.5" customHeight="1" x14ac:dyDescent="0.25">
      <c r="A61" s="125"/>
      <c r="B61" s="134"/>
      <c r="C61" s="266"/>
      <c r="D61" s="261" t="s">
        <v>294</v>
      </c>
      <c r="E61" s="262"/>
      <c r="F61" s="263">
        <v>0</v>
      </c>
      <c r="G61" s="93">
        <v>0</v>
      </c>
      <c r="H61" s="264">
        <v>0</v>
      </c>
      <c r="I61" s="93">
        <v>0</v>
      </c>
      <c r="J61" s="93">
        <f>I61-G61</f>
        <v>0</v>
      </c>
      <c r="K61" s="259" t="s">
        <v>13</v>
      </c>
    </row>
    <row r="62" spans="1:11" ht="16.5" customHeight="1" x14ac:dyDescent="0.25">
      <c r="A62" s="125"/>
      <c r="B62" s="134"/>
      <c r="C62" s="267"/>
      <c r="D62" s="261" t="s">
        <v>295</v>
      </c>
      <c r="E62" s="262"/>
      <c r="F62" s="263">
        <v>5000</v>
      </c>
      <c r="G62" s="93">
        <v>0</v>
      </c>
      <c r="H62" s="264">
        <v>0</v>
      </c>
      <c r="I62" s="93">
        <v>0</v>
      </c>
      <c r="J62" s="93">
        <f>I62-G62</f>
        <v>0</v>
      </c>
      <c r="K62" s="259" t="s">
        <v>13</v>
      </c>
    </row>
    <row r="63" spans="1:11" ht="15" customHeight="1" x14ac:dyDescent="0.25">
      <c r="A63" s="248" t="s">
        <v>95</v>
      </c>
      <c r="B63" s="249"/>
      <c r="C63" s="249"/>
      <c r="D63" s="249"/>
      <c r="E63" s="249"/>
      <c r="F63" s="250">
        <v>457752658</v>
      </c>
      <c r="G63" s="74">
        <v>56776051</v>
      </c>
      <c r="H63" s="251">
        <v>12.4</v>
      </c>
      <c r="I63" s="74">
        <f>I64+I79+I82+I116+I118+I122</f>
        <v>56995806.439999998</v>
      </c>
      <c r="J63" s="74">
        <f>J64+J79+J82+J116+J118+J122</f>
        <v>219755.43999999727</v>
      </c>
      <c r="K63" s="252" t="s">
        <v>13</v>
      </c>
    </row>
    <row r="64" spans="1:11" ht="15.75" customHeight="1" x14ac:dyDescent="0.25">
      <c r="A64" s="125" t="s">
        <v>46</v>
      </c>
      <c r="B64" s="134"/>
      <c r="C64" s="255" t="s">
        <v>96</v>
      </c>
      <c r="D64" s="256"/>
      <c r="E64" s="256"/>
      <c r="F64" s="257">
        <v>230547840</v>
      </c>
      <c r="G64" s="83">
        <v>27503956</v>
      </c>
      <c r="H64" s="258">
        <v>11.9</v>
      </c>
      <c r="I64" s="83">
        <f>SUM(I65:I78)</f>
        <v>27515504.780000001</v>
      </c>
      <c r="J64" s="83">
        <f>SUM(J65:J78)</f>
        <v>11548.779999998384</v>
      </c>
      <c r="K64" s="259" t="s">
        <v>13</v>
      </c>
    </row>
    <row r="65" spans="1:12" ht="13.5" customHeight="1" x14ac:dyDescent="0.25">
      <c r="A65" s="125"/>
      <c r="B65" s="134"/>
      <c r="C65" s="134"/>
      <c r="D65" s="261" t="s">
        <v>296</v>
      </c>
      <c r="E65" s="262"/>
      <c r="F65" s="263">
        <v>77988840</v>
      </c>
      <c r="G65" s="93">
        <v>18704411</v>
      </c>
      <c r="H65" s="264">
        <v>24</v>
      </c>
      <c r="I65" s="93">
        <v>18704411.239999998</v>
      </c>
      <c r="J65" s="93">
        <f t="shared" ref="J65:J78" si="3">I65-G65</f>
        <v>0.23999999836087227</v>
      </c>
      <c r="K65" s="259" t="s">
        <v>13</v>
      </c>
    </row>
    <row r="66" spans="1:12" ht="14.25" customHeight="1" x14ac:dyDescent="0.25">
      <c r="A66" s="125"/>
      <c r="B66" s="134"/>
      <c r="C66" s="134"/>
      <c r="D66" s="261" t="s">
        <v>297</v>
      </c>
      <c r="E66" s="262"/>
      <c r="F66" s="263">
        <v>600000</v>
      </c>
      <c r="G66" s="93">
        <v>179998</v>
      </c>
      <c r="H66" s="264">
        <v>30</v>
      </c>
      <c r="I66" s="93">
        <v>179998.2</v>
      </c>
      <c r="J66" s="93">
        <f t="shared" si="3"/>
        <v>0.20000000001164153</v>
      </c>
      <c r="K66" s="259" t="s">
        <v>13</v>
      </c>
    </row>
    <row r="67" spans="1:12" ht="14.25" customHeight="1" x14ac:dyDescent="0.25">
      <c r="A67" s="125"/>
      <c r="B67" s="134"/>
      <c r="C67" s="134"/>
      <c r="D67" s="261" t="s">
        <v>298</v>
      </c>
      <c r="E67" s="262"/>
      <c r="F67" s="263">
        <v>94886</v>
      </c>
      <c r="G67" s="93">
        <v>0</v>
      </c>
      <c r="H67" s="264">
        <v>0</v>
      </c>
      <c r="I67" s="93">
        <v>0</v>
      </c>
      <c r="J67" s="93">
        <f t="shared" si="3"/>
        <v>0</v>
      </c>
      <c r="K67" s="259" t="s">
        <v>13</v>
      </c>
    </row>
    <row r="68" spans="1:12" ht="13.5" customHeight="1" x14ac:dyDescent="0.25">
      <c r="A68" s="125"/>
      <c r="B68" s="134"/>
      <c r="C68" s="134"/>
      <c r="D68" s="261" t="s">
        <v>299</v>
      </c>
      <c r="E68" s="262"/>
      <c r="F68" s="263">
        <v>30000</v>
      </c>
      <c r="G68" s="93">
        <v>0</v>
      </c>
      <c r="H68" s="264">
        <v>0</v>
      </c>
      <c r="I68" s="93">
        <v>0</v>
      </c>
      <c r="J68" s="93">
        <f t="shared" si="3"/>
        <v>0</v>
      </c>
      <c r="K68" s="259" t="s">
        <v>13</v>
      </c>
    </row>
    <row r="69" spans="1:12" ht="13.5" customHeight="1" x14ac:dyDescent="0.25">
      <c r="A69" s="125"/>
      <c r="B69" s="134"/>
      <c r="C69" s="134"/>
      <c r="D69" s="261" t="s">
        <v>300</v>
      </c>
      <c r="E69" s="262"/>
      <c r="F69" s="263">
        <v>7542000</v>
      </c>
      <c r="G69" s="93">
        <v>0</v>
      </c>
      <c r="H69" s="264">
        <v>0</v>
      </c>
      <c r="I69" s="93">
        <v>0</v>
      </c>
      <c r="J69" s="93">
        <f t="shared" si="3"/>
        <v>0</v>
      </c>
      <c r="K69" s="259" t="s">
        <v>13</v>
      </c>
    </row>
    <row r="70" spans="1:12" ht="13.5" customHeight="1" x14ac:dyDescent="0.25">
      <c r="A70" s="125"/>
      <c r="B70" s="134"/>
      <c r="C70" s="134"/>
      <c r="D70" s="261" t="s">
        <v>301</v>
      </c>
      <c r="E70" s="262"/>
      <c r="F70" s="263">
        <v>20010000</v>
      </c>
      <c r="G70" s="93">
        <v>0</v>
      </c>
      <c r="H70" s="264">
        <v>0</v>
      </c>
      <c r="I70" s="93">
        <v>0</v>
      </c>
      <c r="J70" s="93">
        <f t="shared" si="3"/>
        <v>0</v>
      </c>
      <c r="K70" s="259" t="s">
        <v>13</v>
      </c>
    </row>
    <row r="71" spans="1:12" s="137" customFormat="1" ht="68.25" customHeight="1" x14ac:dyDescent="0.25">
      <c r="A71" s="125"/>
      <c r="B71" s="134"/>
      <c r="C71" s="134"/>
      <c r="D71" s="261" t="s">
        <v>302</v>
      </c>
      <c r="E71" s="262"/>
      <c r="F71" s="263">
        <v>500000</v>
      </c>
      <c r="G71" s="93">
        <v>54679</v>
      </c>
      <c r="H71" s="264">
        <v>10.9</v>
      </c>
      <c r="I71" s="93">
        <v>58714.55</v>
      </c>
      <c r="J71" s="93">
        <f t="shared" si="3"/>
        <v>4035.5500000000029</v>
      </c>
      <c r="K71" s="265" t="s">
        <v>303</v>
      </c>
      <c r="L71" s="288"/>
    </row>
    <row r="72" spans="1:12" ht="13.5" customHeight="1" x14ac:dyDescent="0.25">
      <c r="A72" s="125"/>
      <c r="B72" s="134"/>
      <c r="C72" s="134"/>
      <c r="D72" s="261" t="s">
        <v>304</v>
      </c>
      <c r="E72" s="262"/>
      <c r="F72" s="263">
        <v>1959114</v>
      </c>
      <c r="G72" s="93">
        <v>274077</v>
      </c>
      <c r="H72" s="264">
        <v>14</v>
      </c>
      <c r="I72" s="93">
        <v>274076.76</v>
      </c>
      <c r="J72" s="93">
        <f t="shared" si="3"/>
        <v>-0.23999999999068677</v>
      </c>
      <c r="K72" s="259" t="s">
        <v>13</v>
      </c>
    </row>
    <row r="73" spans="1:12" ht="95.25" customHeight="1" x14ac:dyDescent="0.25">
      <c r="A73" s="125"/>
      <c r="B73" s="134"/>
      <c r="C73" s="134"/>
      <c r="D73" s="261" t="s">
        <v>305</v>
      </c>
      <c r="E73" s="262"/>
      <c r="F73" s="263">
        <v>60000</v>
      </c>
      <c r="G73" s="93">
        <v>10903</v>
      </c>
      <c r="H73" s="264">
        <v>18.2</v>
      </c>
      <c r="I73" s="93">
        <v>18416.03</v>
      </c>
      <c r="J73" s="93">
        <f t="shared" si="3"/>
        <v>7513.0299999999988</v>
      </c>
      <c r="K73" s="265" t="s">
        <v>306</v>
      </c>
    </row>
    <row r="74" spans="1:12" ht="13.5" customHeight="1" x14ac:dyDescent="0.25">
      <c r="A74" s="125"/>
      <c r="B74" s="134"/>
      <c r="C74" s="134"/>
      <c r="D74" s="261" t="s">
        <v>307</v>
      </c>
      <c r="E74" s="262"/>
      <c r="F74" s="263">
        <v>4630272</v>
      </c>
      <c r="G74" s="93">
        <v>1548272</v>
      </c>
      <c r="H74" s="264">
        <v>33.4</v>
      </c>
      <c r="I74" s="93">
        <v>1548272</v>
      </c>
      <c r="J74" s="93">
        <f t="shared" si="3"/>
        <v>0</v>
      </c>
      <c r="K74" s="259" t="s">
        <v>13</v>
      </c>
    </row>
    <row r="75" spans="1:12" ht="13.5" customHeight="1" x14ac:dyDescent="0.25">
      <c r="A75" s="125"/>
      <c r="B75" s="134"/>
      <c r="C75" s="134"/>
      <c r="D75" s="261" t="s">
        <v>308</v>
      </c>
      <c r="E75" s="262"/>
      <c r="F75" s="263">
        <v>10000000</v>
      </c>
      <c r="G75" s="93">
        <v>0</v>
      </c>
      <c r="H75" s="264">
        <v>0</v>
      </c>
      <c r="I75" s="93">
        <v>0</v>
      </c>
      <c r="J75" s="93">
        <f t="shared" si="3"/>
        <v>0</v>
      </c>
      <c r="K75" s="259" t="s">
        <v>13</v>
      </c>
    </row>
    <row r="76" spans="1:12" ht="14.25" customHeight="1" x14ac:dyDescent="0.25">
      <c r="A76" s="125"/>
      <c r="B76" s="134"/>
      <c r="C76" s="134"/>
      <c r="D76" s="261" t="s">
        <v>309</v>
      </c>
      <c r="E76" s="262"/>
      <c r="F76" s="263">
        <v>32728</v>
      </c>
      <c r="G76" s="93">
        <v>31616</v>
      </c>
      <c r="H76" s="264">
        <v>96.6</v>
      </c>
      <c r="I76" s="93">
        <v>31616</v>
      </c>
      <c r="J76" s="93">
        <f t="shared" si="3"/>
        <v>0</v>
      </c>
      <c r="K76" s="259" t="s">
        <v>13</v>
      </c>
    </row>
    <row r="77" spans="1:12" ht="15" customHeight="1" x14ac:dyDescent="0.25">
      <c r="A77" s="125"/>
      <c r="B77" s="134"/>
      <c r="C77" s="134"/>
      <c r="D77" s="261" t="s">
        <v>310</v>
      </c>
      <c r="E77" s="262"/>
      <c r="F77" s="263">
        <v>87000000</v>
      </c>
      <c r="G77" s="93">
        <v>0</v>
      </c>
      <c r="H77" s="264">
        <v>0</v>
      </c>
      <c r="I77" s="93">
        <v>0</v>
      </c>
      <c r="J77" s="93">
        <f t="shared" si="3"/>
        <v>0</v>
      </c>
      <c r="K77" s="259" t="s">
        <v>13</v>
      </c>
    </row>
    <row r="78" spans="1:12" ht="15.75" customHeight="1" x14ac:dyDescent="0.25">
      <c r="A78" s="125"/>
      <c r="B78" s="134"/>
      <c r="C78" s="134"/>
      <c r="D78" s="261" t="s">
        <v>311</v>
      </c>
      <c r="E78" s="262"/>
      <c r="F78" s="263">
        <v>20100000</v>
      </c>
      <c r="G78" s="93">
        <v>6700000</v>
      </c>
      <c r="H78" s="264">
        <v>33.299999999999997</v>
      </c>
      <c r="I78" s="93">
        <v>6700000</v>
      </c>
      <c r="J78" s="93">
        <f t="shared" si="3"/>
        <v>0</v>
      </c>
      <c r="K78" s="259" t="s">
        <v>13</v>
      </c>
    </row>
    <row r="79" spans="1:12" ht="16.5" customHeight="1" x14ac:dyDescent="0.25">
      <c r="A79" s="85" t="s">
        <v>46</v>
      </c>
      <c r="B79" s="96"/>
      <c r="C79" s="255" t="s">
        <v>106</v>
      </c>
      <c r="D79" s="256"/>
      <c r="E79" s="256"/>
      <c r="F79" s="257">
        <v>45042653</v>
      </c>
      <c r="G79" s="83">
        <v>12747211</v>
      </c>
      <c r="H79" s="258">
        <v>28.3</v>
      </c>
      <c r="I79" s="83">
        <f>SUM(I80:I81)</f>
        <v>12747264.449999999</v>
      </c>
      <c r="J79" s="83">
        <f>SUM(J80:J81)</f>
        <v>53.449999999254942</v>
      </c>
      <c r="K79" s="259" t="s">
        <v>13</v>
      </c>
    </row>
    <row r="80" spans="1:12" ht="28.5" customHeight="1" x14ac:dyDescent="0.25">
      <c r="A80" s="85"/>
      <c r="B80" s="96"/>
      <c r="C80" s="260" t="s">
        <v>46</v>
      </c>
      <c r="D80" s="261" t="s">
        <v>312</v>
      </c>
      <c r="E80" s="262"/>
      <c r="F80" s="263">
        <v>45000000</v>
      </c>
      <c r="G80" s="93">
        <v>12704611</v>
      </c>
      <c r="H80" s="264">
        <v>28.2</v>
      </c>
      <c r="I80" s="93">
        <v>12704611.449999999</v>
      </c>
      <c r="J80" s="93">
        <f>I80-G80</f>
        <v>0.44999999925494194</v>
      </c>
      <c r="K80" s="259" t="s">
        <v>13</v>
      </c>
    </row>
    <row r="81" spans="1:12" ht="16.5" customHeight="1" x14ac:dyDescent="0.25">
      <c r="A81" s="99"/>
      <c r="B81" s="100"/>
      <c r="C81" s="141"/>
      <c r="D81" s="261" t="s">
        <v>258</v>
      </c>
      <c r="E81" s="262"/>
      <c r="F81" s="263">
        <v>42653</v>
      </c>
      <c r="G81" s="93">
        <v>42600</v>
      </c>
      <c r="H81" s="264">
        <v>99.9</v>
      </c>
      <c r="I81" s="93">
        <v>42653</v>
      </c>
      <c r="J81" s="93">
        <f>I81-G81</f>
        <v>53</v>
      </c>
      <c r="K81" s="259" t="s">
        <v>13</v>
      </c>
    </row>
    <row r="82" spans="1:12" ht="18" customHeight="1" x14ac:dyDescent="0.25">
      <c r="A82" s="85"/>
      <c r="B82" s="96"/>
      <c r="C82" s="284" t="s">
        <v>108</v>
      </c>
      <c r="D82" s="285"/>
      <c r="E82" s="285"/>
      <c r="F82" s="257">
        <v>176509370</v>
      </c>
      <c r="G82" s="83">
        <v>16435359</v>
      </c>
      <c r="H82" s="258">
        <v>9.3000000000000007</v>
      </c>
      <c r="I82" s="83">
        <f>SUM(I83:I115)</f>
        <v>16641478.550000001</v>
      </c>
      <c r="J82" s="83">
        <f>SUM(J83:J115)</f>
        <v>206119.54999999967</v>
      </c>
      <c r="K82" s="259" t="s">
        <v>13</v>
      </c>
    </row>
    <row r="83" spans="1:12" s="137" customFormat="1" ht="39.75" customHeight="1" x14ac:dyDescent="0.25">
      <c r="A83" s="85"/>
      <c r="B83" s="96"/>
      <c r="C83" s="134"/>
      <c r="D83" s="261" t="s">
        <v>313</v>
      </c>
      <c r="E83" s="262"/>
      <c r="F83" s="263">
        <v>17535178</v>
      </c>
      <c r="G83" s="93">
        <v>4761449</v>
      </c>
      <c r="H83" s="264">
        <v>27.2</v>
      </c>
      <c r="I83" s="93">
        <v>4733631.7</v>
      </c>
      <c r="J83" s="93">
        <f t="shared" ref="J83:J115" si="4">I83-G83</f>
        <v>-27817.299999999814</v>
      </c>
      <c r="K83" s="265" t="s">
        <v>314</v>
      </c>
      <c r="L83" s="288"/>
    </row>
    <row r="84" spans="1:12" ht="83.25" customHeight="1" x14ac:dyDescent="0.25">
      <c r="A84" s="85"/>
      <c r="B84" s="96"/>
      <c r="C84" s="134"/>
      <c r="D84" s="261" t="s">
        <v>315</v>
      </c>
      <c r="E84" s="262"/>
      <c r="F84" s="263">
        <v>11412710</v>
      </c>
      <c r="G84" s="93">
        <v>769383</v>
      </c>
      <c r="H84" s="264">
        <f t="shared" ref="H84:H91" si="5">G84/F84%</f>
        <v>6.7414575503977581</v>
      </c>
      <c r="I84" s="93">
        <v>751150.32</v>
      </c>
      <c r="J84" s="93">
        <f t="shared" si="4"/>
        <v>-18232.680000000051</v>
      </c>
      <c r="K84" s="265" t="s">
        <v>316</v>
      </c>
    </row>
    <row r="85" spans="1:12" ht="12.75" customHeight="1" x14ac:dyDescent="0.25">
      <c r="A85" s="85"/>
      <c r="B85" s="96"/>
      <c r="C85" s="134"/>
      <c r="D85" s="261" t="s">
        <v>317</v>
      </c>
      <c r="E85" s="262"/>
      <c r="F85" s="263">
        <v>13738192</v>
      </c>
      <c r="G85" s="93">
        <v>4588018</v>
      </c>
      <c r="H85" s="264">
        <f t="shared" si="5"/>
        <v>33.396082978022143</v>
      </c>
      <c r="I85" s="93">
        <v>4588018.0199999996</v>
      </c>
      <c r="J85" s="93">
        <f t="shared" si="4"/>
        <v>1.9999999552965164E-2</v>
      </c>
      <c r="K85" s="259" t="s">
        <v>13</v>
      </c>
    </row>
    <row r="86" spans="1:12" ht="12.75" customHeight="1" x14ac:dyDescent="0.25">
      <c r="A86" s="85"/>
      <c r="B86" s="96"/>
      <c r="C86" s="134"/>
      <c r="D86" s="261" t="s">
        <v>318</v>
      </c>
      <c r="E86" s="262"/>
      <c r="F86" s="263">
        <v>933520</v>
      </c>
      <c r="G86" s="93">
        <v>148979</v>
      </c>
      <c r="H86" s="264">
        <f t="shared" si="5"/>
        <v>15.958843945496614</v>
      </c>
      <c r="I86" s="93">
        <v>148978.89000000001</v>
      </c>
      <c r="J86" s="93">
        <f t="shared" si="4"/>
        <v>-0.10999999998603016</v>
      </c>
      <c r="K86" s="259" t="s">
        <v>13</v>
      </c>
    </row>
    <row r="87" spans="1:12" s="137" customFormat="1" ht="69.75" customHeight="1" x14ac:dyDescent="0.25">
      <c r="A87" s="85"/>
      <c r="B87" s="96"/>
      <c r="C87" s="134"/>
      <c r="D87" s="261" t="s">
        <v>319</v>
      </c>
      <c r="E87" s="262"/>
      <c r="F87" s="263">
        <v>1000000</v>
      </c>
      <c r="G87" s="93">
        <v>12571</v>
      </c>
      <c r="H87" s="264">
        <f t="shared" si="5"/>
        <v>1.2571000000000001</v>
      </c>
      <c r="I87" s="93">
        <v>4017.53</v>
      </c>
      <c r="J87" s="93">
        <f t="shared" si="4"/>
        <v>-8553.4699999999993</v>
      </c>
      <c r="K87" s="265" t="s">
        <v>320</v>
      </c>
      <c r="L87" s="288"/>
    </row>
    <row r="88" spans="1:12" ht="12.75" customHeight="1" x14ac:dyDescent="0.25">
      <c r="A88" s="85"/>
      <c r="B88" s="96"/>
      <c r="C88" s="134"/>
      <c r="D88" s="261" t="s">
        <v>321</v>
      </c>
      <c r="E88" s="262"/>
      <c r="F88" s="263">
        <v>70000</v>
      </c>
      <c r="G88" s="93">
        <v>0</v>
      </c>
      <c r="H88" s="264">
        <f t="shared" si="5"/>
        <v>0</v>
      </c>
      <c r="I88" s="93">
        <v>0</v>
      </c>
      <c r="J88" s="93">
        <f t="shared" si="4"/>
        <v>0</v>
      </c>
      <c r="K88" s="259" t="s">
        <v>13</v>
      </c>
    </row>
    <row r="89" spans="1:12" ht="12.75" customHeight="1" x14ac:dyDescent="0.25">
      <c r="A89" s="85"/>
      <c r="B89" s="96"/>
      <c r="C89" s="134"/>
      <c r="D89" s="261" t="s">
        <v>322</v>
      </c>
      <c r="E89" s="262"/>
      <c r="F89" s="263">
        <v>34500000</v>
      </c>
      <c r="G89" s="93">
        <v>1998</v>
      </c>
      <c r="H89" s="264">
        <f t="shared" si="5"/>
        <v>5.7913043478260871E-3</v>
      </c>
      <c r="I89" s="93">
        <v>1998.06</v>
      </c>
      <c r="J89" s="93">
        <f t="shared" si="4"/>
        <v>5.999999999994543E-2</v>
      </c>
      <c r="K89" s="259" t="s">
        <v>13</v>
      </c>
    </row>
    <row r="90" spans="1:12" ht="12.75" customHeight="1" x14ac:dyDescent="0.25">
      <c r="A90" s="85"/>
      <c r="B90" s="96"/>
      <c r="C90" s="134"/>
      <c r="D90" s="261" t="s">
        <v>323</v>
      </c>
      <c r="E90" s="262"/>
      <c r="F90" s="263">
        <v>3500000</v>
      </c>
      <c r="G90" s="93">
        <v>0</v>
      </c>
      <c r="H90" s="264">
        <f t="shared" si="5"/>
        <v>0</v>
      </c>
      <c r="I90" s="93">
        <v>0</v>
      </c>
      <c r="J90" s="93">
        <f t="shared" si="4"/>
        <v>0</v>
      </c>
      <c r="K90" s="259" t="s">
        <v>13</v>
      </c>
    </row>
    <row r="91" spans="1:12" ht="12.75" customHeight="1" x14ac:dyDescent="0.25">
      <c r="A91" s="85"/>
      <c r="B91" s="96"/>
      <c r="C91" s="134"/>
      <c r="D91" s="261" t="s">
        <v>324</v>
      </c>
      <c r="E91" s="262"/>
      <c r="F91" s="263">
        <v>4000000</v>
      </c>
      <c r="G91" s="93">
        <v>0</v>
      </c>
      <c r="H91" s="264">
        <f t="shared" si="5"/>
        <v>0</v>
      </c>
      <c r="I91" s="93">
        <v>0</v>
      </c>
      <c r="J91" s="93">
        <f t="shared" si="4"/>
        <v>0</v>
      </c>
      <c r="K91" s="259" t="s">
        <v>13</v>
      </c>
    </row>
    <row r="92" spans="1:12" ht="12.75" customHeight="1" x14ac:dyDescent="0.25">
      <c r="A92" s="85"/>
      <c r="B92" s="96"/>
      <c r="C92" s="134"/>
      <c r="D92" s="261" t="s">
        <v>325</v>
      </c>
      <c r="E92" s="262"/>
      <c r="F92" s="263">
        <v>559146</v>
      </c>
      <c r="G92" s="93">
        <v>1592</v>
      </c>
      <c r="H92" s="264">
        <v>0.3</v>
      </c>
      <c r="I92" s="93">
        <v>1591.76</v>
      </c>
      <c r="J92" s="93">
        <f t="shared" si="4"/>
        <v>-0.24000000000000909</v>
      </c>
      <c r="K92" s="259" t="s">
        <v>13</v>
      </c>
    </row>
    <row r="93" spans="1:12" ht="12.75" customHeight="1" x14ac:dyDescent="0.25">
      <c r="A93" s="85"/>
      <c r="B93" s="96"/>
      <c r="C93" s="134"/>
      <c r="D93" s="261" t="s">
        <v>326</v>
      </c>
      <c r="E93" s="262"/>
      <c r="F93" s="263">
        <v>300000</v>
      </c>
      <c r="G93" s="93">
        <v>0</v>
      </c>
      <c r="H93" s="264">
        <v>0</v>
      </c>
      <c r="I93" s="93">
        <v>0</v>
      </c>
      <c r="J93" s="93">
        <f t="shared" si="4"/>
        <v>0</v>
      </c>
      <c r="K93" s="259" t="s">
        <v>13</v>
      </c>
    </row>
    <row r="94" spans="1:12" ht="12.75" customHeight="1" x14ac:dyDescent="0.25">
      <c r="A94" s="85"/>
      <c r="B94" s="96"/>
      <c r="C94" s="134"/>
      <c r="D94" s="261" t="s">
        <v>327</v>
      </c>
      <c r="E94" s="262"/>
      <c r="F94" s="263">
        <v>212083</v>
      </c>
      <c r="G94" s="93">
        <v>0</v>
      </c>
      <c r="H94" s="264">
        <v>0</v>
      </c>
      <c r="I94" s="93">
        <v>0</v>
      </c>
      <c r="J94" s="93">
        <f t="shared" si="4"/>
        <v>0</v>
      </c>
      <c r="K94" s="259" t="s">
        <v>13</v>
      </c>
    </row>
    <row r="95" spans="1:12" ht="12.75" customHeight="1" x14ac:dyDescent="0.25">
      <c r="A95" s="85"/>
      <c r="B95" s="96"/>
      <c r="C95" s="134"/>
      <c r="D95" s="261" t="s">
        <v>328</v>
      </c>
      <c r="E95" s="262"/>
      <c r="F95" s="263">
        <v>300160</v>
      </c>
      <c r="G95" s="93">
        <v>0</v>
      </c>
      <c r="H95" s="264">
        <v>0</v>
      </c>
      <c r="I95" s="93">
        <v>0</v>
      </c>
      <c r="J95" s="93">
        <f t="shared" si="4"/>
        <v>0</v>
      </c>
      <c r="K95" s="259" t="s">
        <v>13</v>
      </c>
    </row>
    <row r="96" spans="1:12" ht="12.75" customHeight="1" x14ac:dyDescent="0.25">
      <c r="A96" s="85"/>
      <c r="B96" s="96"/>
      <c r="C96" s="134"/>
      <c r="D96" s="261" t="s">
        <v>329</v>
      </c>
      <c r="E96" s="262"/>
      <c r="F96" s="263">
        <v>3300000</v>
      </c>
      <c r="G96" s="93">
        <v>131765</v>
      </c>
      <c r="H96" s="264">
        <v>4</v>
      </c>
      <c r="I96" s="93">
        <v>131765.31</v>
      </c>
      <c r="J96" s="93">
        <f t="shared" si="4"/>
        <v>0.30999999999767169</v>
      </c>
      <c r="K96" s="259" t="s">
        <v>13</v>
      </c>
    </row>
    <row r="97" spans="1:12" ht="12.75" customHeight="1" x14ac:dyDescent="0.25">
      <c r="A97" s="85"/>
      <c r="B97" s="96"/>
      <c r="C97" s="134"/>
      <c r="D97" s="261" t="s">
        <v>330</v>
      </c>
      <c r="E97" s="262"/>
      <c r="F97" s="263">
        <v>450000</v>
      </c>
      <c r="G97" s="93">
        <v>0</v>
      </c>
      <c r="H97" s="264">
        <v>0</v>
      </c>
      <c r="I97" s="93">
        <v>0</v>
      </c>
      <c r="J97" s="93">
        <f t="shared" si="4"/>
        <v>0</v>
      </c>
      <c r="K97" s="259" t="s">
        <v>13</v>
      </c>
    </row>
    <row r="98" spans="1:12" ht="12.75" customHeight="1" x14ac:dyDescent="0.25">
      <c r="A98" s="85"/>
      <c r="B98" s="96"/>
      <c r="C98" s="134"/>
      <c r="D98" s="261" t="s">
        <v>331</v>
      </c>
      <c r="E98" s="262"/>
      <c r="F98" s="263">
        <v>420000</v>
      </c>
      <c r="G98" s="93">
        <v>267600</v>
      </c>
      <c r="H98" s="264">
        <v>63.7</v>
      </c>
      <c r="I98" s="93">
        <v>267600.25</v>
      </c>
      <c r="J98" s="93">
        <f t="shared" si="4"/>
        <v>0.25</v>
      </c>
      <c r="K98" s="259" t="s">
        <v>13</v>
      </c>
    </row>
    <row r="99" spans="1:12" ht="12.75" customHeight="1" x14ac:dyDescent="0.25">
      <c r="A99" s="85"/>
      <c r="B99" s="96"/>
      <c r="C99" s="134"/>
      <c r="D99" s="261" t="s">
        <v>332</v>
      </c>
      <c r="E99" s="262"/>
      <c r="F99" s="263">
        <v>19310</v>
      </c>
      <c r="G99" s="93">
        <v>12501</v>
      </c>
      <c r="H99" s="264">
        <v>64.7</v>
      </c>
      <c r="I99" s="93">
        <v>12501</v>
      </c>
      <c r="J99" s="93">
        <f t="shared" si="4"/>
        <v>0</v>
      </c>
      <c r="K99" s="259" t="s">
        <v>13</v>
      </c>
    </row>
    <row r="100" spans="1:12" ht="12.75" customHeight="1" x14ac:dyDescent="0.25">
      <c r="A100" s="85"/>
      <c r="B100" s="96"/>
      <c r="C100" s="134"/>
      <c r="D100" s="261" t="s">
        <v>333</v>
      </c>
      <c r="E100" s="262"/>
      <c r="F100" s="263">
        <v>161080</v>
      </c>
      <c r="G100" s="93">
        <v>0</v>
      </c>
      <c r="H100" s="264">
        <v>0</v>
      </c>
      <c r="I100" s="93">
        <v>0</v>
      </c>
      <c r="J100" s="93">
        <f t="shared" si="4"/>
        <v>0</v>
      </c>
      <c r="K100" s="259" t="s">
        <v>13</v>
      </c>
    </row>
    <row r="101" spans="1:12" ht="12.75" customHeight="1" x14ac:dyDescent="0.25">
      <c r="A101" s="85"/>
      <c r="B101" s="96"/>
      <c r="C101" s="134"/>
      <c r="D101" s="261" t="s">
        <v>334</v>
      </c>
      <c r="E101" s="262"/>
      <c r="F101" s="263">
        <v>40000</v>
      </c>
      <c r="G101" s="93">
        <v>2079</v>
      </c>
      <c r="H101" s="264">
        <v>5.2</v>
      </c>
      <c r="I101" s="93">
        <v>2079</v>
      </c>
      <c r="J101" s="93">
        <f t="shared" si="4"/>
        <v>0</v>
      </c>
      <c r="K101" s="259" t="s">
        <v>13</v>
      </c>
    </row>
    <row r="102" spans="1:12" ht="12.75" customHeight="1" x14ac:dyDescent="0.25">
      <c r="A102" s="85"/>
      <c r="B102" s="96"/>
      <c r="C102" s="134"/>
      <c r="D102" s="261" t="s">
        <v>335</v>
      </c>
      <c r="E102" s="262"/>
      <c r="F102" s="263">
        <v>4974408</v>
      </c>
      <c r="G102" s="93">
        <v>270934</v>
      </c>
      <c r="H102" s="264">
        <v>5.5</v>
      </c>
      <c r="I102" s="93">
        <v>270934.40000000002</v>
      </c>
      <c r="J102" s="93">
        <f t="shared" si="4"/>
        <v>0.40000000002328306</v>
      </c>
      <c r="K102" s="259" t="s">
        <v>13</v>
      </c>
    </row>
    <row r="103" spans="1:12" ht="12.75" customHeight="1" x14ac:dyDescent="0.25">
      <c r="A103" s="85"/>
      <c r="B103" s="96"/>
      <c r="C103" s="134"/>
      <c r="D103" s="261" t="s">
        <v>336</v>
      </c>
      <c r="E103" s="262"/>
      <c r="F103" s="263">
        <v>25008988</v>
      </c>
      <c r="G103" s="93">
        <v>3294792</v>
      </c>
      <c r="H103" s="264">
        <v>13.2</v>
      </c>
      <c r="I103" s="93">
        <v>3294791.92</v>
      </c>
      <c r="J103" s="93">
        <f t="shared" si="4"/>
        <v>-8.0000000074505806E-2</v>
      </c>
      <c r="K103" s="259" t="s">
        <v>13</v>
      </c>
    </row>
    <row r="104" spans="1:12" ht="12.75" customHeight="1" x14ac:dyDescent="0.25">
      <c r="A104" s="85"/>
      <c r="B104" s="96"/>
      <c r="C104" s="134"/>
      <c r="D104" s="261" t="s">
        <v>337</v>
      </c>
      <c r="E104" s="262"/>
      <c r="F104" s="263">
        <v>9613206</v>
      </c>
      <c r="G104" s="93">
        <v>157336</v>
      </c>
      <c r="H104" s="264">
        <v>1.6</v>
      </c>
      <c r="I104" s="93">
        <v>157336</v>
      </c>
      <c r="J104" s="93">
        <f t="shared" si="4"/>
        <v>0</v>
      </c>
      <c r="K104" s="259" t="s">
        <v>13</v>
      </c>
    </row>
    <row r="105" spans="1:12" ht="12.75" customHeight="1" x14ac:dyDescent="0.25">
      <c r="A105" s="85"/>
      <c r="B105" s="96"/>
      <c r="C105" s="134"/>
      <c r="D105" s="261" t="s">
        <v>338</v>
      </c>
      <c r="E105" s="262"/>
      <c r="F105" s="263">
        <v>350000</v>
      </c>
      <c r="G105" s="93">
        <v>0</v>
      </c>
      <c r="H105" s="264">
        <v>0</v>
      </c>
      <c r="I105" s="93">
        <v>0</v>
      </c>
      <c r="J105" s="93">
        <f t="shared" si="4"/>
        <v>0</v>
      </c>
      <c r="K105" s="259" t="s">
        <v>13</v>
      </c>
    </row>
    <row r="106" spans="1:12" ht="12.75" customHeight="1" x14ac:dyDescent="0.25">
      <c r="A106" s="85"/>
      <c r="B106" s="96"/>
      <c r="C106" s="134"/>
      <c r="D106" s="261" t="s">
        <v>339</v>
      </c>
      <c r="E106" s="262"/>
      <c r="F106" s="263">
        <v>11188391</v>
      </c>
      <c r="G106" s="93">
        <v>0</v>
      </c>
      <c r="H106" s="264">
        <v>0</v>
      </c>
      <c r="I106" s="93">
        <v>0</v>
      </c>
      <c r="J106" s="93">
        <f t="shared" si="4"/>
        <v>0</v>
      </c>
      <c r="K106" s="259" t="s">
        <v>13</v>
      </c>
    </row>
    <row r="107" spans="1:12" ht="12.75" customHeight="1" x14ac:dyDescent="0.25">
      <c r="A107" s="85"/>
      <c r="B107" s="96"/>
      <c r="C107" s="134"/>
      <c r="D107" s="261" t="s">
        <v>340</v>
      </c>
      <c r="E107" s="262"/>
      <c r="F107" s="263">
        <v>17000</v>
      </c>
      <c r="G107" s="93">
        <v>0</v>
      </c>
      <c r="H107" s="264">
        <v>0</v>
      </c>
      <c r="I107" s="93">
        <v>0</v>
      </c>
      <c r="J107" s="93">
        <f t="shared" si="4"/>
        <v>0</v>
      </c>
      <c r="K107" s="259" t="s">
        <v>13</v>
      </c>
    </row>
    <row r="108" spans="1:12" ht="12.75" customHeight="1" x14ac:dyDescent="0.25">
      <c r="A108" s="125" t="s">
        <v>46</v>
      </c>
      <c r="B108" s="134"/>
      <c r="C108" s="134"/>
      <c r="D108" s="261" t="s">
        <v>341</v>
      </c>
      <c r="E108" s="262"/>
      <c r="F108" s="263">
        <v>60000</v>
      </c>
      <c r="G108" s="93">
        <v>7912</v>
      </c>
      <c r="H108" s="264">
        <v>13.2</v>
      </c>
      <c r="I108" s="93">
        <v>7912</v>
      </c>
      <c r="J108" s="93">
        <f t="shared" si="4"/>
        <v>0</v>
      </c>
      <c r="K108" s="259" t="s">
        <v>13</v>
      </c>
    </row>
    <row r="109" spans="1:12" ht="12.75" customHeight="1" x14ac:dyDescent="0.25">
      <c r="A109" s="125"/>
      <c r="B109" s="134"/>
      <c r="C109" s="134"/>
      <c r="D109" s="261" t="s">
        <v>342</v>
      </c>
      <c r="E109" s="262"/>
      <c r="F109" s="263">
        <v>120000</v>
      </c>
      <c r="G109" s="93">
        <v>0</v>
      </c>
      <c r="H109" s="264">
        <v>0</v>
      </c>
      <c r="I109" s="93">
        <v>0</v>
      </c>
      <c r="J109" s="93">
        <f t="shared" si="4"/>
        <v>0</v>
      </c>
      <c r="K109" s="259" t="s">
        <v>13</v>
      </c>
    </row>
    <row r="110" spans="1:12" ht="12.75" customHeight="1" x14ac:dyDescent="0.25">
      <c r="A110" s="125"/>
      <c r="B110" s="134"/>
      <c r="C110" s="134"/>
      <c r="D110" s="261" t="s">
        <v>343</v>
      </c>
      <c r="E110" s="262"/>
      <c r="F110" s="263">
        <v>20471847</v>
      </c>
      <c r="G110" s="93">
        <v>6060</v>
      </c>
      <c r="H110" s="264">
        <v>0</v>
      </c>
      <c r="I110" s="93">
        <v>6060</v>
      </c>
      <c r="J110" s="93">
        <f t="shared" si="4"/>
        <v>0</v>
      </c>
      <c r="K110" s="259" t="s">
        <v>13</v>
      </c>
    </row>
    <row r="111" spans="1:12" ht="12.75" customHeight="1" x14ac:dyDescent="0.25">
      <c r="A111" s="125"/>
      <c r="B111" s="134"/>
      <c r="C111" s="134"/>
      <c r="D111" s="261" t="s">
        <v>344</v>
      </c>
      <c r="E111" s="262"/>
      <c r="F111" s="263">
        <v>57803</v>
      </c>
      <c r="G111" s="93">
        <v>0</v>
      </c>
      <c r="H111" s="264">
        <v>0</v>
      </c>
      <c r="I111" s="93">
        <v>0</v>
      </c>
      <c r="J111" s="93">
        <f t="shared" si="4"/>
        <v>0</v>
      </c>
      <c r="K111" s="259" t="s">
        <v>13</v>
      </c>
    </row>
    <row r="112" spans="1:12" s="137" customFormat="1" ht="38.25" customHeight="1" x14ac:dyDescent="0.25">
      <c r="A112" s="125"/>
      <c r="B112" s="134"/>
      <c r="C112" s="134"/>
      <c r="D112" s="261" t="s">
        <v>345</v>
      </c>
      <c r="E112" s="262"/>
      <c r="F112" s="263">
        <v>5932848</v>
      </c>
      <c r="G112" s="93">
        <v>503074</v>
      </c>
      <c r="H112" s="264">
        <v>8.5</v>
      </c>
      <c r="I112" s="93">
        <v>763796.34</v>
      </c>
      <c r="J112" s="93">
        <f t="shared" si="4"/>
        <v>260722.33999999997</v>
      </c>
      <c r="K112" s="265" t="s">
        <v>346</v>
      </c>
      <c r="L112" s="288"/>
    </row>
    <row r="113" spans="1:11" ht="12.75" customHeight="1" x14ac:dyDescent="0.25">
      <c r="A113" s="125"/>
      <c r="B113" s="134"/>
      <c r="C113" s="134"/>
      <c r="D113" s="261" t="s">
        <v>347</v>
      </c>
      <c r="E113" s="262"/>
      <c r="F113" s="263">
        <v>4000000</v>
      </c>
      <c r="G113" s="93">
        <v>0</v>
      </c>
      <c r="H113" s="264">
        <v>0</v>
      </c>
      <c r="I113" s="93">
        <v>0</v>
      </c>
      <c r="J113" s="93">
        <f t="shared" si="4"/>
        <v>0</v>
      </c>
      <c r="K113" s="259" t="s">
        <v>13</v>
      </c>
    </row>
    <row r="114" spans="1:11" ht="12.75" customHeight="1" x14ac:dyDescent="0.25">
      <c r="A114" s="125"/>
      <c r="B114" s="134"/>
      <c r="C114" s="134"/>
      <c r="D114" s="261" t="s">
        <v>348</v>
      </c>
      <c r="E114" s="262"/>
      <c r="F114" s="263">
        <v>2000000</v>
      </c>
      <c r="G114" s="93">
        <v>1497316</v>
      </c>
      <c r="H114" s="264">
        <v>74.900000000000006</v>
      </c>
      <c r="I114" s="93">
        <v>1497316.05</v>
      </c>
      <c r="J114" s="93">
        <f t="shared" si="4"/>
        <v>5.0000000046566129E-2</v>
      </c>
      <c r="K114" s="259" t="s">
        <v>13</v>
      </c>
    </row>
    <row r="115" spans="1:11" ht="12.75" customHeight="1" x14ac:dyDescent="0.25">
      <c r="A115" s="125"/>
      <c r="B115" s="134"/>
      <c r="C115" s="134"/>
      <c r="D115" s="261" t="s">
        <v>349</v>
      </c>
      <c r="E115" s="262"/>
      <c r="F115" s="263">
        <v>263500</v>
      </c>
      <c r="G115" s="93">
        <v>0</v>
      </c>
      <c r="H115" s="264">
        <v>0</v>
      </c>
      <c r="I115" s="93">
        <v>0</v>
      </c>
      <c r="J115" s="93">
        <f t="shared" si="4"/>
        <v>0</v>
      </c>
      <c r="K115" s="259" t="s">
        <v>13</v>
      </c>
    </row>
    <row r="116" spans="1:11" ht="15" customHeight="1" x14ac:dyDescent="0.25">
      <c r="A116" s="85" t="s">
        <v>46</v>
      </c>
      <c r="B116" s="96"/>
      <c r="C116" s="255" t="s">
        <v>350</v>
      </c>
      <c r="D116" s="256"/>
      <c r="E116" s="256"/>
      <c r="F116" s="257">
        <v>10000</v>
      </c>
      <c r="G116" s="83">
        <v>0</v>
      </c>
      <c r="H116" s="258">
        <v>0</v>
      </c>
      <c r="I116" s="83">
        <f>I117</f>
        <v>0</v>
      </c>
      <c r="J116" s="83">
        <f>J117</f>
        <v>0</v>
      </c>
      <c r="K116" s="259" t="s">
        <v>13</v>
      </c>
    </row>
    <row r="117" spans="1:11" ht="29.25" customHeight="1" x14ac:dyDescent="0.25">
      <c r="A117" s="85"/>
      <c r="B117" s="96"/>
      <c r="C117" s="163" t="s">
        <v>46</v>
      </c>
      <c r="D117" s="261" t="s">
        <v>351</v>
      </c>
      <c r="E117" s="262"/>
      <c r="F117" s="263">
        <v>10000</v>
      </c>
      <c r="G117" s="93">
        <v>0</v>
      </c>
      <c r="H117" s="264">
        <v>0</v>
      </c>
      <c r="I117" s="93">
        <v>0</v>
      </c>
      <c r="J117" s="93">
        <f>I117-G117</f>
        <v>0</v>
      </c>
      <c r="K117" s="259" t="s">
        <v>13</v>
      </c>
    </row>
    <row r="118" spans="1:11" ht="15.75" customHeight="1" x14ac:dyDescent="0.25">
      <c r="A118" s="85"/>
      <c r="B118" s="96"/>
      <c r="C118" s="255" t="s">
        <v>352</v>
      </c>
      <c r="D118" s="256"/>
      <c r="E118" s="256"/>
      <c r="F118" s="257">
        <v>362800</v>
      </c>
      <c r="G118" s="83">
        <v>66177</v>
      </c>
      <c r="H118" s="258">
        <v>18.2</v>
      </c>
      <c r="I118" s="83">
        <f>SUM(I119:I121)</f>
        <v>66176.800000000003</v>
      </c>
      <c r="J118" s="83">
        <f>SUM(J119:J121)</f>
        <v>-0.2000000000007276</v>
      </c>
      <c r="K118" s="259" t="s">
        <v>13</v>
      </c>
    </row>
    <row r="119" spans="1:11" ht="13.5" customHeight="1" x14ac:dyDescent="0.25">
      <c r="A119" s="85"/>
      <c r="B119" s="96"/>
      <c r="C119" s="289" t="s">
        <v>46</v>
      </c>
      <c r="D119" s="261" t="s">
        <v>353</v>
      </c>
      <c r="E119" s="262"/>
      <c r="F119" s="263">
        <v>15000</v>
      </c>
      <c r="G119" s="93">
        <v>0</v>
      </c>
      <c r="H119" s="264">
        <v>0</v>
      </c>
      <c r="I119" s="93">
        <v>0</v>
      </c>
      <c r="J119" s="93">
        <f>I119-G119</f>
        <v>0</v>
      </c>
      <c r="K119" s="259" t="s">
        <v>13</v>
      </c>
    </row>
    <row r="120" spans="1:11" ht="30" customHeight="1" x14ac:dyDescent="0.25">
      <c r="A120" s="99"/>
      <c r="B120" s="100"/>
      <c r="C120" s="290"/>
      <c r="D120" s="269" t="s">
        <v>354</v>
      </c>
      <c r="E120" s="270"/>
      <c r="F120" s="271">
        <v>301300</v>
      </c>
      <c r="G120" s="102">
        <v>19677</v>
      </c>
      <c r="H120" s="272">
        <v>6.5</v>
      </c>
      <c r="I120" s="102">
        <v>19676.8</v>
      </c>
      <c r="J120" s="102">
        <f>I120-G120</f>
        <v>-0.2000000000007276</v>
      </c>
      <c r="K120" s="273" t="s">
        <v>13</v>
      </c>
    </row>
    <row r="121" spans="1:11" ht="13.5" customHeight="1" x14ac:dyDescent="0.25">
      <c r="A121" s="85"/>
      <c r="B121" s="96"/>
      <c r="C121" s="291"/>
      <c r="D121" s="274" t="s">
        <v>349</v>
      </c>
      <c r="E121" s="267"/>
      <c r="F121" s="275">
        <v>46500</v>
      </c>
      <c r="G121" s="133">
        <v>46500</v>
      </c>
      <c r="H121" s="276">
        <v>100</v>
      </c>
      <c r="I121" s="133">
        <v>46500</v>
      </c>
      <c r="J121" s="133">
        <f>I121-G121</f>
        <v>0</v>
      </c>
      <c r="K121" s="292" t="s">
        <v>13</v>
      </c>
    </row>
    <row r="122" spans="1:11" ht="15.75" customHeight="1" x14ac:dyDescent="0.25">
      <c r="A122" s="85"/>
      <c r="B122" s="96"/>
      <c r="C122" s="255" t="s">
        <v>114</v>
      </c>
      <c r="D122" s="256"/>
      <c r="E122" s="256"/>
      <c r="F122" s="257">
        <v>5279995</v>
      </c>
      <c r="G122" s="83">
        <v>23348</v>
      </c>
      <c r="H122" s="258">
        <v>0.4</v>
      </c>
      <c r="I122" s="83">
        <f>SUM(I123:I130)</f>
        <v>25381.86</v>
      </c>
      <c r="J122" s="83">
        <f>SUM(J123:J130)</f>
        <v>2033.8600000000006</v>
      </c>
      <c r="K122" s="259" t="s">
        <v>13</v>
      </c>
    </row>
    <row r="123" spans="1:11" ht="95.25" customHeight="1" x14ac:dyDescent="0.25">
      <c r="A123" s="85"/>
      <c r="B123" s="96"/>
      <c r="C123" s="266"/>
      <c r="D123" s="261" t="s">
        <v>355</v>
      </c>
      <c r="E123" s="262"/>
      <c r="F123" s="263">
        <v>69795</v>
      </c>
      <c r="G123" s="93">
        <v>11048</v>
      </c>
      <c r="H123" s="264">
        <v>15.8</v>
      </c>
      <c r="I123" s="93">
        <v>13081.95</v>
      </c>
      <c r="J123" s="93">
        <f t="shared" ref="J123:J130" si="6">I123-G123</f>
        <v>2033.9500000000007</v>
      </c>
      <c r="K123" s="265" t="s">
        <v>356</v>
      </c>
    </row>
    <row r="124" spans="1:11" ht="14.25" customHeight="1" x14ac:dyDescent="0.25">
      <c r="A124" s="85"/>
      <c r="B124" s="96"/>
      <c r="C124" s="266"/>
      <c r="D124" s="261" t="s">
        <v>357</v>
      </c>
      <c r="E124" s="262"/>
      <c r="F124" s="263">
        <v>20000</v>
      </c>
      <c r="G124" s="93">
        <v>3500</v>
      </c>
      <c r="H124" s="264">
        <v>17.5</v>
      </c>
      <c r="I124" s="93">
        <v>3500</v>
      </c>
      <c r="J124" s="93">
        <f t="shared" si="6"/>
        <v>0</v>
      </c>
      <c r="K124" s="259" t="s">
        <v>13</v>
      </c>
    </row>
    <row r="125" spans="1:11" ht="29.25" customHeight="1" x14ac:dyDescent="0.25">
      <c r="A125" s="85"/>
      <c r="B125" s="96"/>
      <c r="C125" s="266"/>
      <c r="D125" s="261" t="s">
        <v>358</v>
      </c>
      <c r="E125" s="262"/>
      <c r="F125" s="263">
        <v>25000</v>
      </c>
      <c r="G125" s="93">
        <v>0</v>
      </c>
      <c r="H125" s="264">
        <v>0</v>
      </c>
      <c r="I125" s="93">
        <v>0</v>
      </c>
      <c r="J125" s="93">
        <f t="shared" si="6"/>
        <v>0</v>
      </c>
      <c r="K125" s="259" t="s">
        <v>13</v>
      </c>
    </row>
    <row r="126" spans="1:11" ht="14.25" customHeight="1" x14ac:dyDescent="0.25">
      <c r="A126" s="85"/>
      <c r="B126" s="96"/>
      <c r="C126" s="266"/>
      <c r="D126" s="261" t="s">
        <v>359</v>
      </c>
      <c r="E126" s="262"/>
      <c r="F126" s="263">
        <v>1000</v>
      </c>
      <c r="G126" s="93">
        <v>80</v>
      </c>
      <c r="H126" s="264">
        <v>8</v>
      </c>
      <c r="I126" s="93">
        <v>80</v>
      </c>
      <c r="J126" s="93">
        <f t="shared" si="6"/>
        <v>0</v>
      </c>
      <c r="K126" s="259" t="s">
        <v>13</v>
      </c>
    </row>
    <row r="127" spans="1:11" ht="15.75" customHeight="1" x14ac:dyDescent="0.25">
      <c r="A127" s="85"/>
      <c r="B127" s="96"/>
      <c r="C127" s="266"/>
      <c r="D127" s="261" t="s">
        <v>360</v>
      </c>
      <c r="E127" s="262"/>
      <c r="F127" s="263">
        <v>95000</v>
      </c>
      <c r="G127" s="93">
        <v>8720</v>
      </c>
      <c r="H127" s="264">
        <v>9.1999999999999993</v>
      </c>
      <c r="I127" s="93">
        <v>8719.91</v>
      </c>
      <c r="J127" s="93">
        <f t="shared" si="6"/>
        <v>-9.0000000000145519E-2</v>
      </c>
      <c r="K127" s="259" t="s">
        <v>13</v>
      </c>
    </row>
    <row r="128" spans="1:11" ht="15" customHeight="1" x14ac:dyDescent="0.25">
      <c r="A128" s="85"/>
      <c r="B128" s="96"/>
      <c r="C128" s="266"/>
      <c r="D128" s="261" t="s">
        <v>361</v>
      </c>
      <c r="E128" s="262"/>
      <c r="F128" s="263">
        <v>17200</v>
      </c>
      <c r="G128" s="93">
        <v>0</v>
      </c>
      <c r="H128" s="264">
        <v>0</v>
      </c>
      <c r="I128" s="93">
        <v>0</v>
      </c>
      <c r="J128" s="93">
        <f t="shared" si="6"/>
        <v>0</v>
      </c>
      <c r="K128" s="259" t="s">
        <v>13</v>
      </c>
    </row>
    <row r="129" spans="1:11" ht="28.5" customHeight="1" x14ac:dyDescent="0.25">
      <c r="A129" s="85"/>
      <c r="B129" s="96"/>
      <c r="C129" s="266"/>
      <c r="D129" s="261" t="s">
        <v>362</v>
      </c>
      <c r="E129" s="262"/>
      <c r="F129" s="263">
        <v>50000</v>
      </c>
      <c r="G129" s="93">
        <v>0</v>
      </c>
      <c r="H129" s="264">
        <v>0</v>
      </c>
      <c r="I129" s="93">
        <v>0</v>
      </c>
      <c r="J129" s="93">
        <f t="shared" si="6"/>
        <v>0</v>
      </c>
      <c r="K129" s="259" t="s">
        <v>13</v>
      </c>
    </row>
    <row r="130" spans="1:11" ht="16.5" customHeight="1" x14ac:dyDescent="0.25">
      <c r="A130" s="286"/>
      <c r="B130" s="287"/>
      <c r="C130" s="267"/>
      <c r="D130" s="261" t="s">
        <v>363</v>
      </c>
      <c r="E130" s="262"/>
      <c r="F130" s="263">
        <v>5002000</v>
      </c>
      <c r="G130" s="93">
        <v>0</v>
      </c>
      <c r="H130" s="264">
        <v>0</v>
      </c>
      <c r="I130" s="93">
        <v>0</v>
      </c>
      <c r="J130" s="93">
        <f t="shared" si="6"/>
        <v>0</v>
      </c>
      <c r="K130" s="259" t="s">
        <v>13</v>
      </c>
    </row>
    <row r="131" spans="1:11" ht="18.75" customHeight="1" x14ac:dyDescent="0.25">
      <c r="A131" s="248" t="s">
        <v>118</v>
      </c>
      <c r="B131" s="249"/>
      <c r="C131" s="249"/>
      <c r="D131" s="249"/>
      <c r="E131" s="249"/>
      <c r="F131" s="250">
        <v>10569563</v>
      </c>
      <c r="G131" s="74">
        <v>1132949</v>
      </c>
      <c r="H131" s="251">
        <v>10.7</v>
      </c>
      <c r="I131" s="74">
        <f>I132+I142</f>
        <v>2193554.63</v>
      </c>
      <c r="J131" s="74">
        <f>J132+J142</f>
        <v>1060604.6300000001</v>
      </c>
      <c r="K131" s="252" t="s">
        <v>13</v>
      </c>
    </row>
    <row r="132" spans="1:11" ht="16.5" customHeight="1" x14ac:dyDescent="0.25">
      <c r="A132" s="125"/>
      <c r="B132" s="134"/>
      <c r="C132" s="255" t="s">
        <v>119</v>
      </c>
      <c r="D132" s="256"/>
      <c r="E132" s="256"/>
      <c r="F132" s="257">
        <v>10181186</v>
      </c>
      <c r="G132" s="83">
        <v>1003120</v>
      </c>
      <c r="H132" s="258">
        <v>9.8000000000000007</v>
      </c>
      <c r="I132" s="83">
        <f>SUM(I133:I141)</f>
        <v>2063725.78</v>
      </c>
      <c r="J132" s="83">
        <f>SUM(J133:J141)</f>
        <v>1060604.78</v>
      </c>
      <c r="K132" s="259" t="s">
        <v>13</v>
      </c>
    </row>
    <row r="133" spans="1:11" ht="27" customHeight="1" x14ac:dyDescent="0.25">
      <c r="A133" s="125"/>
      <c r="B133" s="134"/>
      <c r="C133" s="260" t="s">
        <v>46</v>
      </c>
      <c r="D133" s="261" t="s">
        <v>364</v>
      </c>
      <c r="E133" s="262"/>
      <c r="F133" s="263">
        <v>479424</v>
      </c>
      <c r="G133" s="93">
        <v>61272</v>
      </c>
      <c r="H133" s="264">
        <v>12.8</v>
      </c>
      <c r="I133" s="93">
        <v>61306.67</v>
      </c>
      <c r="J133" s="93">
        <f t="shared" ref="J133:J141" si="7">I133-G133</f>
        <v>34.669999999998254</v>
      </c>
      <c r="K133" s="259" t="s">
        <v>13</v>
      </c>
    </row>
    <row r="134" spans="1:11" ht="17.25" customHeight="1" x14ac:dyDescent="0.25">
      <c r="A134" s="125"/>
      <c r="B134" s="134"/>
      <c r="C134" s="266"/>
      <c r="D134" s="261" t="s">
        <v>365</v>
      </c>
      <c r="E134" s="262"/>
      <c r="F134" s="263">
        <v>600000</v>
      </c>
      <c r="G134" s="93">
        <v>600000</v>
      </c>
      <c r="H134" s="264">
        <v>100</v>
      </c>
      <c r="I134" s="93">
        <v>600000</v>
      </c>
      <c r="J134" s="93">
        <f t="shared" si="7"/>
        <v>0</v>
      </c>
      <c r="K134" s="259" t="s">
        <v>13</v>
      </c>
    </row>
    <row r="135" spans="1:11" ht="16.5" customHeight="1" x14ac:dyDescent="0.25">
      <c r="A135" s="125"/>
      <c r="B135" s="134"/>
      <c r="C135" s="266"/>
      <c r="D135" s="261" t="s">
        <v>366</v>
      </c>
      <c r="E135" s="262"/>
      <c r="F135" s="263">
        <v>100000</v>
      </c>
      <c r="G135" s="93">
        <v>100000</v>
      </c>
      <c r="H135" s="264">
        <v>100</v>
      </c>
      <c r="I135" s="93">
        <v>100000</v>
      </c>
      <c r="J135" s="93">
        <f t="shared" si="7"/>
        <v>0</v>
      </c>
      <c r="K135" s="259" t="s">
        <v>13</v>
      </c>
    </row>
    <row r="136" spans="1:11" ht="45.75" customHeight="1" x14ac:dyDescent="0.25">
      <c r="A136" s="125"/>
      <c r="B136" s="134"/>
      <c r="C136" s="266"/>
      <c r="D136" s="261" t="s">
        <v>367</v>
      </c>
      <c r="E136" s="262"/>
      <c r="F136" s="263">
        <v>191677</v>
      </c>
      <c r="G136" s="93">
        <v>17380</v>
      </c>
      <c r="H136" s="264">
        <v>9.1</v>
      </c>
      <c r="I136" s="93">
        <v>17380</v>
      </c>
      <c r="J136" s="93">
        <f t="shared" si="7"/>
        <v>0</v>
      </c>
      <c r="K136" s="259" t="s">
        <v>13</v>
      </c>
    </row>
    <row r="137" spans="1:11" ht="53.25" customHeight="1" x14ac:dyDescent="0.25">
      <c r="A137" s="125"/>
      <c r="B137" s="134"/>
      <c r="C137" s="266"/>
      <c r="D137" s="261" t="s">
        <v>368</v>
      </c>
      <c r="E137" s="262"/>
      <c r="F137" s="263">
        <v>214481</v>
      </c>
      <c r="G137" s="93">
        <v>58729</v>
      </c>
      <c r="H137" s="264">
        <v>27.4</v>
      </c>
      <c r="I137" s="93">
        <v>64260.38</v>
      </c>
      <c r="J137" s="93">
        <f t="shared" si="7"/>
        <v>5531.3799999999974</v>
      </c>
      <c r="K137" s="265" t="s">
        <v>369</v>
      </c>
    </row>
    <row r="138" spans="1:11" ht="34.5" customHeight="1" x14ac:dyDescent="0.25">
      <c r="A138" s="125"/>
      <c r="B138" s="134"/>
      <c r="C138" s="266"/>
      <c r="D138" s="261" t="s">
        <v>370</v>
      </c>
      <c r="E138" s="262"/>
      <c r="F138" s="263">
        <v>678344</v>
      </c>
      <c r="G138" s="93">
        <v>37470</v>
      </c>
      <c r="H138" s="264">
        <v>5.5</v>
      </c>
      <c r="I138" s="93">
        <v>37470</v>
      </c>
      <c r="J138" s="93">
        <f t="shared" si="7"/>
        <v>0</v>
      </c>
      <c r="K138" s="259" t="s">
        <v>13</v>
      </c>
    </row>
    <row r="139" spans="1:11" ht="43.5" customHeight="1" x14ac:dyDescent="0.25">
      <c r="A139" s="125"/>
      <c r="B139" s="134"/>
      <c r="C139" s="266"/>
      <c r="D139" s="261" t="s">
        <v>371</v>
      </c>
      <c r="E139" s="262"/>
      <c r="F139" s="263">
        <v>3633456</v>
      </c>
      <c r="G139" s="93">
        <v>114586</v>
      </c>
      <c r="H139" s="264">
        <v>3.1</v>
      </c>
      <c r="I139" s="93">
        <v>156562.98000000001</v>
      </c>
      <c r="J139" s="93">
        <f t="shared" si="7"/>
        <v>41976.98000000001</v>
      </c>
      <c r="K139" s="265" t="s">
        <v>372</v>
      </c>
    </row>
    <row r="140" spans="1:11" ht="51" customHeight="1" x14ac:dyDescent="0.25">
      <c r="A140" s="125" t="s">
        <v>46</v>
      </c>
      <c r="B140" s="134"/>
      <c r="C140" s="134"/>
      <c r="D140" s="261" t="s">
        <v>373</v>
      </c>
      <c r="E140" s="262"/>
      <c r="F140" s="263">
        <v>4227704</v>
      </c>
      <c r="G140" s="93">
        <v>0</v>
      </c>
      <c r="H140" s="264">
        <v>0</v>
      </c>
      <c r="I140" s="93">
        <v>1013062</v>
      </c>
      <c r="J140" s="93">
        <f t="shared" si="7"/>
        <v>1013062</v>
      </c>
      <c r="K140" s="265" t="s">
        <v>374</v>
      </c>
    </row>
    <row r="141" spans="1:11" ht="43.5" customHeight="1" x14ac:dyDescent="0.25">
      <c r="A141" s="125"/>
      <c r="B141" s="134"/>
      <c r="C141" s="134"/>
      <c r="D141" s="261" t="s">
        <v>375</v>
      </c>
      <c r="E141" s="262"/>
      <c r="F141" s="263">
        <v>56100</v>
      </c>
      <c r="G141" s="93">
        <v>13684</v>
      </c>
      <c r="H141" s="264">
        <v>24.4</v>
      </c>
      <c r="I141" s="93">
        <v>13683.75</v>
      </c>
      <c r="J141" s="93">
        <f t="shared" si="7"/>
        <v>-0.25</v>
      </c>
      <c r="K141" s="259" t="s">
        <v>13</v>
      </c>
    </row>
    <row r="142" spans="1:11" ht="16.5" customHeight="1" x14ac:dyDescent="0.25">
      <c r="A142" s="125" t="s">
        <v>46</v>
      </c>
      <c r="B142" s="134"/>
      <c r="C142" s="255" t="s">
        <v>376</v>
      </c>
      <c r="D142" s="256"/>
      <c r="E142" s="256"/>
      <c r="F142" s="257">
        <v>388377</v>
      </c>
      <c r="G142" s="83">
        <v>129829</v>
      </c>
      <c r="H142" s="258">
        <v>33.4</v>
      </c>
      <c r="I142" s="83">
        <f>SUM(I143:I144)</f>
        <v>129828.85</v>
      </c>
      <c r="J142" s="83">
        <f>SUM(J143:J144)</f>
        <v>-0.14999999999417923</v>
      </c>
      <c r="K142" s="259" t="s">
        <v>13</v>
      </c>
    </row>
    <row r="143" spans="1:11" ht="18.75" customHeight="1" x14ac:dyDescent="0.25">
      <c r="A143" s="125"/>
      <c r="B143" s="134"/>
      <c r="C143" s="266"/>
      <c r="D143" s="261" t="s">
        <v>377</v>
      </c>
      <c r="E143" s="262"/>
      <c r="F143" s="263">
        <v>258548</v>
      </c>
      <c r="G143" s="93">
        <v>0</v>
      </c>
      <c r="H143" s="264">
        <v>0</v>
      </c>
      <c r="I143" s="93">
        <v>0</v>
      </c>
      <c r="J143" s="93">
        <f>I143-G143</f>
        <v>0</v>
      </c>
      <c r="K143" s="259" t="s">
        <v>13</v>
      </c>
    </row>
    <row r="144" spans="1:11" ht="18.75" customHeight="1" x14ac:dyDescent="0.25">
      <c r="A144" s="125"/>
      <c r="B144" s="134"/>
      <c r="C144" s="267"/>
      <c r="D144" s="261" t="s">
        <v>378</v>
      </c>
      <c r="E144" s="262"/>
      <c r="F144" s="263">
        <v>129829</v>
      </c>
      <c r="G144" s="93">
        <v>129829</v>
      </c>
      <c r="H144" s="264">
        <v>100</v>
      </c>
      <c r="I144" s="93">
        <v>129828.85</v>
      </c>
      <c r="J144" s="93">
        <f>I144-G144</f>
        <v>-0.14999999999417923</v>
      </c>
      <c r="K144" s="259" t="s">
        <v>13</v>
      </c>
    </row>
    <row r="145" spans="1:12" ht="16.5" customHeight="1" x14ac:dyDescent="0.25">
      <c r="A145" s="248" t="s">
        <v>122</v>
      </c>
      <c r="B145" s="249"/>
      <c r="C145" s="249"/>
      <c r="D145" s="249"/>
      <c r="E145" s="249"/>
      <c r="F145" s="250">
        <v>1988518</v>
      </c>
      <c r="G145" s="74">
        <v>343007</v>
      </c>
      <c r="H145" s="251">
        <v>17.3</v>
      </c>
      <c r="I145" s="74">
        <f>I146+I154</f>
        <v>369402.66000000003</v>
      </c>
      <c r="J145" s="74">
        <f>J146+J154</f>
        <v>26396.660000000003</v>
      </c>
      <c r="K145" s="252" t="s">
        <v>13</v>
      </c>
    </row>
    <row r="146" spans="1:12" ht="13.5" customHeight="1" x14ac:dyDescent="0.25">
      <c r="A146" s="125" t="s">
        <v>46</v>
      </c>
      <c r="B146" s="134"/>
      <c r="C146" s="255" t="s">
        <v>123</v>
      </c>
      <c r="D146" s="256"/>
      <c r="E146" s="256"/>
      <c r="F146" s="257">
        <v>1888518</v>
      </c>
      <c r="G146" s="83">
        <v>343007</v>
      </c>
      <c r="H146" s="258">
        <v>18.2</v>
      </c>
      <c r="I146" s="83">
        <f>SUM(I147:I153)</f>
        <v>369402.66000000003</v>
      </c>
      <c r="J146" s="83">
        <f>SUM(J147:J153)</f>
        <v>26396.660000000003</v>
      </c>
      <c r="K146" s="259" t="s">
        <v>13</v>
      </c>
    </row>
    <row r="147" spans="1:12" s="137" customFormat="1" ht="67.5" customHeight="1" x14ac:dyDescent="0.25">
      <c r="A147" s="125"/>
      <c r="B147" s="134"/>
      <c r="C147" s="260" t="s">
        <v>46</v>
      </c>
      <c r="D147" s="261" t="s">
        <v>379</v>
      </c>
      <c r="E147" s="262"/>
      <c r="F147" s="263">
        <v>954326</v>
      </c>
      <c r="G147" s="93">
        <v>178269</v>
      </c>
      <c r="H147" s="264">
        <v>18.7</v>
      </c>
      <c r="I147" s="93">
        <v>190252.49</v>
      </c>
      <c r="J147" s="93">
        <f t="shared" ref="J147:J153" si="8">I147-G147</f>
        <v>11983.489999999991</v>
      </c>
      <c r="K147" s="265" t="s">
        <v>380</v>
      </c>
      <c r="L147" s="288"/>
    </row>
    <row r="148" spans="1:12" ht="15.75" customHeight="1" x14ac:dyDescent="0.25">
      <c r="A148" s="125"/>
      <c r="B148" s="134"/>
      <c r="C148" s="266"/>
      <c r="D148" s="261" t="s">
        <v>381</v>
      </c>
      <c r="E148" s="262"/>
      <c r="F148" s="263">
        <v>100000</v>
      </c>
      <c r="G148" s="93">
        <v>0</v>
      </c>
      <c r="H148" s="264">
        <v>0</v>
      </c>
      <c r="I148" s="93">
        <v>0</v>
      </c>
      <c r="J148" s="93">
        <f t="shared" si="8"/>
        <v>0</v>
      </c>
      <c r="K148" s="259" t="s">
        <v>13</v>
      </c>
    </row>
    <row r="149" spans="1:12" ht="41.25" customHeight="1" x14ac:dyDescent="0.25">
      <c r="A149" s="125"/>
      <c r="B149" s="134"/>
      <c r="C149" s="266"/>
      <c r="D149" s="261" t="s">
        <v>382</v>
      </c>
      <c r="E149" s="262"/>
      <c r="F149" s="263">
        <v>117770</v>
      </c>
      <c r="G149" s="93">
        <v>12119</v>
      </c>
      <c r="H149" s="264">
        <v>10.3</v>
      </c>
      <c r="I149" s="93">
        <v>15202.01</v>
      </c>
      <c r="J149" s="93">
        <f t="shared" si="8"/>
        <v>3083.01</v>
      </c>
      <c r="K149" s="265" t="s">
        <v>383</v>
      </c>
    </row>
    <row r="150" spans="1:12" ht="30.75" customHeight="1" x14ac:dyDescent="0.25">
      <c r="A150" s="125"/>
      <c r="B150" s="134"/>
      <c r="C150" s="266"/>
      <c r="D150" s="261" t="s">
        <v>384</v>
      </c>
      <c r="E150" s="262"/>
      <c r="F150" s="263">
        <v>612075</v>
      </c>
      <c r="G150" s="93">
        <v>139435</v>
      </c>
      <c r="H150" s="264">
        <v>22.8</v>
      </c>
      <c r="I150" s="93">
        <v>139834.42000000001</v>
      </c>
      <c r="J150" s="93">
        <f t="shared" si="8"/>
        <v>399.42000000001281</v>
      </c>
      <c r="K150" s="259" t="s">
        <v>13</v>
      </c>
    </row>
    <row r="151" spans="1:12" ht="30" customHeight="1" x14ac:dyDescent="0.25">
      <c r="A151" s="125"/>
      <c r="B151" s="134"/>
      <c r="C151" s="266"/>
      <c r="D151" s="261" t="s">
        <v>385</v>
      </c>
      <c r="E151" s="262"/>
      <c r="F151" s="263">
        <v>52500</v>
      </c>
      <c r="G151" s="93">
        <v>10816</v>
      </c>
      <c r="H151" s="264">
        <v>20.6</v>
      </c>
      <c r="I151" s="93">
        <v>11030.64</v>
      </c>
      <c r="J151" s="93">
        <f t="shared" si="8"/>
        <v>214.63999999999942</v>
      </c>
      <c r="K151" s="259" t="s">
        <v>13</v>
      </c>
    </row>
    <row r="152" spans="1:12" ht="44.25" customHeight="1" x14ac:dyDescent="0.25">
      <c r="A152" s="125"/>
      <c r="B152" s="134"/>
      <c r="C152" s="266"/>
      <c r="D152" s="261" t="s">
        <v>386</v>
      </c>
      <c r="E152" s="262"/>
      <c r="F152" s="263">
        <v>27500</v>
      </c>
      <c r="G152" s="93">
        <v>2363</v>
      </c>
      <c r="H152" s="264">
        <v>8.6</v>
      </c>
      <c r="I152" s="93">
        <v>1083.0999999999999</v>
      </c>
      <c r="J152" s="93">
        <f t="shared" si="8"/>
        <v>-1279.9000000000001</v>
      </c>
      <c r="K152" s="265" t="s">
        <v>387</v>
      </c>
    </row>
    <row r="153" spans="1:12" ht="69" customHeight="1" x14ac:dyDescent="0.25">
      <c r="A153" s="125"/>
      <c r="B153" s="134"/>
      <c r="C153" s="267"/>
      <c r="D153" s="261" t="s">
        <v>388</v>
      </c>
      <c r="E153" s="262"/>
      <c r="F153" s="263">
        <v>24347</v>
      </c>
      <c r="G153" s="93">
        <v>4</v>
      </c>
      <c r="H153" s="264">
        <v>0</v>
      </c>
      <c r="I153" s="93">
        <v>12000</v>
      </c>
      <c r="J153" s="93">
        <f t="shared" si="8"/>
        <v>11996</v>
      </c>
      <c r="K153" s="265" t="s">
        <v>389</v>
      </c>
    </row>
    <row r="154" spans="1:12" ht="15" customHeight="1" x14ac:dyDescent="0.25">
      <c r="A154" s="125"/>
      <c r="B154" s="134"/>
      <c r="C154" s="255" t="s">
        <v>390</v>
      </c>
      <c r="D154" s="256"/>
      <c r="E154" s="256"/>
      <c r="F154" s="257">
        <v>100000</v>
      </c>
      <c r="G154" s="83">
        <v>0</v>
      </c>
      <c r="H154" s="258">
        <v>0</v>
      </c>
      <c r="I154" s="83">
        <f>I155</f>
        <v>0</v>
      </c>
      <c r="J154" s="83">
        <f>J155</f>
        <v>0</v>
      </c>
      <c r="K154" s="259" t="s">
        <v>13</v>
      </c>
    </row>
    <row r="155" spans="1:12" ht="14.25" customHeight="1" x14ac:dyDescent="0.25">
      <c r="A155" s="125"/>
      <c r="B155" s="134"/>
      <c r="C155" s="163" t="s">
        <v>46</v>
      </c>
      <c r="D155" s="261" t="s">
        <v>391</v>
      </c>
      <c r="E155" s="262"/>
      <c r="F155" s="263">
        <v>100000</v>
      </c>
      <c r="G155" s="93">
        <v>0</v>
      </c>
      <c r="H155" s="264">
        <v>0</v>
      </c>
      <c r="I155" s="93">
        <v>0</v>
      </c>
      <c r="J155" s="93">
        <f>I155-G155</f>
        <v>0</v>
      </c>
      <c r="K155" s="259" t="s">
        <v>13</v>
      </c>
    </row>
    <row r="156" spans="1:12" ht="15" customHeight="1" x14ac:dyDescent="0.25">
      <c r="A156" s="248" t="s">
        <v>130</v>
      </c>
      <c r="B156" s="249"/>
      <c r="C156" s="249"/>
      <c r="D156" s="249"/>
      <c r="E156" s="249"/>
      <c r="F156" s="250">
        <v>5277198</v>
      </c>
      <c r="G156" s="74">
        <v>670641</v>
      </c>
      <c r="H156" s="251">
        <v>12.7</v>
      </c>
      <c r="I156" s="74">
        <f>I157+I160+I163+I165+I167</f>
        <v>671214.34</v>
      </c>
      <c r="J156" s="74">
        <f>J157+J160+J163+J165+J167</f>
        <v>573.33999999998923</v>
      </c>
      <c r="K156" s="252" t="s">
        <v>13</v>
      </c>
    </row>
    <row r="157" spans="1:12" ht="15.75" customHeight="1" x14ac:dyDescent="0.25">
      <c r="A157" s="253" t="s">
        <v>46</v>
      </c>
      <c r="B157" s="254"/>
      <c r="C157" s="255" t="s">
        <v>131</v>
      </c>
      <c r="D157" s="256"/>
      <c r="E157" s="256"/>
      <c r="F157" s="257">
        <v>2995892</v>
      </c>
      <c r="G157" s="83">
        <v>669546</v>
      </c>
      <c r="H157" s="258">
        <v>22.4</v>
      </c>
      <c r="I157" s="83">
        <f>SUM(I158:I159)</f>
        <v>669545.59</v>
      </c>
      <c r="J157" s="83">
        <f>SUM(J158:J159)</f>
        <v>-0.41000000001076842</v>
      </c>
      <c r="K157" s="259" t="s">
        <v>13</v>
      </c>
    </row>
    <row r="158" spans="1:12" ht="28.5" customHeight="1" x14ac:dyDescent="0.25">
      <c r="A158" s="125"/>
      <c r="B158" s="134"/>
      <c r="C158" s="260" t="s">
        <v>46</v>
      </c>
      <c r="D158" s="261" t="s">
        <v>392</v>
      </c>
      <c r="E158" s="262"/>
      <c r="F158" s="263">
        <v>455238</v>
      </c>
      <c r="G158" s="93">
        <v>63109</v>
      </c>
      <c r="H158" s="264">
        <v>13.9</v>
      </c>
      <c r="I158" s="93">
        <v>63109.1</v>
      </c>
      <c r="J158" s="93">
        <f>I158-G158</f>
        <v>9.9999999998544808E-2</v>
      </c>
      <c r="K158" s="259" t="s">
        <v>13</v>
      </c>
    </row>
    <row r="159" spans="1:12" ht="28.5" customHeight="1" x14ac:dyDescent="0.25">
      <c r="A159" s="125"/>
      <c r="B159" s="134"/>
      <c r="C159" s="267"/>
      <c r="D159" s="261" t="s">
        <v>393</v>
      </c>
      <c r="E159" s="262"/>
      <c r="F159" s="263">
        <v>2540654</v>
      </c>
      <c r="G159" s="93">
        <v>606437</v>
      </c>
      <c r="H159" s="264">
        <v>23.9</v>
      </c>
      <c r="I159" s="93">
        <v>606436.49</v>
      </c>
      <c r="J159" s="93">
        <f>I159-G159</f>
        <v>-0.51000000000931323</v>
      </c>
      <c r="K159" s="259" t="s">
        <v>13</v>
      </c>
    </row>
    <row r="160" spans="1:12" ht="15.75" customHeight="1" x14ac:dyDescent="0.25">
      <c r="A160" s="125"/>
      <c r="B160" s="134"/>
      <c r="C160" s="255" t="s">
        <v>394</v>
      </c>
      <c r="D160" s="256"/>
      <c r="E160" s="256"/>
      <c r="F160" s="257">
        <v>74583</v>
      </c>
      <c r="G160" s="83">
        <v>0</v>
      </c>
      <c r="H160" s="258">
        <v>0</v>
      </c>
      <c r="I160" s="83">
        <f>SUM(I161:I162)</f>
        <v>30</v>
      </c>
      <c r="J160" s="83">
        <f>SUM(J161:J162)</f>
        <v>30</v>
      </c>
      <c r="K160" s="259" t="s">
        <v>13</v>
      </c>
    </row>
    <row r="161" spans="1:11" ht="15.75" customHeight="1" x14ac:dyDescent="0.25">
      <c r="A161" s="125"/>
      <c r="B161" s="134"/>
      <c r="C161" s="260" t="s">
        <v>46</v>
      </c>
      <c r="D161" s="261" t="s">
        <v>395</v>
      </c>
      <c r="E161" s="262"/>
      <c r="F161" s="263">
        <v>61762</v>
      </c>
      <c r="G161" s="93">
        <v>0</v>
      </c>
      <c r="H161" s="264">
        <v>0</v>
      </c>
      <c r="I161" s="93">
        <v>30</v>
      </c>
      <c r="J161" s="93">
        <f>I161-G161</f>
        <v>30</v>
      </c>
      <c r="K161" s="259" t="s">
        <v>13</v>
      </c>
    </row>
    <row r="162" spans="1:11" ht="15.75" customHeight="1" x14ac:dyDescent="0.25">
      <c r="A162" s="125"/>
      <c r="B162" s="134"/>
      <c r="C162" s="266"/>
      <c r="D162" s="261" t="s">
        <v>396</v>
      </c>
      <c r="E162" s="262"/>
      <c r="F162" s="263">
        <v>12821</v>
      </c>
      <c r="G162" s="93">
        <v>0</v>
      </c>
      <c r="H162" s="264">
        <v>0</v>
      </c>
      <c r="I162" s="93">
        <v>0</v>
      </c>
      <c r="J162" s="93">
        <f>I162-G162</f>
        <v>0</v>
      </c>
      <c r="K162" s="283" t="s">
        <v>13</v>
      </c>
    </row>
    <row r="163" spans="1:11" ht="13.5" customHeight="1" x14ac:dyDescent="0.25">
      <c r="A163" s="125"/>
      <c r="B163" s="134"/>
      <c r="C163" s="255" t="s">
        <v>134</v>
      </c>
      <c r="D163" s="256"/>
      <c r="E163" s="256"/>
      <c r="F163" s="257">
        <v>25000</v>
      </c>
      <c r="G163" s="83">
        <v>0</v>
      </c>
      <c r="H163" s="258">
        <v>0</v>
      </c>
      <c r="I163" s="83">
        <f>I164</f>
        <v>0</v>
      </c>
      <c r="J163" s="83">
        <f>J164</f>
        <v>0</v>
      </c>
      <c r="K163" s="283" t="s">
        <v>13</v>
      </c>
    </row>
    <row r="164" spans="1:11" ht="15.75" customHeight="1" x14ac:dyDescent="0.25">
      <c r="A164" s="125"/>
      <c r="B164" s="134"/>
      <c r="C164" s="163" t="s">
        <v>46</v>
      </c>
      <c r="D164" s="261" t="s">
        <v>397</v>
      </c>
      <c r="E164" s="262"/>
      <c r="F164" s="263">
        <v>25000</v>
      </c>
      <c r="G164" s="93">
        <v>0</v>
      </c>
      <c r="H164" s="264">
        <v>0</v>
      </c>
      <c r="I164" s="93">
        <v>0</v>
      </c>
      <c r="J164" s="93">
        <f>I164-G164</f>
        <v>0</v>
      </c>
      <c r="K164" s="283" t="s">
        <v>13</v>
      </c>
    </row>
    <row r="165" spans="1:11" ht="12.75" customHeight="1" x14ac:dyDescent="0.25">
      <c r="A165" s="125"/>
      <c r="B165" s="134"/>
      <c r="C165" s="255" t="s">
        <v>135</v>
      </c>
      <c r="D165" s="256"/>
      <c r="E165" s="256"/>
      <c r="F165" s="257">
        <v>730000</v>
      </c>
      <c r="G165" s="83">
        <v>0</v>
      </c>
      <c r="H165" s="258">
        <v>0</v>
      </c>
      <c r="I165" s="83">
        <f>I166</f>
        <v>0</v>
      </c>
      <c r="J165" s="83">
        <f>J166</f>
        <v>0</v>
      </c>
      <c r="K165" s="283" t="s">
        <v>13</v>
      </c>
    </row>
    <row r="166" spans="1:11" ht="40.5" customHeight="1" x14ac:dyDescent="0.25">
      <c r="A166" s="125"/>
      <c r="B166" s="134"/>
      <c r="C166" s="163" t="s">
        <v>46</v>
      </c>
      <c r="D166" s="261" t="s">
        <v>398</v>
      </c>
      <c r="E166" s="262"/>
      <c r="F166" s="263">
        <v>730000</v>
      </c>
      <c r="G166" s="93">
        <v>0</v>
      </c>
      <c r="H166" s="264">
        <v>0</v>
      </c>
      <c r="I166" s="93">
        <v>0</v>
      </c>
      <c r="J166" s="93">
        <f>I166-G166</f>
        <v>0</v>
      </c>
      <c r="K166" s="283" t="s">
        <v>13</v>
      </c>
    </row>
    <row r="167" spans="1:11" ht="15.75" customHeight="1" x14ac:dyDescent="0.25">
      <c r="A167" s="125"/>
      <c r="B167" s="134"/>
      <c r="C167" s="255" t="s">
        <v>137</v>
      </c>
      <c r="D167" s="256"/>
      <c r="E167" s="256"/>
      <c r="F167" s="257">
        <v>1451723</v>
      </c>
      <c r="G167" s="83">
        <v>1095</v>
      </c>
      <c r="H167" s="258">
        <v>0.1</v>
      </c>
      <c r="I167" s="83">
        <f>SUM(I168:I173)</f>
        <v>1638.75</v>
      </c>
      <c r="J167" s="83">
        <f>SUM(J168:J173)</f>
        <v>543.75</v>
      </c>
      <c r="K167" s="283" t="s">
        <v>13</v>
      </c>
    </row>
    <row r="168" spans="1:11" ht="13.5" customHeight="1" x14ac:dyDescent="0.25">
      <c r="A168" s="125"/>
      <c r="B168" s="134"/>
      <c r="C168" s="260" t="s">
        <v>46</v>
      </c>
      <c r="D168" s="261" t="s">
        <v>399</v>
      </c>
      <c r="E168" s="262"/>
      <c r="F168" s="263">
        <v>40000</v>
      </c>
      <c r="G168" s="93">
        <v>0</v>
      </c>
      <c r="H168" s="264">
        <v>0</v>
      </c>
      <c r="I168" s="93">
        <v>0</v>
      </c>
      <c r="J168" s="93">
        <f t="shared" ref="J168:J173" si="9">I168-G168</f>
        <v>0</v>
      </c>
      <c r="K168" s="283" t="s">
        <v>13</v>
      </c>
    </row>
    <row r="169" spans="1:11" ht="32.25" customHeight="1" x14ac:dyDescent="0.25">
      <c r="A169" s="125"/>
      <c r="B169" s="134"/>
      <c r="C169" s="266"/>
      <c r="D169" s="261" t="s">
        <v>400</v>
      </c>
      <c r="E169" s="262"/>
      <c r="F169" s="263">
        <v>1236150</v>
      </c>
      <c r="G169" s="93">
        <v>1095</v>
      </c>
      <c r="H169" s="264">
        <v>0.1</v>
      </c>
      <c r="I169" s="93">
        <v>1638.75</v>
      </c>
      <c r="J169" s="93">
        <f t="shared" si="9"/>
        <v>543.75</v>
      </c>
      <c r="K169" s="283" t="s">
        <v>13</v>
      </c>
    </row>
    <row r="170" spans="1:11" ht="13.5" customHeight="1" x14ac:dyDescent="0.25">
      <c r="A170" s="125"/>
      <c r="B170" s="134"/>
      <c r="C170" s="266"/>
      <c r="D170" s="261" t="s">
        <v>401</v>
      </c>
      <c r="E170" s="262"/>
      <c r="F170" s="263">
        <v>23073</v>
      </c>
      <c r="G170" s="93">
        <v>0</v>
      </c>
      <c r="H170" s="264">
        <v>0</v>
      </c>
      <c r="I170" s="93">
        <v>0</v>
      </c>
      <c r="J170" s="93">
        <f t="shared" si="9"/>
        <v>0</v>
      </c>
      <c r="K170" s="283" t="s">
        <v>13</v>
      </c>
    </row>
    <row r="171" spans="1:11" ht="13.5" customHeight="1" x14ac:dyDescent="0.25">
      <c r="A171" s="125"/>
      <c r="B171" s="134"/>
      <c r="C171" s="266"/>
      <c r="D171" s="261" t="s">
        <v>402</v>
      </c>
      <c r="E171" s="262"/>
      <c r="F171" s="263">
        <v>4500</v>
      </c>
      <c r="G171" s="93">
        <v>0</v>
      </c>
      <c r="H171" s="264">
        <v>0</v>
      </c>
      <c r="I171" s="93">
        <v>0</v>
      </c>
      <c r="J171" s="93">
        <f t="shared" si="9"/>
        <v>0</v>
      </c>
      <c r="K171" s="283" t="s">
        <v>13</v>
      </c>
    </row>
    <row r="172" spans="1:11" ht="13.5" customHeight="1" x14ac:dyDescent="0.25">
      <c r="A172" s="125"/>
      <c r="B172" s="134"/>
      <c r="C172" s="134"/>
      <c r="D172" s="261" t="s">
        <v>403</v>
      </c>
      <c r="E172" s="262"/>
      <c r="F172" s="263">
        <v>50000</v>
      </c>
      <c r="G172" s="93">
        <v>0</v>
      </c>
      <c r="H172" s="264">
        <v>0</v>
      </c>
      <c r="I172" s="93">
        <v>0</v>
      </c>
      <c r="J172" s="93">
        <f t="shared" si="9"/>
        <v>0</v>
      </c>
      <c r="K172" s="283" t="s">
        <v>13</v>
      </c>
    </row>
    <row r="173" spans="1:11" ht="29.25" customHeight="1" x14ac:dyDescent="0.25">
      <c r="A173" s="115"/>
      <c r="B173" s="116"/>
      <c r="C173" s="116"/>
      <c r="D173" s="269" t="s">
        <v>404</v>
      </c>
      <c r="E173" s="270"/>
      <c r="F173" s="271">
        <v>98000</v>
      </c>
      <c r="G173" s="102">
        <v>0</v>
      </c>
      <c r="H173" s="272">
        <v>0</v>
      </c>
      <c r="I173" s="102">
        <v>0</v>
      </c>
      <c r="J173" s="102">
        <f t="shared" si="9"/>
        <v>0</v>
      </c>
      <c r="K173" s="293" t="s">
        <v>13</v>
      </c>
    </row>
    <row r="174" spans="1:11" ht="18" customHeight="1" x14ac:dyDescent="0.25">
      <c r="A174" s="294" t="s">
        <v>139</v>
      </c>
      <c r="B174" s="295"/>
      <c r="C174" s="295"/>
      <c r="D174" s="295"/>
      <c r="E174" s="295"/>
      <c r="F174" s="296">
        <v>85237095</v>
      </c>
      <c r="G174" s="148">
        <v>17417638</v>
      </c>
      <c r="H174" s="297">
        <v>20.399999999999999</v>
      </c>
      <c r="I174" s="148">
        <f>I175+I182+I187+I205+I207+I211</f>
        <v>19088746.860000003</v>
      </c>
      <c r="J174" s="148">
        <f>J175+J182+J187+J205+J207+J211</f>
        <v>1671109.8600000008</v>
      </c>
      <c r="K174" s="298" t="s">
        <v>13</v>
      </c>
    </row>
    <row r="175" spans="1:11" ht="14.25" customHeight="1" x14ac:dyDescent="0.25">
      <c r="A175" s="281" t="s">
        <v>46</v>
      </c>
      <c r="B175" s="282"/>
      <c r="C175" s="255" t="s">
        <v>140</v>
      </c>
      <c r="D175" s="256"/>
      <c r="E175" s="256"/>
      <c r="F175" s="257">
        <v>2188944</v>
      </c>
      <c r="G175" s="83">
        <v>503803</v>
      </c>
      <c r="H175" s="258">
        <v>23</v>
      </c>
      <c r="I175" s="83">
        <f>SUM(I176:I181)</f>
        <v>551394.6</v>
      </c>
      <c r="J175" s="83">
        <f>SUM(J176:J181)</f>
        <v>47592.599999999984</v>
      </c>
      <c r="K175" s="283" t="s">
        <v>13</v>
      </c>
    </row>
    <row r="176" spans="1:11" ht="12.75" customHeight="1" x14ac:dyDescent="0.25">
      <c r="A176" s="85"/>
      <c r="B176" s="96"/>
      <c r="C176" s="266"/>
      <c r="D176" s="261" t="s">
        <v>405</v>
      </c>
      <c r="E176" s="262"/>
      <c r="F176" s="263">
        <v>466612</v>
      </c>
      <c r="G176" s="93">
        <v>154532</v>
      </c>
      <c r="H176" s="264">
        <v>33.1</v>
      </c>
      <c r="I176" s="93">
        <v>153789</v>
      </c>
      <c r="J176" s="93">
        <f t="shared" ref="J176:J181" si="10">I176-G176</f>
        <v>-743</v>
      </c>
      <c r="K176" s="283" t="s">
        <v>13</v>
      </c>
    </row>
    <row r="177" spans="1:12" ht="12.75" customHeight="1" x14ac:dyDescent="0.25">
      <c r="A177" s="85"/>
      <c r="B177" s="96"/>
      <c r="C177" s="266"/>
      <c r="D177" s="261" t="s">
        <v>406</v>
      </c>
      <c r="E177" s="262"/>
      <c r="F177" s="263">
        <v>75680</v>
      </c>
      <c r="G177" s="93">
        <v>20603</v>
      </c>
      <c r="H177" s="264">
        <v>27.2</v>
      </c>
      <c r="I177" s="93">
        <v>19858</v>
      </c>
      <c r="J177" s="93">
        <f t="shared" si="10"/>
        <v>-745</v>
      </c>
      <c r="K177" s="283" t="s">
        <v>13</v>
      </c>
    </row>
    <row r="178" spans="1:12" ht="51" customHeight="1" x14ac:dyDescent="0.25">
      <c r="A178" s="85"/>
      <c r="B178" s="96"/>
      <c r="C178" s="266"/>
      <c r="D178" s="261" t="s">
        <v>407</v>
      </c>
      <c r="E178" s="262"/>
      <c r="F178" s="263">
        <v>17708</v>
      </c>
      <c r="G178" s="93">
        <v>0</v>
      </c>
      <c r="H178" s="264">
        <v>0</v>
      </c>
      <c r="I178" s="93">
        <v>13281</v>
      </c>
      <c r="J178" s="93">
        <f t="shared" si="10"/>
        <v>13281</v>
      </c>
      <c r="K178" s="299" t="s">
        <v>408</v>
      </c>
    </row>
    <row r="179" spans="1:12" ht="157.5" customHeight="1" x14ac:dyDescent="0.25">
      <c r="A179" s="85"/>
      <c r="B179" s="96"/>
      <c r="C179" s="266"/>
      <c r="D179" s="261" t="s">
        <v>409</v>
      </c>
      <c r="E179" s="262"/>
      <c r="F179" s="263">
        <v>1553364</v>
      </c>
      <c r="G179" s="93">
        <v>324425</v>
      </c>
      <c r="H179" s="264">
        <v>20.9</v>
      </c>
      <c r="I179" s="93">
        <v>360537.36</v>
      </c>
      <c r="J179" s="93">
        <f t="shared" si="10"/>
        <v>36112.359999999986</v>
      </c>
      <c r="K179" s="299" t="s">
        <v>410</v>
      </c>
    </row>
    <row r="180" spans="1:12" ht="12.75" customHeight="1" x14ac:dyDescent="0.25">
      <c r="A180" s="85"/>
      <c r="B180" s="96"/>
      <c r="C180" s="266"/>
      <c r="D180" s="261" t="s">
        <v>411</v>
      </c>
      <c r="E180" s="262"/>
      <c r="F180" s="263">
        <v>26580</v>
      </c>
      <c r="G180" s="93">
        <v>3629</v>
      </c>
      <c r="H180" s="264">
        <v>13.7</v>
      </c>
      <c r="I180" s="93">
        <v>3629.24</v>
      </c>
      <c r="J180" s="93">
        <f t="shared" si="10"/>
        <v>0.23999999999978172</v>
      </c>
      <c r="K180" s="283" t="s">
        <v>13</v>
      </c>
    </row>
    <row r="181" spans="1:12" ht="12.75" customHeight="1" x14ac:dyDescent="0.25">
      <c r="A181" s="85"/>
      <c r="B181" s="96"/>
      <c r="C181" s="267"/>
      <c r="D181" s="261" t="s">
        <v>412</v>
      </c>
      <c r="E181" s="262"/>
      <c r="F181" s="263">
        <v>49000</v>
      </c>
      <c r="G181" s="93">
        <v>613</v>
      </c>
      <c r="H181" s="264">
        <v>1.3</v>
      </c>
      <c r="I181" s="93">
        <v>300</v>
      </c>
      <c r="J181" s="93">
        <f t="shared" si="10"/>
        <v>-313</v>
      </c>
      <c r="K181" s="283" t="s">
        <v>13</v>
      </c>
    </row>
    <row r="182" spans="1:12" ht="14.25" customHeight="1" x14ac:dyDescent="0.25">
      <c r="A182" s="85"/>
      <c r="B182" s="96"/>
      <c r="C182" s="255" t="s">
        <v>142</v>
      </c>
      <c r="D182" s="256"/>
      <c r="E182" s="256"/>
      <c r="F182" s="257">
        <v>1171228</v>
      </c>
      <c r="G182" s="83">
        <v>224289</v>
      </c>
      <c r="H182" s="258">
        <v>19.100000000000001</v>
      </c>
      <c r="I182" s="83">
        <f>SUM(I183:I186)</f>
        <v>224177</v>
      </c>
      <c r="J182" s="83">
        <f>SUM(J183:J186)</f>
        <v>-112</v>
      </c>
      <c r="K182" s="283" t="s">
        <v>13</v>
      </c>
    </row>
    <row r="183" spans="1:12" ht="12.75" customHeight="1" x14ac:dyDescent="0.25">
      <c r="A183" s="85"/>
      <c r="B183" s="96"/>
      <c r="C183" s="260" t="s">
        <v>46</v>
      </c>
      <c r="D183" s="261" t="s">
        <v>413</v>
      </c>
      <c r="E183" s="262"/>
      <c r="F183" s="263">
        <v>895384</v>
      </c>
      <c r="G183" s="93">
        <v>198388</v>
      </c>
      <c r="H183" s="264">
        <v>22.2</v>
      </c>
      <c r="I183" s="93">
        <v>198389</v>
      </c>
      <c r="J183" s="93">
        <f>I183-G183</f>
        <v>1</v>
      </c>
      <c r="K183" s="283" t="s">
        <v>13</v>
      </c>
    </row>
    <row r="184" spans="1:12" ht="12.75" customHeight="1" x14ac:dyDescent="0.25">
      <c r="A184" s="85"/>
      <c r="B184" s="96"/>
      <c r="C184" s="266"/>
      <c r="D184" s="261" t="s">
        <v>414</v>
      </c>
      <c r="E184" s="262"/>
      <c r="F184" s="263">
        <v>17000</v>
      </c>
      <c r="G184" s="93">
        <v>0</v>
      </c>
      <c r="H184" s="264">
        <v>0</v>
      </c>
      <c r="I184" s="93">
        <v>0</v>
      </c>
      <c r="J184" s="93">
        <f>I184-G184</f>
        <v>0</v>
      </c>
      <c r="K184" s="283" t="s">
        <v>13</v>
      </c>
    </row>
    <row r="185" spans="1:12" ht="12.75" customHeight="1" x14ac:dyDescent="0.25">
      <c r="A185" s="85"/>
      <c r="B185" s="96"/>
      <c r="C185" s="266"/>
      <c r="D185" s="261" t="s">
        <v>415</v>
      </c>
      <c r="E185" s="262"/>
      <c r="F185" s="263">
        <v>5500</v>
      </c>
      <c r="G185" s="93">
        <v>0</v>
      </c>
      <c r="H185" s="264">
        <v>0</v>
      </c>
      <c r="I185" s="93">
        <v>0</v>
      </c>
      <c r="J185" s="93">
        <f>I185-G185</f>
        <v>0</v>
      </c>
      <c r="K185" s="283" t="s">
        <v>13</v>
      </c>
    </row>
    <row r="186" spans="1:12" ht="12.75" customHeight="1" x14ac:dyDescent="0.25">
      <c r="A186" s="85"/>
      <c r="B186" s="96"/>
      <c r="C186" s="267"/>
      <c r="D186" s="261" t="s">
        <v>416</v>
      </c>
      <c r="E186" s="262"/>
      <c r="F186" s="263">
        <v>253344</v>
      </c>
      <c r="G186" s="93">
        <v>25901</v>
      </c>
      <c r="H186" s="264">
        <v>10.199999999999999</v>
      </c>
      <c r="I186" s="93">
        <v>25788</v>
      </c>
      <c r="J186" s="93">
        <f>I186-G186</f>
        <v>-113</v>
      </c>
      <c r="K186" s="283" t="s">
        <v>13</v>
      </c>
    </row>
    <row r="187" spans="1:12" ht="14.25" customHeight="1" x14ac:dyDescent="0.25">
      <c r="A187" s="85"/>
      <c r="B187" s="96"/>
      <c r="C187" s="255" t="s">
        <v>143</v>
      </c>
      <c r="D187" s="256"/>
      <c r="E187" s="256"/>
      <c r="F187" s="257">
        <v>76491611</v>
      </c>
      <c r="G187" s="83">
        <v>16192615</v>
      </c>
      <c r="H187" s="258">
        <v>21.2</v>
      </c>
      <c r="I187" s="83">
        <f>SUM(I188:I204)</f>
        <v>17821379.330000002</v>
      </c>
      <c r="J187" s="83">
        <f>SUM(J188:J204)</f>
        <v>1628765.3300000005</v>
      </c>
      <c r="K187" s="283" t="s">
        <v>13</v>
      </c>
    </row>
    <row r="188" spans="1:12" ht="282" customHeight="1" x14ac:dyDescent="0.25">
      <c r="A188" s="85"/>
      <c r="B188" s="96"/>
      <c r="C188" s="289" t="s">
        <v>46</v>
      </c>
      <c r="D188" s="261" t="s">
        <v>417</v>
      </c>
      <c r="E188" s="262"/>
      <c r="F188" s="263">
        <v>24787422</v>
      </c>
      <c r="G188" s="93">
        <v>4749358</v>
      </c>
      <c r="H188" s="264">
        <v>19.2</v>
      </c>
      <c r="I188" s="93">
        <v>5095002.53</v>
      </c>
      <c r="J188" s="93">
        <f t="shared" ref="J188:J204" si="11">I188-G188</f>
        <v>345644.53000000026</v>
      </c>
      <c r="K188" s="299" t="s">
        <v>418</v>
      </c>
    </row>
    <row r="189" spans="1:12" s="137" customFormat="1" ht="57" customHeight="1" x14ac:dyDescent="0.25">
      <c r="A189" s="99"/>
      <c r="B189" s="100"/>
      <c r="C189" s="290"/>
      <c r="D189" s="269" t="s">
        <v>419</v>
      </c>
      <c r="E189" s="270"/>
      <c r="F189" s="271">
        <v>1087571</v>
      </c>
      <c r="G189" s="102">
        <v>5522</v>
      </c>
      <c r="H189" s="272">
        <v>0.5</v>
      </c>
      <c r="I189" s="102">
        <v>4305.2</v>
      </c>
      <c r="J189" s="102">
        <f t="shared" si="11"/>
        <v>-1216.8000000000002</v>
      </c>
      <c r="K189" s="300" t="s">
        <v>420</v>
      </c>
      <c r="L189" s="288"/>
    </row>
    <row r="190" spans="1:12" ht="38.25" customHeight="1" x14ac:dyDescent="0.25">
      <c r="A190" s="85"/>
      <c r="B190" s="96"/>
      <c r="C190" s="301"/>
      <c r="D190" s="274" t="s">
        <v>421</v>
      </c>
      <c r="E190" s="267"/>
      <c r="F190" s="275">
        <v>270000</v>
      </c>
      <c r="G190" s="133">
        <v>55627</v>
      </c>
      <c r="H190" s="276">
        <v>20.6</v>
      </c>
      <c r="I190" s="133">
        <v>61543.06</v>
      </c>
      <c r="J190" s="133">
        <f t="shared" si="11"/>
        <v>5916.0599999999977</v>
      </c>
      <c r="K190" s="277" t="s">
        <v>422</v>
      </c>
    </row>
    <row r="191" spans="1:12" ht="60" customHeight="1" x14ac:dyDescent="0.25">
      <c r="A191" s="85"/>
      <c r="B191" s="96"/>
      <c r="C191" s="301"/>
      <c r="D191" s="261" t="s">
        <v>405</v>
      </c>
      <c r="E191" s="262"/>
      <c r="F191" s="263">
        <v>29661953</v>
      </c>
      <c r="G191" s="93">
        <v>7927220</v>
      </c>
      <c r="H191" s="264">
        <v>26.7</v>
      </c>
      <c r="I191" s="93">
        <v>8319805.0700000003</v>
      </c>
      <c r="J191" s="93">
        <f t="shared" si="11"/>
        <v>392585.0700000003</v>
      </c>
      <c r="K191" s="302" t="s">
        <v>423</v>
      </c>
    </row>
    <row r="192" spans="1:12" ht="48.75" customHeight="1" x14ac:dyDescent="0.25">
      <c r="A192" s="85"/>
      <c r="B192" s="96"/>
      <c r="C192" s="301"/>
      <c r="D192" s="261" t="s">
        <v>406</v>
      </c>
      <c r="E192" s="262"/>
      <c r="F192" s="263">
        <v>5810064</v>
      </c>
      <c r="G192" s="93">
        <v>1158893</v>
      </c>
      <c r="H192" s="264">
        <v>20</v>
      </c>
      <c r="I192" s="93">
        <v>1273736.1599999999</v>
      </c>
      <c r="J192" s="93">
        <f t="shared" si="11"/>
        <v>114843.15999999992</v>
      </c>
      <c r="K192" s="303"/>
    </row>
    <row r="193" spans="1:11" ht="52.5" customHeight="1" x14ac:dyDescent="0.25">
      <c r="A193" s="85"/>
      <c r="B193" s="96"/>
      <c r="C193" s="301"/>
      <c r="D193" s="261" t="s">
        <v>407</v>
      </c>
      <c r="E193" s="262"/>
      <c r="F193" s="263">
        <v>755724</v>
      </c>
      <c r="G193" s="93">
        <v>0</v>
      </c>
      <c r="H193" s="264">
        <v>0</v>
      </c>
      <c r="I193" s="93">
        <v>566793</v>
      </c>
      <c r="J193" s="93">
        <f t="shared" si="11"/>
        <v>566793</v>
      </c>
      <c r="K193" s="299" t="s">
        <v>408</v>
      </c>
    </row>
    <row r="194" spans="1:11" ht="29.25" customHeight="1" x14ac:dyDescent="0.25">
      <c r="A194" s="85"/>
      <c r="B194" s="96"/>
      <c r="C194" s="301"/>
      <c r="D194" s="261" t="s">
        <v>424</v>
      </c>
      <c r="E194" s="262"/>
      <c r="F194" s="263">
        <v>343000</v>
      </c>
      <c r="G194" s="93">
        <v>26465</v>
      </c>
      <c r="H194" s="264">
        <v>7.7</v>
      </c>
      <c r="I194" s="93">
        <v>34553.300000000003</v>
      </c>
      <c r="J194" s="93">
        <f t="shared" si="11"/>
        <v>8088.3000000000029</v>
      </c>
      <c r="K194" s="299" t="s">
        <v>425</v>
      </c>
    </row>
    <row r="195" spans="1:11" ht="65.25" customHeight="1" x14ac:dyDescent="0.25">
      <c r="A195" s="85"/>
      <c r="B195" s="96"/>
      <c r="C195" s="301"/>
      <c r="D195" s="261" t="s">
        <v>426</v>
      </c>
      <c r="E195" s="262"/>
      <c r="F195" s="263">
        <v>4868583</v>
      </c>
      <c r="G195" s="93">
        <v>757177</v>
      </c>
      <c r="H195" s="264">
        <v>15.6</v>
      </c>
      <c r="I195" s="93">
        <v>896307.47</v>
      </c>
      <c r="J195" s="93">
        <f t="shared" si="11"/>
        <v>139130.46999999997</v>
      </c>
      <c r="K195" s="299" t="s">
        <v>427</v>
      </c>
    </row>
    <row r="196" spans="1:11" ht="54.75" customHeight="1" x14ac:dyDescent="0.25">
      <c r="A196" s="85"/>
      <c r="B196" s="96"/>
      <c r="C196" s="301"/>
      <c r="D196" s="261" t="s">
        <v>428</v>
      </c>
      <c r="E196" s="262"/>
      <c r="F196" s="263">
        <v>5761817</v>
      </c>
      <c r="G196" s="93">
        <v>1170612</v>
      </c>
      <c r="H196" s="264">
        <v>20.3</v>
      </c>
      <c r="I196" s="93">
        <v>1217726.73</v>
      </c>
      <c r="J196" s="93">
        <f t="shared" si="11"/>
        <v>47114.729999999981</v>
      </c>
      <c r="K196" s="265" t="s">
        <v>429</v>
      </c>
    </row>
    <row r="197" spans="1:11" ht="12.75" customHeight="1" x14ac:dyDescent="0.25">
      <c r="A197" s="85"/>
      <c r="B197" s="96"/>
      <c r="C197" s="301"/>
      <c r="D197" s="261" t="s">
        <v>430</v>
      </c>
      <c r="E197" s="262"/>
      <c r="F197" s="263">
        <v>560477</v>
      </c>
      <c r="G197" s="93">
        <v>138003</v>
      </c>
      <c r="H197" s="264">
        <v>24.6</v>
      </c>
      <c r="I197" s="93">
        <v>138021.51999999999</v>
      </c>
      <c r="J197" s="93">
        <f t="shared" si="11"/>
        <v>18.519999999989523</v>
      </c>
      <c r="K197" s="283" t="s">
        <v>13</v>
      </c>
    </row>
    <row r="198" spans="1:11" ht="78" customHeight="1" x14ac:dyDescent="0.25">
      <c r="A198" s="85"/>
      <c r="B198" s="96"/>
      <c r="C198" s="301"/>
      <c r="D198" s="261" t="s">
        <v>431</v>
      </c>
      <c r="E198" s="262"/>
      <c r="F198" s="263">
        <v>684000</v>
      </c>
      <c r="G198" s="93">
        <v>112027</v>
      </c>
      <c r="H198" s="264">
        <v>16.399999999999999</v>
      </c>
      <c r="I198" s="93">
        <v>115961</v>
      </c>
      <c r="J198" s="93">
        <f t="shared" si="11"/>
        <v>3934</v>
      </c>
      <c r="K198" s="299" t="s">
        <v>432</v>
      </c>
    </row>
    <row r="199" spans="1:11" ht="12.75" customHeight="1" x14ac:dyDescent="0.25">
      <c r="A199" s="85"/>
      <c r="B199" s="96"/>
      <c r="C199" s="301"/>
      <c r="D199" s="261" t="s">
        <v>433</v>
      </c>
      <c r="E199" s="262"/>
      <c r="F199" s="263">
        <v>9000</v>
      </c>
      <c r="G199" s="93">
        <v>100</v>
      </c>
      <c r="H199" s="264">
        <v>1.1000000000000001</v>
      </c>
      <c r="I199" s="93">
        <v>850</v>
      </c>
      <c r="J199" s="93">
        <f t="shared" si="11"/>
        <v>750</v>
      </c>
      <c r="K199" s="283" t="s">
        <v>13</v>
      </c>
    </row>
    <row r="200" spans="1:11" ht="12.75" customHeight="1" x14ac:dyDescent="0.25">
      <c r="A200" s="85"/>
      <c r="B200" s="96"/>
      <c r="C200" s="301"/>
      <c r="D200" s="261" t="s">
        <v>434</v>
      </c>
      <c r="E200" s="262"/>
      <c r="F200" s="263">
        <v>216000</v>
      </c>
      <c r="G200" s="93">
        <v>100</v>
      </c>
      <c r="H200" s="264">
        <v>0.1</v>
      </c>
      <c r="I200" s="93">
        <v>100</v>
      </c>
      <c r="J200" s="93">
        <f t="shared" si="11"/>
        <v>0</v>
      </c>
      <c r="K200" s="283" t="s">
        <v>13</v>
      </c>
    </row>
    <row r="201" spans="1:11" ht="46.5" customHeight="1" x14ac:dyDescent="0.25">
      <c r="A201" s="85"/>
      <c r="B201" s="96"/>
      <c r="C201" s="301"/>
      <c r="D201" s="261" t="s">
        <v>435</v>
      </c>
      <c r="E201" s="262"/>
      <c r="F201" s="263">
        <v>77000</v>
      </c>
      <c r="G201" s="93">
        <v>7501</v>
      </c>
      <c r="H201" s="264">
        <v>9.6999999999999993</v>
      </c>
      <c r="I201" s="93">
        <v>12664.6</v>
      </c>
      <c r="J201" s="93">
        <f t="shared" si="11"/>
        <v>5163.6000000000004</v>
      </c>
      <c r="K201" s="265" t="s">
        <v>436</v>
      </c>
    </row>
    <row r="202" spans="1:11" ht="12.75" customHeight="1" x14ac:dyDescent="0.25">
      <c r="A202" s="85"/>
      <c r="B202" s="96"/>
      <c r="C202" s="301"/>
      <c r="D202" s="261" t="s">
        <v>437</v>
      </c>
      <c r="E202" s="262"/>
      <c r="F202" s="263">
        <v>150000</v>
      </c>
      <c r="G202" s="93">
        <v>0</v>
      </c>
      <c r="H202" s="264">
        <v>0</v>
      </c>
      <c r="I202" s="93">
        <v>0</v>
      </c>
      <c r="J202" s="93">
        <f t="shared" si="11"/>
        <v>0</v>
      </c>
      <c r="K202" s="283" t="s">
        <v>13</v>
      </c>
    </row>
    <row r="203" spans="1:11" ht="12.75" customHeight="1" x14ac:dyDescent="0.25">
      <c r="A203" s="85"/>
      <c r="B203" s="96"/>
      <c r="C203" s="301"/>
      <c r="D203" s="261" t="s">
        <v>438</v>
      </c>
      <c r="E203" s="262"/>
      <c r="F203" s="263">
        <v>949000</v>
      </c>
      <c r="G203" s="93">
        <v>83691</v>
      </c>
      <c r="H203" s="264">
        <v>8.8000000000000007</v>
      </c>
      <c r="I203" s="93">
        <v>83691.3</v>
      </c>
      <c r="J203" s="93">
        <f t="shared" si="11"/>
        <v>0.30000000000291038</v>
      </c>
      <c r="K203" s="283" t="s">
        <v>13</v>
      </c>
    </row>
    <row r="204" spans="1:11" ht="12.75" customHeight="1" x14ac:dyDescent="0.25">
      <c r="A204" s="85"/>
      <c r="B204" s="96"/>
      <c r="C204" s="291"/>
      <c r="D204" s="261" t="s">
        <v>439</v>
      </c>
      <c r="E204" s="262"/>
      <c r="F204" s="263">
        <v>500000</v>
      </c>
      <c r="G204" s="93">
        <v>318</v>
      </c>
      <c r="H204" s="264">
        <v>0.1</v>
      </c>
      <c r="I204" s="93">
        <v>318.39</v>
      </c>
      <c r="J204" s="93">
        <f t="shared" si="11"/>
        <v>0.38999999999998636</v>
      </c>
      <c r="K204" s="283" t="s">
        <v>13</v>
      </c>
    </row>
    <row r="205" spans="1:11" ht="13.5" customHeight="1" x14ac:dyDescent="0.25">
      <c r="A205" s="85"/>
      <c r="B205" s="96"/>
      <c r="C205" s="255" t="s">
        <v>145</v>
      </c>
      <c r="D205" s="256"/>
      <c r="E205" s="256"/>
      <c r="F205" s="257">
        <v>981254</v>
      </c>
      <c r="G205" s="83">
        <v>274266</v>
      </c>
      <c r="H205" s="258">
        <v>28</v>
      </c>
      <c r="I205" s="83">
        <f>I206</f>
        <v>272528.58</v>
      </c>
      <c r="J205" s="83">
        <f>J206</f>
        <v>-1737.4199999999837</v>
      </c>
      <c r="K205" s="283" t="s">
        <v>13</v>
      </c>
    </row>
    <row r="206" spans="1:11" ht="38.25" customHeight="1" x14ac:dyDescent="0.25">
      <c r="A206" s="85"/>
      <c r="B206" s="96"/>
      <c r="C206" s="163" t="s">
        <v>46</v>
      </c>
      <c r="D206" s="261" t="s">
        <v>440</v>
      </c>
      <c r="E206" s="262"/>
      <c r="F206" s="263">
        <v>981254</v>
      </c>
      <c r="G206" s="93">
        <v>274266</v>
      </c>
      <c r="H206" s="264">
        <v>28</v>
      </c>
      <c r="I206" s="93">
        <v>272528.58</v>
      </c>
      <c r="J206" s="93">
        <f>I206-G206</f>
        <v>-1737.4199999999837</v>
      </c>
      <c r="K206" s="265" t="s">
        <v>441</v>
      </c>
    </row>
    <row r="207" spans="1:11" ht="15" customHeight="1" x14ac:dyDescent="0.25">
      <c r="A207" s="85"/>
      <c r="B207" s="96"/>
      <c r="C207" s="255" t="s">
        <v>148</v>
      </c>
      <c r="D207" s="256"/>
      <c r="E207" s="256"/>
      <c r="F207" s="257">
        <v>2403536</v>
      </c>
      <c r="G207" s="83">
        <v>52571</v>
      </c>
      <c r="H207" s="258">
        <v>2.2000000000000002</v>
      </c>
      <c r="I207" s="83">
        <f>SUM(I208:I210)</f>
        <v>40530.870000000003</v>
      </c>
      <c r="J207" s="83">
        <f>SUM(J208:J210)</f>
        <v>-12040.130000000001</v>
      </c>
      <c r="K207" s="283" t="s">
        <v>13</v>
      </c>
    </row>
    <row r="208" spans="1:11" ht="12.75" customHeight="1" x14ac:dyDescent="0.25">
      <c r="A208" s="85"/>
      <c r="B208" s="96"/>
      <c r="C208" s="304" t="s">
        <v>46</v>
      </c>
      <c r="D208" s="261" t="s">
        <v>442</v>
      </c>
      <c r="E208" s="262"/>
      <c r="F208" s="263">
        <v>196250</v>
      </c>
      <c r="G208" s="93">
        <v>6582</v>
      </c>
      <c r="H208" s="264">
        <v>3.4</v>
      </c>
      <c r="I208" s="93">
        <v>6281.87</v>
      </c>
      <c r="J208" s="93">
        <f>I208-G208</f>
        <v>-300.13000000000011</v>
      </c>
      <c r="K208" s="283" t="s">
        <v>13</v>
      </c>
    </row>
    <row r="209" spans="1:12" ht="34.5" customHeight="1" x14ac:dyDescent="0.25">
      <c r="A209" s="125" t="s">
        <v>46</v>
      </c>
      <c r="B209" s="134"/>
      <c r="C209" s="134"/>
      <c r="D209" s="261" t="s">
        <v>443</v>
      </c>
      <c r="E209" s="262"/>
      <c r="F209" s="263">
        <v>2135989</v>
      </c>
      <c r="G209" s="93">
        <v>45989</v>
      </c>
      <c r="H209" s="264">
        <v>2.1</v>
      </c>
      <c r="I209" s="93">
        <v>34249</v>
      </c>
      <c r="J209" s="93">
        <f>I209-G209</f>
        <v>-11740</v>
      </c>
      <c r="K209" s="265" t="s">
        <v>444</v>
      </c>
    </row>
    <row r="210" spans="1:12" ht="18" customHeight="1" x14ac:dyDescent="0.25">
      <c r="A210" s="125"/>
      <c r="B210" s="134"/>
      <c r="C210" s="134"/>
      <c r="D210" s="261" t="s">
        <v>445</v>
      </c>
      <c r="E210" s="262"/>
      <c r="F210" s="263">
        <v>71297</v>
      </c>
      <c r="G210" s="93">
        <v>0</v>
      </c>
      <c r="H210" s="264">
        <v>0</v>
      </c>
      <c r="I210" s="93">
        <v>0</v>
      </c>
      <c r="J210" s="93">
        <f>I210-G210</f>
        <v>0</v>
      </c>
      <c r="K210" s="283" t="s">
        <v>13</v>
      </c>
    </row>
    <row r="211" spans="1:12" ht="16.5" customHeight="1" x14ac:dyDescent="0.25">
      <c r="A211" s="85" t="s">
        <v>46</v>
      </c>
      <c r="B211" s="96"/>
      <c r="C211" s="255" t="s">
        <v>149</v>
      </c>
      <c r="D211" s="256"/>
      <c r="E211" s="256"/>
      <c r="F211" s="257">
        <v>2000522</v>
      </c>
      <c r="G211" s="83">
        <v>170094</v>
      </c>
      <c r="H211" s="258">
        <v>8.5</v>
      </c>
      <c r="I211" s="83">
        <f>SUM(I212:I223)</f>
        <v>178736.48</v>
      </c>
      <c r="J211" s="83">
        <f>SUM(J212:J223)</f>
        <v>8641.4799999999977</v>
      </c>
      <c r="K211" s="283" t="s">
        <v>13</v>
      </c>
    </row>
    <row r="212" spans="1:12" ht="15" customHeight="1" x14ac:dyDescent="0.25">
      <c r="A212" s="99"/>
      <c r="B212" s="100"/>
      <c r="C212" s="305" t="s">
        <v>46</v>
      </c>
      <c r="D212" s="269" t="s">
        <v>446</v>
      </c>
      <c r="E212" s="270"/>
      <c r="F212" s="271">
        <v>79000</v>
      </c>
      <c r="G212" s="102">
        <v>0</v>
      </c>
      <c r="H212" s="272">
        <v>0</v>
      </c>
      <c r="I212" s="102">
        <v>500</v>
      </c>
      <c r="J212" s="102">
        <f t="shared" ref="J212:J223" si="12">I212-G212</f>
        <v>500</v>
      </c>
      <c r="K212" s="293" t="s">
        <v>13</v>
      </c>
    </row>
    <row r="213" spans="1:12" ht="73.5" customHeight="1" x14ac:dyDescent="0.25">
      <c r="A213" s="85"/>
      <c r="B213" s="96"/>
      <c r="C213" s="301"/>
      <c r="D213" s="274" t="s">
        <v>447</v>
      </c>
      <c r="E213" s="267"/>
      <c r="F213" s="275">
        <v>116300</v>
      </c>
      <c r="G213" s="133">
        <v>21196</v>
      </c>
      <c r="H213" s="276">
        <v>18.2</v>
      </c>
      <c r="I213" s="133">
        <v>13455.29</v>
      </c>
      <c r="J213" s="133">
        <f t="shared" si="12"/>
        <v>-7740.7099999999991</v>
      </c>
      <c r="K213" s="277" t="s">
        <v>448</v>
      </c>
    </row>
    <row r="214" spans="1:12" ht="42.75" customHeight="1" x14ac:dyDescent="0.25">
      <c r="A214" s="85"/>
      <c r="B214" s="96"/>
      <c r="C214" s="301"/>
      <c r="D214" s="261" t="s">
        <v>449</v>
      </c>
      <c r="E214" s="262"/>
      <c r="F214" s="263">
        <v>31820</v>
      </c>
      <c r="G214" s="93">
        <v>1215</v>
      </c>
      <c r="H214" s="264">
        <v>3.8</v>
      </c>
      <c r="I214" s="93">
        <v>2215</v>
      </c>
      <c r="J214" s="93">
        <f t="shared" si="12"/>
        <v>1000</v>
      </c>
      <c r="K214" s="265" t="s">
        <v>450</v>
      </c>
    </row>
    <row r="215" spans="1:12" ht="45.75" customHeight="1" x14ac:dyDescent="0.25">
      <c r="A215" s="85"/>
      <c r="B215" s="96"/>
      <c r="C215" s="301"/>
      <c r="D215" s="261" t="s">
        <v>451</v>
      </c>
      <c r="E215" s="262"/>
      <c r="F215" s="263">
        <v>129235</v>
      </c>
      <c r="G215" s="93">
        <v>12740</v>
      </c>
      <c r="H215" s="264">
        <v>9.9</v>
      </c>
      <c r="I215" s="93">
        <v>17126.259999999998</v>
      </c>
      <c r="J215" s="93">
        <f t="shared" si="12"/>
        <v>4386.2599999999984</v>
      </c>
      <c r="K215" s="265" t="s">
        <v>452</v>
      </c>
    </row>
    <row r="216" spans="1:12" ht="38.25" customHeight="1" x14ac:dyDescent="0.25">
      <c r="A216" s="85"/>
      <c r="B216" s="96"/>
      <c r="C216" s="301"/>
      <c r="D216" s="261" t="s">
        <v>453</v>
      </c>
      <c r="E216" s="262"/>
      <c r="F216" s="263">
        <v>103300</v>
      </c>
      <c r="G216" s="93">
        <v>39444</v>
      </c>
      <c r="H216" s="264">
        <v>38.200000000000003</v>
      </c>
      <c r="I216" s="93">
        <v>38218.97</v>
      </c>
      <c r="J216" s="93">
        <f t="shared" si="12"/>
        <v>-1225.0299999999988</v>
      </c>
      <c r="K216" s="265" t="s">
        <v>454</v>
      </c>
    </row>
    <row r="217" spans="1:12" ht="46.5" customHeight="1" x14ac:dyDescent="0.25">
      <c r="A217" s="85"/>
      <c r="B217" s="96"/>
      <c r="C217" s="301"/>
      <c r="D217" s="261" t="s">
        <v>455</v>
      </c>
      <c r="E217" s="262"/>
      <c r="F217" s="263">
        <v>39590</v>
      </c>
      <c r="G217" s="93">
        <v>0</v>
      </c>
      <c r="H217" s="264">
        <v>0</v>
      </c>
      <c r="I217" s="93">
        <v>2500</v>
      </c>
      <c r="J217" s="93">
        <f t="shared" si="12"/>
        <v>2500</v>
      </c>
      <c r="K217" s="265" t="s">
        <v>450</v>
      </c>
    </row>
    <row r="218" spans="1:12" ht="26.25" customHeight="1" x14ac:dyDescent="0.25">
      <c r="A218" s="85"/>
      <c r="B218" s="96"/>
      <c r="C218" s="301"/>
      <c r="D218" s="261" t="s">
        <v>456</v>
      </c>
      <c r="E218" s="262"/>
      <c r="F218" s="263">
        <v>397500</v>
      </c>
      <c r="G218" s="93">
        <v>38193</v>
      </c>
      <c r="H218" s="264">
        <v>9.6</v>
      </c>
      <c r="I218" s="93">
        <v>38193</v>
      </c>
      <c r="J218" s="93">
        <f t="shared" si="12"/>
        <v>0</v>
      </c>
      <c r="K218" s="283" t="s">
        <v>13</v>
      </c>
    </row>
    <row r="219" spans="1:12" ht="12.75" customHeight="1" x14ac:dyDescent="0.25">
      <c r="A219" s="85"/>
      <c r="B219" s="96"/>
      <c r="C219" s="301"/>
      <c r="D219" s="261" t="s">
        <v>457</v>
      </c>
      <c r="E219" s="262"/>
      <c r="F219" s="263">
        <v>50000</v>
      </c>
      <c r="G219" s="93">
        <v>6404</v>
      </c>
      <c r="H219" s="264">
        <v>12.8</v>
      </c>
      <c r="I219" s="93">
        <v>6403.6</v>
      </c>
      <c r="J219" s="93">
        <f t="shared" si="12"/>
        <v>-0.3999999999996362</v>
      </c>
      <c r="K219" s="283" t="s">
        <v>13</v>
      </c>
    </row>
    <row r="220" spans="1:12" ht="12.75" customHeight="1" x14ac:dyDescent="0.25">
      <c r="A220" s="85"/>
      <c r="B220" s="96"/>
      <c r="C220" s="301"/>
      <c r="D220" s="261" t="s">
        <v>458</v>
      </c>
      <c r="E220" s="262"/>
      <c r="F220" s="263">
        <v>15000</v>
      </c>
      <c r="G220" s="93">
        <v>0</v>
      </c>
      <c r="H220" s="264">
        <v>0</v>
      </c>
      <c r="I220" s="93">
        <v>0</v>
      </c>
      <c r="J220" s="93">
        <f t="shared" si="12"/>
        <v>0</v>
      </c>
      <c r="K220" s="283" t="s">
        <v>13</v>
      </c>
    </row>
    <row r="221" spans="1:12" s="137" customFormat="1" ht="78" customHeight="1" x14ac:dyDescent="0.25">
      <c r="A221" s="85"/>
      <c r="B221" s="96"/>
      <c r="C221" s="301"/>
      <c r="D221" s="261" t="s">
        <v>459</v>
      </c>
      <c r="E221" s="262"/>
      <c r="F221" s="263">
        <v>215000</v>
      </c>
      <c r="G221" s="93">
        <v>659</v>
      </c>
      <c r="H221" s="264">
        <v>0.3</v>
      </c>
      <c r="I221" s="93">
        <v>2819.02</v>
      </c>
      <c r="J221" s="93">
        <f t="shared" si="12"/>
        <v>2160.02</v>
      </c>
      <c r="K221" s="265" t="s">
        <v>460</v>
      </c>
      <c r="L221" s="288"/>
    </row>
    <row r="222" spans="1:12" ht="73.5" customHeight="1" x14ac:dyDescent="0.25">
      <c r="A222" s="85"/>
      <c r="B222" s="96"/>
      <c r="C222" s="301"/>
      <c r="D222" s="261" t="s">
        <v>461</v>
      </c>
      <c r="E222" s="262"/>
      <c r="F222" s="263">
        <v>788777</v>
      </c>
      <c r="G222" s="93">
        <v>50244</v>
      </c>
      <c r="H222" s="264">
        <v>6.4</v>
      </c>
      <c r="I222" s="93">
        <v>57305.34</v>
      </c>
      <c r="J222" s="93">
        <f t="shared" si="12"/>
        <v>7061.3399999999965</v>
      </c>
      <c r="K222" s="265" t="s">
        <v>462</v>
      </c>
    </row>
    <row r="223" spans="1:12" ht="12.75" customHeight="1" x14ac:dyDescent="0.25">
      <c r="A223" s="286"/>
      <c r="B223" s="287"/>
      <c r="C223" s="291"/>
      <c r="D223" s="261" t="s">
        <v>463</v>
      </c>
      <c r="E223" s="262"/>
      <c r="F223" s="263">
        <v>35000</v>
      </c>
      <c r="G223" s="93">
        <v>0</v>
      </c>
      <c r="H223" s="264">
        <v>0</v>
      </c>
      <c r="I223" s="93">
        <v>0</v>
      </c>
      <c r="J223" s="93">
        <f t="shared" si="12"/>
        <v>0</v>
      </c>
      <c r="K223" s="283" t="s">
        <v>13</v>
      </c>
    </row>
    <row r="224" spans="1:12" ht="17.25" customHeight="1" x14ac:dyDescent="0.25">
      <c r="A224" s="248" t="s">
        <v>464</v>
      </c>
      <c r="B224" s="249"/>
      <c r="C224" s="249"/>
      <c r="D224" s="249"/>
      <c r="E224" s="249"/>
      <c r="F224" s="250">
        <v>451000</v>
      </c>
      <c r="G224" s="74">
        <v>14284</v>
      </c>
      <c r="H224" s="251">
        <v>3.2</v>
      </c>
      <c r="I224" s="74">
        <f>I225+I227+I229+I231+I233</f>
        <v>21009.3</v>
      </c>
      <c r="J224" s="74">
        <f>J225+J227+J229+J231+J233</f>
        <v>6725.2999999999993</v>
      </c>
      <c r="K224" s="306" t="s">
        <v>13</v>
      </c>
    </row>
    <row r="225" spans="1:12" ht="13.5" customHeight="1" x14ac:dyDescent="0.25">
      <c r="A225" s="253" t="s">
        <v>46</v>
      </c>
      <c r="B225" s="254"/>
      <c r="C225" s="255" t="s">
        <v>465</v>
      </c>
      <c r="D225" s="256"/>
      <c r="E225" s="256"/>
      <c r="F225" s="257">
        <v>115000</v>
      </c>
      <c r="G225" s="83">
        <v>0</v>
      </c>
      <c r="H225" s="258">
        <v>0</v>
      </c>
      <c r="I225" s="83">
        <f>I226</f>
        <v>0</v>
      </c>
      <c r="J225" s="83">
        <f>J226</f>
        <v>0</v>
      </c>
      <c r="K225" s="283" t="s">
        <v>13</v>
      </c>
    </row>
    <row r="226" spans="1:12" ht="13.5" customHeight="1" x14ac:dyDescent="0.25">
      <c r="A226" s="125"/>
      <c r="B226" s="134"/>
      <c r="C226" s="163" t="s">
        <v>46</v>
      </c>
      <c r="D226" s="261" t="s">
        <v>466</v>
      </c>
      <c r="E226" s="262"/>
      <c r="F226" s="263">
        <v>115000</v>
      </c>
      <c r="G226" s="93">
        <v>0</v>
      </c>
      <c r="H226" s="264">
        <v>0</v>
      </c>
      <c r="I226" s="93">
        <v>0</v>
      </c>
      <c r="J226" s="93">
        <f>I226-G226</f>
        <v>0</v>
      </c>
      <c r="K226" s="283" t="s">
        <v>13</v>
      </c>
    </row>
    <row r="227" spans="1:12" ht="13.5" customHeight="1" x14ac:dyDescent="0.25">
      <c r="A227" s="125"/>
      <c r="B227" s="134"/>
      <c r="C227" s="255" t="s">
        <v>467</v>
      </c>
      <c r="D227" s="256"/>
      <c r="E227" s="256"/>
      <c r="F227" s="257">
        <v>90000</v>
      </c>
      <c r="G227" s="83">
        <v>0</v>
      </c>
      <c r="H227" s="258">
        <v>0</v>
      </c>
      <c r="I227" s="83">
        <f>I228</f>
        <v>0</v>
      </c>
      <c r="J227" s="83">
        <f>J228</f>
        <v>0</v>
      </c>
      <c r="K227" s="283" t="s">
        <v>13</v>
      </c>
    </row>
    <row r="228" spans="1:12" ht="13.5" customHeight="1" x14ac:dyDescent="0.25">
      <c r="A228" s="125"/>
      <c r="B228" s="134"/>
      <c r="C228" s="163" t="s">
        <v>46</v>
      </c>
      <c r="D228" s="261" t="s">
        <v>466</v>
      </c>
      <c r="E228" s="262"/>
      <c r="F228" s="263">
        <v>90000</v>
      </c>
      <c r="G228" s="93">
        <v>0</v>
      </c>
      <c r="H228" s="264">
        <v>0</v>
      </c>
      <c r="I228" s="93">
        <v>0</v>
      </c>
      <c r="J228" s="93">
        <f>I228-G228</f>
        <v>0</v>
      </c>
      <c r="K228" s="283" t="s">
        <v>13</v>
      </c>
    </row>
    <row r="229" spans="1:12" ht="13.5" customHeight="1" x14ac:dyDescent="0.25">
      <c r="A229" s="125"/>
      <c r="B229" s="134"/>
      <c r="C229" s="255" t="s">
        <v>468</v>
      </c>
      <c r="D229" s="256"/>
      <c r="E229" s="256"/>
      <c r="F229" s="257">
        <v>24000</v>
      </c>
      <c r="G229" s="83">
        <v>0</v>
      </c>
      <c r="H229" s="258">
        <v>0</v>
      </c>
      <c r="I229" s="83">
        <f>I230</f>
        <v>0</v>
      </c>
      <c r="J229" s="83">
        <f>J230</f>
        <v>0</v>
      </c>
      <c r="K229" s="283" t="s">
        <v>13</v>
      </c>
    </row>
    <row r="230" spans="1:12" ht="13.5" customHeight="1" x14ac:dyDescent="0.25">
      <c r="A230" s="125"/>
      <c r="B230" s="134"/>
      <c r="C230" s="163" t="s">
        <v>46</v>
      </c>
      <c r="D230" s="261" t="s">
        <v>466</v>
      </c>
      <c r="E230" s="262"/>
      <c r="F230" s="263">
        <v>24000</v>
      </c>
      <c r="G230" s="93">
        <v>0</v>
      </c>
      <c r="H230" s="264">
        <v>0</v>
      </c>
      <c r="I230" s="93">
        <v>0</v>
      </c>
      <c r="J230" s="93">
        <f>I230-G230</f>
        <v>0</v>
      </c>
      <c r="K230" s="283" t="s">
        <v>13</v>
      </c>
    </row>
    <row r="231" spans="1:12" ht="13.5" customHeight="1" x14ac:dyDescent="0.25">
      <c r="A231" s="125"/>
      <c r="B231" s="134"/>
      <c r="C231" s="255" t="s">
        <v>469</v>
      </c>
      <c r="D231" s="256"/>
      <c r="E231" s="256"/>
      <c r="F231" s="257">
        <v>150000</v>
      </c>
      <c r="G231" s="83">
        <v>0</v>
      </c>
      <c r="H231" s="258">
        <v>0</v>
      </c>
      <c r="I231" s="83">
        <f>I232</f>
        <v>0</v>
      </c>
      <c r="J231" s="83">
        <f>J232</f>
        <v>0</v>
      </c>
      <c r="K231" s="283" t="s">
        <v>13</v>
      </c>
    </row>
    <row r="232" spans="1:12" ht="13.5" customHeight="1" x14ac:dyDescent="0.25">
      <c r="A232" s="125"/>
      <c r="B232" s="134"/>
      <c r="C232" s="163" t="s">
        <v>46</v>
      </c>
      <c r="D232" s="261" t="s">
        <v>466</v>
      </c>
      <c r="E232" s="262"/>
      <c r="F232" s="263">
        <v>150000</v>
      </c>
      <c r="G232" s="93">
        <v>0</v>
      </c>
      <c r="H232" s="264">
        <v>0</v>
      </c>
      <c r="I232" s="93">
        <v>0</v>
      </c>
      <c r="J232" s="93">
        <f>I232-G232</f>
        <v>0</v>
      </c>
      <c r="K232" s="283" t="s">
        <v>13</v>
      </c>
    </row>
    <row r="233" spans="1:12" ht="13.5" customHeight="1" x14ac:dyDescent="0.25">
      <c r="A233" s="125"/>
      <c r="B233" s="134"/>
      <c r="C233" s="255" t="s">
        <v>470</v>
      </c>
      <c r="D233" s="256"/>
      <c r="E233" s="256"/>
      <c r="F233" s="257">
        <v>72000</v>
      </c>
      <c r="G233" s="83">
        <v>14284</v>
      </c>
      <c r="H233" s="258">
        <v>19.8</v>
      </c>
      <c r="I233" s="83">
        <f>SUM(I234:I235)</f>
        <v>21009.3</v>
      </c>
      <c r="J233" s="83">
        <f>SUM(J234:J235)</f>
        <v>6725.2999999999993</v>
      </c>
      <c r="K233" s="283" t="s">
        <v>13</v>
      </c>
    </row>
    <row r="234" spans="1:12" s="137" customFormat="1" ht="76.5" customHeight="1" x14ac:dyDescent="0.25">
      <c r="A234" s="125"/>
      <c r="B234" s="134"/>
      <c r="C234" s="260" t="s">
        <v>46</v>
      </c>
      <c r="D234" s="261" t="s">
        <v>466</v>
      </c>
      <c r="E234" s="262"/>
      <c r="F234" s="263">
        <v>67000</v>
      </c>
      <c r="G234" s="93">
        <v>14284</v>
      </c>
      <c r="H234" s="264">
        <v>21.3</v>
      </c>
      <c r="I234" s="93">
        <v>21009.3</v>
      </c>
      <c r="J234" s="93">
        <f>I234-G234</f>
        <v>6725.2999999999993</v>
      </c>
      <c r="K234" s="265" t="s">
        <v>471</v>
      </c>
      <c r="L234" s="288"/>
    </row>
    <row r="235" spans="1:12" ht="13.5" customHeight="1" x14ac:dyDescent="0.25">
      <c r="A235" s="115"/>
      <c r="B235" s="116"/>
      <c r="C235" s="141"/>
      <c r="D235" s="269" t="s">
        <v>472</v>
      </c>
      <c r="E235" s="270"/>
      <c r="F235" s="271">
        <v>5000</v>
      </c>
      <c r="G235" s="102">
        <v>0</v>
      </c>
      <c r="H235" s="272">
        <v>0</v>
      </c>
      <c r="I235" s="102">
        <v>0</v>
      </c>
      <c r="J235" s="102">
        <f>I235-G235</f>
        <v>0</v>
      </c>
      <c r="K235" s="293" t="s">
        <v>13</v>
      </c>
    </row>
    <row r="236" spans="1:12" ht="16.5" customHeight="1" x14ac:dyDescent="0.25">
      <c r="A236" s="294" t="s">
        <v>473</v>
      </c>
      <c r="B236" s="295"/>
      <c r="C236" s="295"/>
      <c r="D236" s="295"/>
      <c r="E236" s="295"/>
      <c r="F236" s="296">
        <v>11000000</v>
      </c>
      <c r="G236" s="148">
        <f>2253801-1</f>
        <v>2253800</v>
      </c>
      <c r="H236" s="297">
        <v>20.5</v>
      </c>
      <c r="I236" s="148">
        <f>I237</f>
        <v>2254979.7599999998</v>
      </c>
      <c r="J236" s="148">
        <f>J237</f>
        <v>1179.7599999997765</v>
      </c>
      <c r="K236" s="298" t="s">
        <v>13</v>
      </c>
    </row>
    <row r="237" spans="1:12" ht="28.5" customHeight="1" x14ac:dyDescent="0.25">
      <c r="A237" s="125" t="s">
        <v>46</v>
      </c>
      <c r="B237" s="134"/>
      <c r="C237" s="255" t="s">
        <v>474</v>
      </c>
      <c r="D237" s="256"/>
      <c r="E237" s="256"/>
      <c r="F237" s="257">
        <v>11000000</v>
      </c>
      <c r="G237" s="83">
        <v>2253800</v>
      </c>
      <c r="H237" s="258">
        <v>20.5</v>
      </c>
      <c r="I237" s="83">
        <f>I238</f>
        <v>2254979.7599999998</v>
      </c>
      <c r="J237" s="83">
        <f>J238</f>
        <v>1179.7599999997765</v>
      </c>
      <c r="K237" s="283" t="s">
        <v>13</v>
      </c>
    </row>
    <row r="238" spans="1:12" ht="71.25" customHeight="1" x14ac:dyDescent="0.25">
      <c r="A238" s="125"/>
      <c r="B238" s="134"/>
      <c r="C238" s="163" t="s">
        <v>46</v>
      </c>
      <c r="D238" s="261" t="s">
        <v>475</v>
      </c>
      <c r="E238" s="262"/>
      <c r="F238" s="263">
        <v>11000000</v>
      </c>
      <c r="G238" s="93">
        <v>2253800</v>
      </c>
      <c r="H238" s="264">
        <v>20.5</v>
      </c>
      <c r="I238" s="93">
        <v>2254979.7599999998</v>
      </c>
      <c r="J238" s="93">
        <f>I238-G238</f>
        <v>1179.7599999997765</v>
      </c>
      <c r="K238" s="265" t="s">
        <v>476</v>
      </c>
    </row>
    <row r="239" spans="1:12" ht="16.5" customHeight="1" x14ac:dyDescent="0.25">
      <c r="A239" s="248" t="s">
        <v>168</v>
      </c>
      <c r="B239" s="249"/>
      <c r="C239" s="249"/>
      <c r="D239" s="249"/>
      <c r="E239" s="249"/>
      <c r="F239" s="250">
        <v>25221472</v>
      </c>
      <c r="G239" s="74">
        <v>0</v>
      </c>
      <c r="H239" s="251">
        <v>0</v>
      </c>
      <c r="I239" s="74">
        <f>I240</f>
        <v>0</v>
      </c>
      <c r="J239" s="74">
        <f>J240</f>
        <v>0</v>
      </c>
      <c r="K239" s="306" t="s">
        <v>13</v>
      </c>
    </row>
    <row r="240" spans="1:12" ht="15.75" customHeight="1" x14ac:dyDescent="0.25">
      <c r="A240" s="125" t="s">
        <v>46</v>
      </c>
      <c r="B240" s="134"/>
      <c r="C240" s="255" t="s">
        <v>477</v>
      </c>
      <c r="D240" s="256"/>
      <c r="E240" s="256"/>
      <c r="F240" s="257">
        <v>25221472</v>
      </c>
      <c r="G240" s="83">
        <v>0</v>
      </c>
      <c r="H240" s="258">
        <v>0</v>
      </c>
      <c r="I240" s="83">
        <f>SUM(I241:I252)</f>
        <v>0</v>
      </c>
      <c r="J240" s="83">
        <f>SUM(J241:J252)</f>
        <v>0</v>
      </c>
      <c r="K240" s="283" t="s">
        <v>13</v>
      </c>
    </row>
    <row r="241" spans="1:11" ht="13.5" customHeight="1" x14ac:dyDescent="0.25">
      <c r="A241" s="125"/>
      <c r="B241" s="134"/>
      <c r="C241" s="254" t="s">
        <v>46</v>
      </c>
      <c r="D241" s="261" t="s">
        <v>478</v>
      </c>
      <c r="E241" s="262"/>
      <c r="F241" s="263">
        <v>1397231</v>
      </c>
      <c r="G241" s="93">
        <v>0</v>
      </c>
      <c r="H241" s="264">
        <v>0</v>
      </c>
      <c r="I241" s="93">
        <v>0</v>
      </c>
      <c r="J241" s="93">
        <f t="shared" ref="J241:J252" si="13">I241-G241</f>
        <v>0</v>
      </c>
      <c r="K241" s="283" t="s">
        <v>13</v>
      </c>
    </row>
    <row r="242" spans="1:11" ht="13.5" customHeight="1" x14ac:dyDescent="0.25">
      <c r="A242" s="125"/>
      <c r="B242" s="134"/>
      <c r="C242" s="134"/>
      <c r="D242" s="307" t="s">
        <v>479</v>
      </c>
      <c r="E242" s="308"/>
      <c r="F242" s="263">
        <v>5000000</v>
      </c>
      <c r="G242" s="93">
        <v>0</v>
      </c>
      <c r="H242" s="264">
        <v>0</v>
      </c>
      <c r="I242" s="93">
        <v>0</v>
      </c>
      <c r="J242" s="93">
        <f t="shared" si="13"/>
        <v>0</v>
      </c>
      <c r="K242" s="283" t="s">
        <v>13</v>
      </c>
    </row>
    <row r="243" spans="1:11" ht="13.5" customHeight="1" x14ac:dyDescent="0.25">
      <c r="A243" s="125"/>
      <c r="B243" s="134"/>
      <c r="C243" s="134"/>
      <c r="D243" s="261" t="s">
        <v>480</v>
      </c>
      <c r="E243" s="262"/>
      <c r="F243" s="263">
        <v>3574944</v>
      </c>
      <c r="G243" s="93">
        <v>0</v>
      </c>
      <c r="H243" s="264">
        <v>0</v>
      </c>
      <c r="I243" s="93">
        <v>0</v>
      </c>
      <c r="J243" s="93">
        <f t="shared" si="13"/>
        <v>0</v>
      </c>
      <c r="K243" s="283" t="s">
        <v>13</v>
      </c>
    </row>
    <row r="244" spans="1:11" ht="13.5" customHeight="1" x14ac:dyDescent="0.25">
      <c r="A244" s="125"/>
      <c r="B244" s="134"/>
      <c r="C244" s="134"/>
      <c r="D244" s="261" t="s">
        <v>481</v>
      </c>
      <c r="E244" s="262"/>
      <c r="F244" s="263">
        <v>2000000</v>
      </c>
      <c r="G244" s="93">
        <v>0</v>
      </c>
      <c r="H244" s="264">
        <v>0</v>
      </c>
      <c r="I244" s="93">
        <v>0</v>
      </c>
      <c r="J244" s="93">
        <f t="shared" si="13"/>
        <v>0</v>
      </c>
      <c r="K244" s="283" t="s">
        <v>13</v>
      </c>
    </row>
    <row r="245" spans="1:11" ht="13.5" customHeight="1" x14ac:dyDescent="0.25">
      <c r="A245" s="125"/>
      <c r="B245" s="134"/>
      <c r="C245" s="134"/>
      <c r="D245" s="261" t="s">
        <v>482</v>
      </c>
      <c r="E245" s="262"/>
      <c r="F245" s="263">
        <v>2000000</v>
      </c>
      <c r="G245" s="93">
        <v>0</v>
      </c>
      <c r="H245" s="264">
        <v>0</v>
      </c>
      <c r="I245" s="93">
        <v>0</v>
      </c>
      <c r="J245" s="93">
        <f t="shared" si="13"/>
        <v>0</v>
      </c>
      <c r="K245" s="283" t="s">
        <v>13</v>
      </c>
    </row>
    <row r="246" spans="1:11" ht="27" customHeight="1" x14ac:dyDescent="0.25">
      <c r="A246" s="125" t="s">
        <v>46</v>
      </c>
      <c r="B246" s="134"/>
      <c r="C246" s="134"/>
      <c r="D246" s="261" t="s">
        <v>483</v>
      </c>
      <c r="E246" s="262"/>
      <c r="F246" s="263">
        <v>800000</v>
      </c>
      <c r="G246" s="93">
        <v>0</v>
      </c>
      <c r="H246" s="264">
        <v>0</v>
      </c>
      <c r="I246" s="93">
        <v>0</v>
      </c>
      <c r="J246" s="93">
        <f t="shared" si="13"/>
        <v>0</v>
      </c>
      <c r="K246" s="283" t="s">
        <v>13</v>
      </c>
    </row>
    <row r="247" spans="1:11" ht="27" customHeight="1" x14ac:dyDescent="0.25">
      <c r="A247" s="125"/>
      <c r="B247" s="134"/>
      <c r="C247" s="134"/>
      <c r="D247" s="261" t="s">
        <v>484</v>
      </c>
      <c r="E247" s="262"/>
      <c r="F247" s="263">
        <v>200000</v>
      </c>
      <c r="G247" s="93">
        <v>0</v>
      </c>
      <c r="H247" s="264">
        <v>0</v>
      </c>
      <c r="I247" s="93">
        <v>0</v>
      </c>
      <c r="J247" s="93">
        <f t="shared" si="13"/>
        <v>0</v>
      </c>
      <c r="K247" s="283" t="s">
        <v>13</v>
      </c>
    </row>
    <row r="248" spans="1:11" ht="27" customHeight="1" x14ac:dyDescent="0.25">
      <c r="A248" s="125"/>
      <c r="B248" s="134"/>
      <c r="C248" s="134"/>
      <c r="D248" s="261" t="s">
        <v>485</v>
      </c>
      <c r="E248" s="262"/>
      <c r="F248" s="263">
        <v>6849297</v>
      </c>
      <c r="G248" s="93">
        <v>0</v>
      </c>
      <c r="H248" s="264">
        <v>0</v>
      </c>
      <c r="I248" s="93">
        <v>0</v>
      </c>
      <c r="J248" s="93">
        <f t="shared" si="13"/>
        <v>0</v>
      </c>
      <c r="K248" s="283" t="s">
        <v>13</v>
      </c>
    </row>
    <row r="249" spans="1:11" ht="16.5" customHeight="1" x14ac:dyDescent="0.25">
      <c r="A249" s="125"/>
      <c r="B249" s="134"/>
      <c r="C249" s="134"/>
      <c r="D249" s="261" t="s">
        <v>486</v>
      </c>
      <c r="E249" s="262"/>
      <c r="F249" s="263">
        <v>1900000</v>
      </c>
      <c r="G249" s="93">
        <v>0</v>
      </c>
      <c r="H249" s="264">
        <v>0</v>
      </c>
      <c r="I249" s="93">
        <v>0</v>
      </c>
      <c r="J249" s="93">
        <f t="shared" si="13"/>
        <v>0</v>
      </c>
      <c r="K249" s="283" t="s">
        <v>13</v>
      </c>
    </row>
    <row r="250" spans="1:11" ht="26.25" customHeight="1" x14ac:dyDescent="0.25">
      <c r="A250" s="125"/>
      <c r="B250" s="134"/>
      <c r="C250" s="134"/>
      <c r="D250" s="261" t="s">
        <v>487</v>
      </c>
      <c r="E250" s="262"/>
      <c r="F250" s="263">
        <v>1000000</v>
      </c>
      <c r="G250" s="93">
        <v>0</v>
      </c>
      <c r="H250" s="264">
        <v>0</v>
      </c>
      <c r="I250" s="93">
        <v>0</v>
      </c>
      <c r="J250" s="93">
        <f t="shared" si="13"/>
        <v>0</v>
      </c>
      <c r="K250" s="283" t="s">
        <v>13</v>
      </c>
    </row>
    <row r="251" spans="1:11" ht="40.5" customHeight="1" x14ac:dyDescent="0.25">
      <c r="A251" s="125"/>
      <c r="B251" s="134"/>
      <c r="C251" s="134"/>
      <c r="D251" s="261" t="s">
        <v>488</v>
      </c>
      <c r="E251" s="262"/>
      <c r="F251" s="263">
        <v>200000</v>
      </c>
      <c r="G251" s="93">
        <v>0</v>
      </c>
      <c r="H251" s="264">
        <v>0</v>
      </c>
      <c r="I251" s="93">
        <v>0</v>
      </c>
      <c r="J251" s="93">
        <f t="shared" si="13"/>
        <v>0</v>
      </c>
      <c r="K251" s="283" t="s">
        <v>13</v>
      </c>
    </row>
    <row r="252" spans="1:11" ht="15.75" customHeight="1" x14ac:dyDescent="0.25">
      <c r="A252" s="125"/>
      <c r="B252" s="134"/>
      <c r="C252" s="134"/>
      <c r="D252" s="261" t="s">
        <v>489</v>
      </c>
      <c r="E252" s="262"/>
      <c r="F252" s="263">
        <v>300000</v>
      </c>
      <c r="G252" s="93">
        <v>0</v>
      </c>
      <c r="H252" s="264">
        <v>0</v>
      </c>
      <c r="I252" s="93">
        <v>0</v>
      </c>
      <c r="J252" s="93">
        <f t="shared" si="13"/>
        <v>0</v>
      </c>
      <c r="K252" s="283" t="s">
        <v>13</v>
      </c>
    </row>
    <row r="253" spans="1:11" ht="16.5" customHeight="1" x14ac:dyDescent="0.25">
      <c r="A253" s="248" t="s">
        <v>186</v>
      </c>
      <c r="B253" s="249"/>
      <c r="C253" s="249"/>
      <c r="D253" s="249"/>
      <c r="E253" s="249"/>
      <c r="F253" s="250">
        <v>18595706</v>
      </c>
      <c r="G253" s="74">
        <v>4444590</v>
      </c>
      <c r="H253" s="251">
        <v>23.9</v>
      </c>
      <c r="I253" s="74">
        <f>I254+I257+I259+I261+I264+I266+I271+I274</f>
        <v>4488960.2699999996</v>
      </c>
      <c r="J253" s="74">
        <f>J254+J257+J259+J261+J264+J266+J271+J274</f>
        <v>44370.269999999931</v>
      </c>
      <c r="K253" s="306" t="s">
        <v>13</v>
      </c>
    </row>
    <row r="254" spans="1:11" ht="15" customHeight="1" x14ac:dyDescent="0.25">
      <c r="A254" s="281" t="s">
        <v>46</v>
      </c>
      <c r="B254" s="282"/>
      <c r="C254" s="255" t="s">
        <v>490</v>
      </c>
      <c r="D254" s="256"/>
      <c r="E254" s="256"/>
      <c r="F254" s="257">
        <v>651701</v>
      </c>
      <c r="G254" s="83">
        <v>146447</v>
      </c>
      <c r="H254" s="258">
        <v>22.5</v>
      </c>
      <c r="I254" s="83">
        <f>SUM(I255:I256)</f>
        <v>146327.28</v>
      </c>
      <c r="J254" s="83">
        <f>SUM(J255:J256)</f>
        <v>-119.72000000000116</v>
      </c>
      <c r="K254" s="283" t="s">
        <v>13</v>
      </c>
    </row>
    <row r="255" spans="1:11" ht="13.5" customHeight="1" x14ac:dyDescent="0.25">
      <c r="A255" s="85"/>
      <c r="B255" s="96"/>
      <c r="C255" s="260" t="s">
        <v>46</v>
      </c>
      <c r="D255" s="261" t="s">
        <v>491</v>
      </c>
      <c r="E255" s="262"/>
      <c r="F255" s="263">
        <v>531701</v>
      </c>
      <c r="G255" s="93">
        <v>146447</v>
      </c>
      <c r="H255" s="264">
        <v>27.5</v>
      </c>
      <c r="I255" s="93">
        <v>146327.28</v>
      </c>
      <c r="J255" s="93">
        <f>I255-G255</f>
        <v>-119.72000000000116</v>
      </c>
      <c r="K255" s="283" t="s">
        <v>13</v>
      </c>
    </row>
    <row r="256" spans="1:11" ht="13.5" customHeight="1" x14ac:dyDescent="0.25">
      <c r="A256" s="85"/>
      <c r="B256" s="96"/>
      <c r="C256" s="267"/>
      <c r="D256" s="261" t="s">
        <v>492</v>
      </c>
      <c r="E256" s="262"/>
      <c r="F256" s="263">
        <v>120000</v>
      </c>
      <c r="G256" s="93">
        <v>0</v>
      </c>
      <c r="H256" s="264">
        <v>0</v>
      </c>
      <c r="I256" s="93">
        <v>0</v>
      </c>
      <c r="J256" s="93">
        <f>I256-G256</f>
        <v>0</v>
      </c>
      <c r="K256" s="283" t="s">
        <v>13</v>
      </c>
    </row>
    <row r="257" spans="1:11" ht="15" customHeight="1" x14ac:dyDescent="0.25">
      <c r="A257" s="85"/>
      <c r="B257" s="96"/>
      <c r="C257" s="255" t="s">
        <v>493</v>
      </c>
      <c r="D257" s="256"/>
      <c r="E257" s="256"/>
      <c r="F257" s="257">
        <v>349599</v>
      </c>
      <c r="G257" s="83">
        <v>93347</v>
      </c>
      <c r="H257" s="258">
        <v>26.7</v>
      </c>
      <c r="I257" s="83">
        <f>I258</f>
        <v>93347.29</v>
      </c>
      <c r="J257" s="83">
        <f>J258</f>
        <v>0.28999999999359716</v>
      </c>
      <c r="K257" s="283" t="s">
        <v>13</v>
      </c>
    </row>
    <row r="258" spans="1:11" ht="13.5" customHeight="1" x14ac:dyDescent="0.25">
      <c r="A258" s="85"/>
      <c r="B258" s="96"/>
      <c r="C258" s="163" t="s">
        <v>46</v>
      </c>
      <c r="D258" s="261" t="s">
        <v>494</v>
      </c>
      <c r="E258" s="262"/>
      <c r="F258" s="263">
        <v>349599</v>
      </c>
      <c r="G258" s="93">
        <v>93347</v>
      </c>
      <c r="H258" s="264">
        <v>26.7</v>
      </c>
      <c r="I258" s="93">
        <v>93347.29</v>
      </c>
      <c r="J258" s="93">
        <f>I258-G258</f>
        <v>0.28999999999359716</v>
      </c>
      <c r="K258" s="283" t="s">
        <v>13</v>
      </c>
    </row>
    <row r="259" spans="1:11" ht="15" customHeight="1" x14ac:dyDescent="0.25">
      <c r="A259" s="85"/>
      <c r="B259" s="96"/>
      <c r="C259" s="255" t="s">
        <v>187</v>
      </c>
      <c r="D259" s="256"/>
      <c r="E259" s="256"/>
      <c r="F259" s="257">
        <v>780451</v>
      </c>
      <c r="G259" s="83">
        <v>221160</v>
      </c>
      <c r="H259" s="258">
        <v>28.3</v>
      </c>
      <c r="I259" s="83">
        <f>I260</f>
        <v>219784.72</v>
      </c>
      <c r="J259" s="83">
        <f>J260</f>
        <v>-1375.2799999999988</v>
      </c>
      <c r="K259" s="283" t="s">
        <v>13</v>
      </c>
    </row>
    <row r="260" spans="1:11" ht="38.25" customHeight="1" x14ac:dyDescent="0.25">
      <c r="A260" s="85"/>
      <c r="B260" s="96"/>
      <c r="C260" s="163" t="s">
        <v>46</v>
      </c>
      <c r="D260" s="261" t="s">
        <v>495</v>
      </c>
      <c r="E260" s="262"/>
      <c r="F260" s="263">
        <v>780451</v>
      </c>
      <c r="G260" s="93">
        <v>221160</v>
      </c>
      <c r="H260" s="264">
        <v>28.3</v>
      </c>
      <c r="I260" s="93">
        <v>219784.72</v>
      </c>
      <c r="J260" s="93">
        <f>I260-G260</f>
        <v>-1375.2799999999988</v>
      </c>
      <c r="K260" s="265" t="s">
        <v>496</v>
      </c>
    </row>
    <row r="261" spans="1:11" ht="15.75" customHeight="1" x14ac:dyDescent="0.25">
      <c r="A261" s="85"/>
      <c r="B261" s="96"/>
      <c r="C261" s="255" t="s">
        <v>188</v>
      </c>
      <c r="D261" s="256"/>
      <c r="E261" s="256"/>
      <c r="F261" s="257">
        <v>7759449</v>
      </c>
      <c r="G261" s="83">
        <v>1951062</v>
      </c>
      <c r="H261" s="258">
        <v>25.1</v>
      </c>
      <c r="I261" s="83">
        <f>SUM(I262:I263)</f>
        <v>1977471.6199999999</v>
      </c>
      <c r="J261" s="83">
        <f>SUM(J262:J263)</f>
        <v>26409.619999999879</v>
      </c>
      <c r="K261" s="283" t="s">
        <v>13</v>
      </c>
    </row>
    <row r="262" spans="1:11" ht="38.25" customHeight="1" x14ac:dyDescent="0.25">
      <c r="A262" s="85"/>
      <c r="B262" s="96"/>
      <c r="C262" s="260" t="s">
        <v>46</v>
      </c>
      <c r="D262" s="261" t="s">
        <v>497</v>
      </c>
      <c r="E262" s="262"/>
      <c r="F262" s="263">
        <v>2081114</v>
      </c>
      <c r="G262" s="93">
        <v>497791</v>
      </c>
      <c r="H262" s="264">
        <v>23.9</v>
      </c>
      <c r="I262" s="93">
        <v>525765.68999999994</v>
      </c>
      <c r="J262" s="93">
        <f>I262-G262</f>
        <v>27974.689999999944</v>
      </c>
      <c r="K262" s="265" t="s">
        <v>498</v>
      </c>
    </row>
    <row r="263" spans="1:11" ht="75" customHeight="1" x14ac:dyDescent="0.25">
      <c r="A263" s="99"/>
      <c r="B263" s="100"/>
      <c r="C263" s="141"/>
      <c r="D263" s="261" t="s">
        <v>499</v>
      </c>
      <c r="E263" s="262"/>
      <c r="F263" s="263">
        <v>5678335</v>
      </c>
      <c r="G263" s="93">
        <v>1453271</v>
      </c>
      <c r="H263" s="264">
        <v>25.6</v>
      </c>
      <c r="I263" s="93">
        <v>1451705.93</v>
      </c>
      <c r="J263" s="93">
        <f>I263-G263</f>
        <v>-1565.0700000000652</v>
      </c>
      <c r="K263" s="265" t="s">
        <v>500</v>
      </c>
    </row>
    <row r="264" spans="1:11" ht="18.75" customHeight="1" x14ac:dyDescent="0.25">
      <c r="A264" s="85"/>
      <c r="B264" s="96"/>
      <c r="C264" s="284" t="s">
        <v>189</v>
      </c>
      <c r="D264" s="285"/>
      <c r="E264" s="285"/>
      <c r="F264" s="257">
        <v>733577</v>
      </c>
      <c r="G264" s="83">
        <v>201516</v>
      </c>
      <c r="H264" s="258">
        <v>27.5</v>
      </c>
      <c r="I264" s="83">
        <f>I265</f>
        <v>195007.04</v>
      </c>
      <c r="J264" s="83">
        <f>J265</f>
        <v>-6508.9599999999919</v>
      </c>
      <c r="K264" s="283" t="s">
        <v>13</v>
      </c>
    </row>
    <row r="265" spans="1:11" ht="76.5" customHeight="1" x14ac:dyDescent="0.25">
      <c r="A265" s="85"/>
      <c r="B265" s="96"/>
      <c r="C265" s="163" t="s">
        <v>46</v>
      </c>
      <c r="D265" s="261" t="s">
        <v>501</v>
      </c>
      <c r="E265" s="262"/>
      <c r="F265" s="263">
        <v>733577</v>
      </c>
      <c r="G265" s="93">
        <v>201516</v>
      </c>
      <c r="H265" s="264">
        <v>27.5</v>
      </c>
      <c r="I265" s="93">
        <v>195007.04</v>
      </c>
      <c r="J265" s="93">
        <f>I265-G265</f>
        <v>-6508.9599999999919</v>
      </c>
      <c r="K265" s="265" t="s">
        <v>502</v>
      </c>
    </row>
    <row r="266" spans="1:11" ht="18" customHeight="1" x14ac:dyDescent="0.25">
      <c r="A266" s="85"/>
      <c r="B266" s="96"/>
      <c r="C266" s="255" t="s">
        <v>190</v>
      </c>
      <c r="D266" s="256"/>
      <c r="E266" s="256"/>
      <c r="F266" s="257">
        <v>4790575</v>
      </c>
      <c r="G266" s="83">
        <v>1109924</v>
      </c>
      <c r="H266" s="258">
        <v>23.2</v>
      </c>
      <c r="I266" s="83">
        <f>SUM(I267:I270)</f>
        <v>1136654.23</v>
      </c>
      <c r="J266" s="83">
        <f>SUM(J267:J270)</f>
        <v>26729.230000000094</v>
      </c>
      <c r="K266" s="283" t="s">
        <v>13</v>
      </c>
    </row>
    <row r="267" spans="1:11" ht="38.25" customHeight="1" x14ac:dyDescent="0.25">
      <c r="A267" s="85"/>
      <c r="B267" s="96"/>
      <c r="C267" s="260" t="s">
        <v>46</v>
      </c>
      <c r="D267" s="261" t="s">
        <v>503</v>
      </c>
      <c r="E267" s="262"/>
      <c r="F267" s="263">
        <v>32000</v>
      </c>
      <c r="G267" s="93">
        <v>6975</v>
      </c>
      <c r="H267" s="264">
        <v>21.8</v>
      </c>
      <c r="I267" s="93">
        <v>1564.98</v>
      </c>
      <c r="J267" s="93">
        <f>I267-G267</f>
        <v>-5410.02</v>
      </c>
      <c r="K267" s="265" t="s">
        <v>504</v>
      </c>
    </row>
    <row r="268" spans="1:11" ht="17.25" customHeight="1" x14ac:dyDescent="0.25">
      <c r="A268" s="85"/>
      <c r="B268" s="96"/>
      <c r="C268" s="266"/>
      <c r="D268" s="261" t="s">
        <v>505</v>
      </c>
      <c r="E268" s="262"/>
      <c r="F268" s="263">
        <v>51138</v>
      </c>
      <c r="G268" s="93">
        <v>0</v>
      </c>
      <c r="H268" s="264">
        <v>0</v>
      </c>
      <c r="I268" s="93">
        <v>0</v>
      </c>
      <c r="J268" s="93">
        <f>I268-G268</f>
        <v>0</v>
      </c>
      <c r="K268" s="283" t="s">
        <v>13</v>
      </c>
    </row>
    <row r="269" spans="1:11" ht="114.75" customHeight="1" x14ac:dyDescent="0.25">
      <c r="A269" s="85"/>
      <c r="B269" s="96"/>
      <c r="C269" s="266"/>
      <c r="D269" s="261" t="s">
        <v>506</v>
      </c>
      <c r="E269" s="262"/>
      <c r="F269" s="263">
        <v>4647437</v>
      </c>
      <c r="G269" s="93">
        <v>1100979</v>
      </c>
      <c r="H269" s="264">
        <v>23.7</v>
      </c>
      <c r="I269" s="93">
        <v>1133136.3500000001</v>
      </c>
      <c r="J269" s="93">
        <f>I269-G269</f>
        <v>32157.350000000093</v>
      </c>
      <c r="K269" s="265" t="s">
        <v>507</v>
      </c>
    </row>
    <row r="270" spans="1:11" ht="27" customHeight="1" x14ac:dyDescent="0.25">
      <c r="A270" s="85"/>
      <c r="B270" s="96"/>
      <c r="C270" s="267"/>
      <c r="D270" s="261" t="s">
        <v>508</v>
      </c>
      <c r="E270" s="262"/>
      <c r="F270" s="263">
        <v>60000</v>
      </c>
      <c r="G270" s="93">
        <v>1971</v>
      </c>
      <c r="H270" s="264">
        <v>3.3</v>
      </c>
      <c r="I270" s="93">
        <v>1952.9</v>
      </c>
      <c r="J270" s="93">
        <f>I270-G270</f>
        <v>-18.099999999999909</v>
      </c>
      <c r="K270" s="283" t="s">
        <v>13</v>
      </c>
    </row>
    <row r="271" spans="1:11" ht="15.75" customHeight="1" x14ac:dyDescent="0.25">
      <c r="A271" s="85"/>
      <c r="B271" s="96"/>
      <c r="C271" s="255" t="s">
        <v>191</v>
      </c>
      <c r="D271" s="256"/>
      <c r="E271" s="256"/>
      <c r="F271" s="257">
        <v>2596039</v>
      </c>
      <c r="G271" s="83">
        <v>592791</v>
      </c>
      <c r="H271" s="258">
        <v>22.8</v>
      </c>
      <c r="I271" s="83">
        <f>SUM(I272:I273)</f>
        <v>591996.82999999996</v>
      </c>
      <c r="J271" s="83">
        <f>SUM(J272:J273)</f>
        <v>-794.17000000004191</v>
      </c>
      <c r="K271" s="283" t="s">
        <v>13</v>
      </c>
    </row>
    <row r="272" spans="1:11" ht="13.5" customHeight="1" x14ac:dyDescent="0.25">
      <c r="A272" s="85"/>
      <c r="B272" s="96"/>
      <c r="C272" s="260" t="s">
        <v>46</v>
      </c>
      <c r="D272" s="261" t="s">
        <v>509</v>
      </c>
      <c r="E272" s="262"/>
      <c r="F272" s="263">
        <v>2546039</v>
      </c>
      <c r="G272" s="93">
        <v>592791</v>
      </c>
      <c r="H272" s="264">
        <v>23.3</v>
      </c>
      <c r="I272" s="93">
        <v>591996.82999999996</v>
      </c>
      <c r="J272" s="93">
        <f>I272-G272</f>
        <v>-794.17000000004191</v>
      </c>
      <c r="K272" s="283" t="s">
        <v>13</v>
      </c>
    </row>
    <row r="273" spans="1:11" ht="29.25" customHeight="1" x14ac:dyDescent="0.25">
      <c r="A273" s="85"/>
      <c r="B273" s="96"/>
      <c r="C273" s="267"/>
      <c r="D273" s="261" t="s">
        <v>510</v>
      </c>
      <c r="E273" s="262"/>
      <c r="F273" s="263">
        <v>50000</v>
      </c>
      <c r="G273" s="93">
        <v>0</v>
      </c>
      <c r="H273" s="264">
        <v>0</v>
      </c>
      <c r="I273" s="93">
        <v>0</v>
      </c>
      <c r="J273" s="93">
        <f>I273-G273</f>
        <v>0</v>
      </c>
      <c r="K273" s="283" t="s">
        <v>13</v>
      </c>
    </row>
    <row r="274" spans="1:11" ht="16.5" customHeight="1" x14ac:dyDescent="0.25">
      <c r="A274" s="85"/>
      <c r="B274" s="96"/>
      <c r="C274" s="255" t="s">
        <v>192</v>
      </c>
      <c r="D274" s="256"/>
      <c r="E274" s="256"/>
      <c r="F274" s="257">
        <v>934315</v>
      </c>
      <c r="G274" s="83">
        <v>128343</v>
      </c>
      <c r="H274" s="258">
        <v>13.7</v>
      </c>
      <c r="I274" s="83">
        <f>SUM(I275:I283)</f>
        <v>128371.26</v>
      </c>
      <c r="J274" s="83">
        <f>SUM(J275:J283)</f>
        <v>29.259999999994761</v>
      </c>
      <c r="K274" s="283" t="s">
        <v>13</v>
      </c>
    </row>
    <row r="275" spans="1:11" ht="31.5" customHeight="1" x14ac:dyDescent="0.25">
      <c r="A275" s="85"/>
      <c r="B275" s="96"/>
      <c r="C275" s="254" t="s">
        <v>46</v>
      </c>
      <c r="D275" s="261" t="s">
        <v>511</v>
      </c>
      <c r="E275" s="262"/>
      <c r="F275" s="263">
        <v>27228</v>
      </c>
      <c r="G275" s="93">
        <v>6586</v>
      </c>
      <c r="H275" s="264">
        <v>24.2</v>
      </c>
      <c r="I275" s="93">
        <v>6663.73</v>
      </c>
      <c r="J275" s="93">
        <f t="shared" ref="J275:J283" si="14">I275-G275</f>
        <v>77.729999999999563</v>
      </c>
      <c r="K275" s="283" t="s">
        <v>13</v>
      </c>
    </row>
    <row r="276" spans="1:11" ht="16.5" customHeight="1" x14ac:dyDescent="0.25">
      <c r="A276" s="85"/>
      <c r="B276" s="96"/>
      <c r="C276" s="134"/>
      <c r="D276" s="261" t="s">
        <v>512</v>
      </c>
      <c r="E276" s="262"/>
      <c r="F276" s="263">
        <v>145590</v>
      </c>
      <c r="G276" s="93">
        <v>2117</v>
      </c>
      <c r="H276" s="264">
        <v>1.5</v>
      </c>
      <c r="I276" s="93">
        <v>2400</v>
      </c>
      <c r="J276" s="93">
        <f t="shared" si="14"/>
        <v>283</v>
      </c>
      <c r="K276" s="283" t="s">
        <v>13</v>
      </c>
    </row>
    <row r="277" spans="1:11" ht="16.5" customHeight="1" x14ac:dyDescent="0.25">
      <c r="A277" s="85"/>
      <c r="B277" s="96"/>
      <c r="C277" s="134"/>
      <c r="D277" s="261" t="s">
        <v>513</v>
      </c>
      <c r="E277" s="262"/>
      <c r="F277" s="263">
        <v>112142</v>
      </c>
      <c r="G277" s="93">
        <v>7061</v>
      </c>
      <c r="H277" s="264">
        <v>6.3</v>
      </c>
      <c r="I277" s="93">
        <v>7061.41</v>
      </c>
      <c r="J277" s="93">
        <f t="shared" si="14"/>
        <v>0.40999999999985448</v>
      </c>
      <c r="K277" s="283" t="s">
        <v>13</v>
      </c>
    </row>
    <row r="278" spans="1:11" ht="13.5" customHeight="1" x14ac:dyDescent="0.25">
      <c r="A278" s="85"/>
      <c r="B278" s="96"/>
      <c r="C278" s="134"/>
      <c r="D278" s="261" t="s">
        <v>514</v>
      </c>
      <c r="E278" s="262"/>
      <c r="F278" s="263">
        <v>47600</v>
      </c>
      <c r="G278" s="93">
        <v>0</v>
      </c>
      <c r="H278" s="264">
        <v>0</v>
      </c>
      <c r="I278" s="93">
        <v>0</v>
      </c>
      <c r="J278" s="93">
        <f t="shared" si="14"/>
        <v>0</v>
      </c>
      <c r="K278" s="283" t="s">
        <v>13</v>
      </c>
    </row>
    <row r="279" spans="1:11" ht="13.5" customHeight="1" x14ac:dyDescent="0.25">
      <c r="A279" s="85"/>
      <c r="B279" s="96"/>
      <c r="C279" s="134"/>
      <c r="D279" s="261" t="s">
        <v>515</v>
      </c>
      <c r="E279" s="262"/>
      <c r="F279" s="263">
        <v>20000</v>
      </c>
      <c r="G279" s="93">
        <v>0</v>
      </c>
      <c r="H279" s="264">
        <v>0</v>
      </c>
      <c r="I279" s="93">
        <v>0</v>
      </c>
      <c r="J279" s="93">
        <f t="shared" si="14"/>
        <v>0</v>
      </c>
      <c r="K279" s="283" t="s">
        <v>13</v>
      </c>
    </row>
    <row r="280" spans="1:11" ht="28.5" customHeight="1" x14ac:dyDescent="0.25">
      <c r="A280" s="85"/>
      <c r="B280" s="96"/>
      <c r="C280" s="134"/>
      <c r="D280" s="261" t="s">
        <v>516</v>
      </c>
      <c r="E280" s="262"/>
      <c r="F280" s="263">
        <v>55000</v>
      </c>
      <c r="G280" s="93">
        <v>728</v>
      </c>
      <c r="H280" s="264">
        <v>1.3</v>
      </c>
      <c r="I280" s="93">
        <v>728</v>
      </c>
      <c r="J280" s="93">
        <f t="shared" si="14"/>
        <v>0</v>
      </c>
      <c r="K280" s="283" t="s">
        <v>13</v>
      </c>
    </row>
    <row r="281" spans="1:11" ht="16.5" customHeight="1" x14ac:dyDescent="0.25">
      <c r="A281" s="85"/>
      <c r="B281" s="96"/>
      <c r="C281" s="134"/>
      <c r="D281" s="261" t="s">
        <v>517</v>
      </c>
      <c r="E281" s="262"/>
      <c r="F281" s="263">
        <v>60000</v>
      </c>
      <c r="G281" s="93">
        <v>5240</v>
      </c>
      <c r="H281" s="264">
        <v>8.6999999999999993</v>
      </c>
      <c r="I281" s="93">
        <v>5240</v>
      </c>
      <c r="J281" s="93">
        <f t="shared" si="14"/>
        <v>0</v>
      </c>
      <c r="K281" s="283" t="s">
        <v>13</v>
      </c>
    </row>
    <row r="282" spans="1:11" ht="29.25" customHeight="1" x14ac:dyDescent="0.25">
      <c r="A282" s="125" t="s">
        <v>46</v>
      </c>
      <c r="B282" s="134"/>
      <c r="C282" s="134"/>
      <c r="D282" s="261" t="s">
        <v>518</v>
      </c>
      <c r="E282" s="262"/>
      <c r="F282" s="263">
        <v>443600</v>
      </c>
      <c r="G282" s="93">
        <v>106610</v>
      </c>
      <c r="H282" s="264">
        <v>24</v>
      </c>
      <c r="I282" s="93">
        <v>106278.12</v>
      </c>
      <c r="J282" s="93">
        <f t="shared" si="14"/>
        <v>-331.88000000000466</v>
      </c>
      <c r="K282" s="283" t="s">
        <v>13</v>
      </c>
    </row>
    <row r="283" spans="1:11" ht="29.25" customHeight="1" x14ac:dyDescent="0.25">
      <c r="A283" s="125"/>
      <c r="B283" s="134"/>
      <c r="C283" s="134"/>
      <c r="D283" s="261" t="s">
        <v>519</v>
      </c>
      <c r="E283" s="262"/>
      <c r="F283" s="263">
        <v>23155</v>
      </c>
      <c r="G283" s="93">
        <v>0</v>
      </c>
      <c r="H283" s="264">
        <v>0</v>
      </c>
      <c r="I283" s="93">
        <v>0</v>
      </c>
      <c r="J283" s="93">
        <f t="shared" si="14"/>
        <v>0</v>
      </c>
      <c r="K283" s="283" t="s">
        <v>13</v>
      </c>
    </row>
    <row r="284" spans="1:11" ht="16.5" customHeight="1" x14ac:dyDescent="0.25">
      <c r="A284" s="248" t="s">
        <v>194</v>
      </c>
      <c r="B284" s="249"/>
      <c r="C284" s="249"/>
      <c r="D284" s="249"/>
      <c r="E284" s="249"/>
      <c r="F284" s="250">
        <v>3622300</v>
      </c>
      <c r="G284" s="74">
        <v>0</v>
      </c>
      <c r="H284" s="251">
        <v>0</v>
      </c>
      <c r="I284" s="74">
        <f>I285</f>
        <v>0</v>
      </c>
      <c r="J284" s="74">
        <f>J285</f>
        <v>0</v>
      </c>
      <c r="K284" s="306" t="s">
        <v>13</v>
      </c>
    </row>
    <row r="285" spans="1:11" ht="15.75" customHeight="1" x14ac:dyDescent="0.25">
      <c r="A285" s="253" t="s">
        <v>46</v>
      </c>
      <c r="B285" s="254"/>
      <c r="C285" s="255" t="s">
        <v>195</v>
      </c>
      <c r="D285" s="256"/>
      <c r="E285" s="256"/>
      <c r="F285" s="257">
        <v>3622300</v>
      </c>
      <c r="G285" s="83">
        <v>0</v>
      </c>
      <c r="H285" s="258">
        <v>0</v>
      </c>
      <c r="I285" s="83">
        <f>SUM(I286:I288)</f>
        <v>0</v>
      </c>
      <c r="J285" s="83">
        <f>SUM(J286:J288)</f>
        <v>0</v>
      </c>
      <c r="K285" s="283" t="s">
        <v>13</v>
      </c>
    </row>
    <row r="286" spans="1:11" ht="15.75" customHeight="1" x14ac:dyDescent="0.25">
      <c r="A286" s="125"/>
      <c r="B286" s="134"/>
      <c r="C286" s="260" t="s">
        <v>46</v>
      </c>
      <c r="D286" s="261" t="s">
        <v>520</v>
      </c>
      <c r="E286" s="262"/>
      <c r="F286" s="263">
        <v>500000</v>
      </c>
      <c r="G286" s="93">
        <v>0</v>
      </c>
      <c r="H286" s="264">
        <v>0</v>
      </c>
      <c r="I286" s="93">
        <v>0</v>
      </c>
      <c r="J286" s="93">
        <f>I286-G286</f>
        <v>0</v>
      </c>
      <c r="K286" s="283" t="s">
        <v>13</v>
      </c>
    </row>
    <row r="287" spans="1:11" ht="32.25" customHeight="1" x14ac:dyDescent="0.25">
      <c r="A287" s="125"/>
      <c r="B287" s="134"/>
      <c r="C287" s="266"/>
      <c r="D287" s="261" t="s">
        <v>521</v>
      </c>
      <c r="E287" s="262"/>
      <c r="F287" s="263">
        <v>2978905</v>
      </c>
      <c r="G287" s="93">
        <v>0</v>
      </c>
      <c r="H287" s="264">
        <v>0</v>
      </c>
      <c r="I287" s="93">
        <v>0</v>
      </c>
      <c r="J287" s="93">
        <f>I287-G287</f>
        <v>0</v>
      </c>
      <c r="K287" s="283" t="s">
        <v>13</v>
      </c>
    </row>
    <row r="288" spans="1:11" ht="28.5" customHeight="1" x14ac:dyDescent="0.25">
      <c r="A288" s="115"/>
      <c r="B288" s="116"/>
      <c r="C288" s="141"/>
      <c r="D288" s="269" t="s">
        <v>522</v>
      </c>
      <c r="E288" s="270"/>
      <c r="F288" s="271">
        <v>143395</v>
      </c>
      <c r="G288" s="102">
        <v>0</v>
      </c>
      <c r="H288" s="272">
        <v>0</v>
      </c>
      <c r="I288" s="102">
        <v>0</v>
      </c>
      <c r="J288" s="102">
        <f>I288-G288</f>
        <v>0</v>
      </c>
      <c r="K288" s="293" t="s">
        <v>13</v>
      </c>
    </row>
    <row r="289" spans="1:12" ht="16.5" customHeight="1" x14ac:dyDescent="0.25">
      <c r="A289" s="294" t="s">
        <v>196</v>
      </c>
      <c r="B289" s="295"/>
      <c r="C289" s="295"/>
      <c r="D289" s="295"/>
      <c r="E289" s="295"/>
      <c r="F289" s="296">
        <v>39052387</v>
      </c>
      <c r="G289" s="148">
        <v>4173868</v>
      </c>
      <c r="H289" s="297">
        <v>10.7</v>
      </c>
      <c r="I289" s="148">
        <f>I290+I293+I295+I297+I299+I302+I304+I306+I308+I310</f>
        <v>4154063.13</v>
      </c>
      <c r="J289" s="148">
        <f>J290+J293+J295+J297+J299+J302+J304+J306+J308+J310</f>
        <v>-19804.869999999912</v>
      </c>
      <c r="K289" s="298" t="s">
        <v>13</v>
      </c>
    </row>
    <row r="290" spans="1:12" ht="14.25" customHeight="1" x14ac:dyDescent="0.25">
      <c r="A290" s="125" t="s">
        <v>46</v>
      </c>
      <c r="B290" s="134"/>
      <c r="C290" s="255" t="s">
        <v>197</v>
      </c>
      <c r="D290" s="256"/>
      <c r="E290" s="256"/>
      <c r="F290" s="257">
        <v>28058781</v>
      </c>
      <c r="G290" s="83">
        <v>0</v>
      </c>
      <c r="H290" s="258">
        <v>0</v>
      </c>
      <c r="I290" s="83">
        <f>SUM(I291:I292)</f>
        <v>0</v>
      </c>
      <c r="J290" s="83">
        <f>SUM(J291:J292)</f>
        <v>0</v>
      </c>
      <c r="K290" s="283" t="s">
        <v>13</v>
      </c>
    </row>
    <row r="291" spans="1:12" ht="26.25" customHeight="1" x14ac:dyDescent="0.25">
      <c r="A291" s="125"/>
      <c r="B291" s="134"/>
      <c r="C291" s="266"/>
      <c r="D291" s="261" t="s">
        <v>523</v>
      </c>
      <c r="E291" s="262"/>
      <c r="F291" s="263">
        <v>8015000</v>
      </c>
      <c r="G291" s="93">
        <v>0</v>
      </c>
      <c r="H291" s="264">
        <v>0</v>
      </c>
      <c r="I291" s="93">
        <v>0</v>
      </c>
      <c r="J291" s="93">
        <f>I291-G291</f>
        <v>0</v>
      </c>
      <c r="K291" s="283" t="s">
        <v>13</v>
      </c>
    </row>
    <row r="292" spans="1:12" ht="26.25" customHeight="1" x14ac:dyDescent="0.25">
      <c r="A292" s="125"/>
      <c r="B292" s="134"/>
      <c r="C292" s="267"/>
      <c r="D292" s="261" t="s">
        <v>524</v>
      </c>
      <c r="E292" s="262"/>
      <c r="F292" s="263">
        <v>20043781</v>
      </c>
      <c r="G292" s="93">
        <v>0</v>
      </c>
      <c r="H292" s="264">
        <v>0</v>
      </c>
      <c r="I292" s="93">
        <v>0</v>
      </c>
      <c r="J292" s="93">
        <f>I292-G292</f>
        <v>0</v>
      </c>
      <c r="K292" s="283" t="s">
        <v>13</v>
      </c>
    </row>
    <row r="293" spans="1:12" ht="14.25" customHeight="1" x14ac:dyDescent="0.25">
      <c r="A293" s="125"/>
      <c r="B293" s="134"/>
      <c r="C293" s="255" t="s">
        <v>525</v>
      </c>
      <c r="D293" s="256"/>
      <c r="E293" s="256"/>
      <c r="F293" s="257">
        <v>150000</v>
      </c>
      <c r="G293" s="83">
        <v>0</v>
      </c>
      <c r="H293" s="258">
        <v>0</v>
      </c>
      <c r="I293" s="83">
        <f>I294</f>
        <v>0</v>
      </c>
      <c r="J293" s="83">
        <f>J294</f>
        <v>0</v>
      </c>
      <c r="K293" s="283" t="s">
        <v>13</v>
      </c>
    </row>
    <row r="294" spans="1:12" ht="27" customHeight="1" x14ac:dyDescent="0.25">
      <c r="A294" s="125"/>
      <c r="B294" s="134"/>
      <c r="C294" s="163" t="s">
        <v>46</v>
      </c>
      <c r="D294" s="261" t="s">
        <v>523</v>
      </c>
      <c r="E294" s="262"/>
      <c r="F294" s="263">
        <v>150000</v>
      </c>
      <c r="G294" s="93">
        <v>0</v>
      </c>
      <c r="H294" s="264">
        <v>0</v>
      </c>
      <c r="I294" s="93">
        <v>0</v>
      </c>
      <c r="J294" s="93">
        <f>I294-G294</f>
        <v>0</v>
      </c>
      <c r="K294" s="283" t="s">
        <v>13</v>
      </c>
    </row>
    <row r="295" spans="1:12" ht="14.25" customHeight="1" x14ac:dyDescent="0.25">
      <c r="A295" s="125"/>
      <c r="B295" s="134"/>
      <c r="C295" s="255" t="s">
        <v>526</v>
      </c>
      <c r="D295" s="256"/>
      <c r="E295" s="256"/>
      <c r="F295" s="257">
        <v>210000</v>
      </c>
      <c r="G295" s="83">
        <v>0</v>
      </c>
      <c r="H295" s="258">
        <v>0</v>
      </c>
      <c r="I295" s="83">
        <f>I296</f>
        <v>0</v>
      </c>
      <c r="J295" s="83">
        <f>J296</f>
        <v>0</v>
      </c>
      <c r="K295" s="283" t="s">
        <v>13</v>
      </c>
    </row>
    <row r="296" spans="1:12" ht="25.5" customHeight="1" x14ac:dyDescent="0.25">
      <c r="A296" s="125"/>
      <c r="B296" s="134"/>
      <c r="C296" s="163" t="s">
        <v>46</v>
      </c>
      <c r="D296" s="261" t="s">
        <v>523</v>
      </c>
      <c r="E296" s="262"/>
      <c r="F296" s="263">
        <v>210000</v>
      </c>
      <c r="G296" s="93">
        <v>0</v>
      </c>
      <c r="H296" s="264">
        <v>0</v>
      </c>
      <c r="I296" s="93">
        <v>0</v>
      </c>
      <c r="J296" s="93">
        <f>I296-G296</f>
        <v>0</v>
      </c>
      <c r="K296" s="283" t="s">
        <v>13</v>
      </c>
    </row>
    <row r="297" spans="1:12" ht="14.25" customHeight="1" x14ac:dyDescent="0.25">
      <c r="A297" s="125"/>
      <c r="B297" s="134"/>
      <c r="C297" s="255" t="s">
        <v>527</v>
      </c>
      <c r="D297" s="256"/>
      <c r="E297" s="256"/>
      <c r="F297" s="257">
        <v>5500000</v>
      </c>
      <c r="G297" s="83">
        <v>874960</v>
      </c>
      <c r="H297" s="258">
        <v>15.9</v>
      </c>
      <c r="I297" s="83">
        <f>I298</f>
        <v>874960.36</v>
      </c>
      <c r="J297" s="83">
        <f>J298</f>
        <v>0.35999999998603016</v>
      </c>
      <c r="K297" s="283" t="s">
        <v>13</v>
      </c>
    </row>
    <row r="298" spans="1:12" ht="14.25" customHeight="1" x14ac:dyDescent="0.25">
      <c r="A298" s="125"/>
      <c r="B298" s="134"/>
      <c r="C298" s="163" t="s">
        <v>46</v>
      </c>
      <c r="D298" s="261" t="s">
        <v>528</v>
      </c>
      <c r="E298" s="262"/>
      <c r="F298" s="263">
        <v>5500000</v>
      </c>
      <c r="G298" s="93">
        <v>874960</v>
      </c>
      <c r="H298" s="264">
        <v>15.9</v>
      </c>
      <c r="I298" s="93">
        <v>874960.36</v>
      </c>
      <c r="J298" s="93">
        <f>I298-G298</f>
        <v>0.35999999998603016</v>
      </c>
      <c r="K298" s="283" t="s">
        <v>13</v>
      </c>
    </row>
    <row r="299" spans="1:12" ht="14.25" customHeight="1" x14ac:dyDescent="0.25">
      <c r="A299" s="125"/>
      <c r="B299" s="134"/>
      <c r="C299" s="255" t="s">
        <v>529</v>
      </c>
      <c r="D299" s="256"/>
      <c r="E299" s="256"/>
      <c r="F299" s="257">
        <v>700000</v>
      </c>
      <c r="G299" s="83">
        <v>20000</v>
      </c>
      <c r="H299" s="258">
        <v>2.9</v>
      </c>
      <c r="I299" s="83">
        <f>SUM(I300:I301)</f>
        <v>0</v>
      </c>
      <c r="J299" s="83">
        <f>SUM(J300:J301)</f>
        <v>-20000</v>
      </c>
      <c r="K299" s="283" t="s">
        <v>13</v>
      </c>
    </row>
    <row r="300" spans="1:12" s="137" customFormat="1" ht="26.25" customHeight="1" x14ac:dyDescent="0.25">
      <c r="A300" s="125"/>
      <c r="B300" s="134"/>
      <c r="C300" s="260" t="s">
        <v>46</v>
      </c>
      <c r="D300" s="261" t="s">
        <v>530</v>
      </c>
      <c r="E300" s="262"/>
      <c r="F300" s="263">
        <v>660000</v>
      </c>
      <c r="G300" s="93">
        <v>0</v>
      </c>
      <c r="H300" s="264">
        <v>0</v>
      </c>
      <c r="I300" s="93">
        <v>0</v>
      </c>
      <c r="J300" s="93">
        <f>I300-G300</f>
        <v>0</v>
      </c>
      <c r="K300" s="283" t="s">
        <v>13</v>
      </c>
      <c r="L300" s="288"/>
    </row>
    <row r="301" spans="1:12" ht="95.25" customHeight="1" x14ac:dyDescent="0.25">
      <c r="A301" s="125"/>
      <c r="B301" s="134"/>
      <c r="C301" s="267"/>
      <c r="D301" s="261" t="s">
        <v>531</v>
      </c>
      <c r="E301" s="262"/>
      <c r="F301" s="263">
        <v>40000</v>
      </c>
      <c r="G301" s="93">
        <v>20000</v>
      </c>
      <c r="H301" s="264">
        <v>50</v>
      </c>
      <c r="I301" s="93">
        <v>0</v>
      </c>
      <c r="J301" s="93">
        <f>I301-G301</f>
        <v>-20000</v>
      </c>
      <c r="K301" s="265" t="s">
        <v>532</v>
      </c>
    </row>
    <row r="302" spans="1:12" ht="14.25" customHeight="1" x14ac:dyDescent="0.25">
      <c r="A302" s="125"/>
      <c r="B302" s="134"/>
      <c r="C302" s="255" t="s">
        <v>533</v>
      </c>
      <c r="D302" s="256"/>
      <c r="E302" s="256"/>
      <c r="F302" s="257">
        <v>50000</v>
      </c>
      <c r="G302" s="83">
        <v>0</v>
      </c>
      <c r="H302" s="258">
        <v>0</v>
      </c>
      <c r="I302" s="83">
        <f>I303</f>
        <v>0</v>
      </c>
      <c r="J302" s="83">
        <f>J303</f>
        <v>0</v>
      </c>
      <c r="K302" s="283" t="s">
        <v>13</v>
      </c>
    </row>
    <row r="303" spans="1:12" ht="26.25" customHeight="1" x14ac:dyDescent="0.25">
      <c r="A303" s="125"/>
      <c r="B303" s="134"/>
      <c r="C303" s="163" t="s">
        <v>46</v>
      </c>
      <c r="D303" s="261" t="s">
        <v>530</v>
      </c>
      <c r="E303" s="262"/>
      <c r="F303" s="263">
        <v>50000</v>
      </c>
      <c r="G303" s="93">
        <v>0</v>
      </c>
      <c r="H303" s="264">
        <v>0</v>
      </c>
      <c r="I303" s="93">
        <v>0</v>
      </c>
      <c r="J303" s="93">
        <f>I303-G303</f>
        <v>0</v>
      </c>
      <c r="K303" s="283" t="s">
        <v>13</v>
      </c>
    </row>
    <row r="304" spans="1:12" ht="14.25" customHeight="1" x14ac:dyDescent="0.25">
      <c r="A304" s="125"/>
      <c r="B304" s="134"/>
      <c r="C304" s="255" t="s">
        <v>534</v>
      </c>
      <c r="D304" s="256"/>
      <c r="E304" s="256"/>
      <c r="F304" s="257">
        <v>50000</v>
      </c>
      <c r="G304" s="83">
        <v>123</v>
      </c>
      <c r="H304" s="258">
        <v>0.3</v>
      </c>
      <c r="I304" s="83">
        <f>I305</f>
        <v>123</v>
      </c>
      <c r="J304" s="83">
        <f>J305</f>
        <v>0</v>
      </c>
      <c r="K304" s="283" t="s">
        <v>13</v>
      </c>
    </row>
    <row r="305" spans="1:11" ht="14.25" customHeight="1" x14ac:dyDescent="0.25">
      <c r="A305" s="125"/>
      <c r="B305" s="134"/>
      <c r="C305" s="163" t="s">
        <v>46</v>
      </c>
      <c r="D305" s="261" t="s">
        <v>535</v>
      </c>
      <c r="E305" s="262"/>
      <c r="F305" s="263">
        <v>50000</v>
      </c>
      <c r="G305" s="93">
        <v>123</v>
      </c>
      <c r="H305" s="264">
        <v>0.3</v>
      </c>
      <c r="I305" s="93">
        <v>123</v>
      </c>
      <c r="J305" s="93">
        <f>I305-G305</f>
        <v>0</v>
      </c>
      <c r="K305" s="283" t="s">
        <v>13</v>
      </c>
    </row>
    <row r="306" spans="1:11" ht="14.25" customHeight="1" x14ac:dyDescent="0.25">
      <c r="A306" s="125"/>
      <c r="B306" s="134"/>
      <c r="C306" s="255" t="s">
        <v>536</v>
      </c>
      <c r="D306" s="256"/>
      <c r="E306" s="256"/>
      <c r="F306" s="257">
        <v>450000</v>
      </c>
      <c r="G306" s="83">
        <v>300000</v>
      </c>
      <c r="H306" s="258">
        <v>66.7</v>
      </c>
      <c r="I306" s="83">
        <f>I307</f>
        <v>300000</v>
      </c>
      <c r="J306" s="83">
        <f>J307</f>
        <v>0</v>
      </c>
      <c r="K306" s="283" t="s">
        <v>13</v>
      </c>
    </row>
    <row r="307" spans="1:11" ht="14.25" customHeight="1" x14ac:dyDescent="0.25">
      <c r="A307" s="125"/>
      <c r="B307" s="134"/>
      <c r="C307" s="163" t="s">
        <v>46</v>
      </c>
      <c r="D307" s="261" t="s">
        <v>535</v>
      </c>
      <c r="E307" s="262"/>
      <c r="F307" s="263">
        <v>450000</v>
      </c>
      <c r="G307" s="93">
        <v>300000</v>
      </c>
      <c r="H307" s="264">
        <v>66.7</v>
      </c>
      <c r="I307" s="93">
        <v>300000</v>
      </c>
      <c r="J307" s="93">
        <f>I307-G307</f>
        <v>0</v>
      </c>
      <c r="K307" s="283" t="s">
        <v>13</v>
      </c>
    </row>
    <row r="308" spans="1:11" ht="30" customHeight="1" x14ac:dyDescent="0.25">
      <c r="A308" s="125"/>
      <c r="B308" s="134"/>
      <c r="C308" s="255" t="s">
        <v>537</v>
      </c>
      <c r="D308" s="256"/>
      <c r="E308" s="256"/>
      <c r="F308" s="257">
        <v>23171</v>
      </c>
      <c r="G308" s="83">
        <v>3370</v>
      </c>
      <c r="H308" s="258">
        <v>14.5</v>
      </c>
      <c r="I308" s="83">
        <f>I309</f>
        <v>3564.6</v>
      </c>
      <c r="J308" s="83">
        <f>J309</f>
        <v>194.59999999999991</v>
      </c>
      <c r="K308" s="283" t="s">
        <v>13</v>
      </c>
    </row>
    <row r="309" spans="1:11" ht="29.25" customHeight="1" x14ac:dyDescent="0.25">
      <c r="A309" s="125"/>
      <c r="B309" s="134"/>
      <c r="C309" s="163" t="s">
        <v>46</v>
      </c>
      <c r="D309" s="261" t="s">
        <v>538</v>
      </c>
      <c r="E309" s="262"/>
      <c r="F309" s="263">
        <v>23171</v>
      </c>
      <c r="G309" s="93">
        <v>3370</v>
      </c>
      <c r="H309" s="264">
        <v>14.5</v>
      </c>
      <c r="I309" s="93">
        <v>3564.6</v>
      </c>
      <c r="J309" s="93">
        <f>I309-G309</f>
        <v>194.59999999999991</v>
      </c>
      <c r="K309" s="283" t="s">
        <v>13</v>
      </c>
    </row>
    <row r="310" spans="1:11" ht="14.25" customHeight="1" x14ac:dyDescent="0.25">
      <c r="A310" s="125"/>
      <c r="B310" s="134"/>
      <c r="C310" s="255" t="s">
        <v>200</v>
      </c>
      <c r="D310" s="256"/>
      <c r="E310" s="256"/>
      <c r="F310" s="257">
        <v>3860435</v>
      </c>
      <c r="G310" s="83">
        <v>2975415</v>
      </c>
      <c r="H310" s="258">
        <v>77.099999999999994</v>
      </c>
      <c r="I310" s="83">
        <f>SUM(I311:I317)</f>
        <v>2975415.17</v>
      </c>
      <c r="J310" s="83">
        <f>SUM(J311:J317)</f>
        <v>0.17000000010244776</v>
      </c>
      <c r="K310" s="283" t="s">
        <v>13</v>
      </c>
    </row>
    <row r="311" spans="1:11" ht="13.5" customHeight="1" x14ac:dyDescent="0.25">
      <c r="A311" s="125"/>
      <c r="B311" s="134"/>
      <c r="C311" s="254" t="s">
        <v>46</v>
      </c>
      <c r="D311" s="261" t="s">
        <v>539</v>
      </c>
      <c r="E311" s="262"/>
      <c r="F311" s="263">
        <v>60000</v>
      </c>
      <c r="G311" s="93">
        <v>0</v>
      </c>
      <c r="H311" s="264">
        <v>0</v>
      </c>
      <c r="I311" s="93">
        <v>0</v>
      </c>
      <c r="J311" s="93">
        <f t="shared" ref="J311:J317" si="15">I311-G311</f>
        <v>0</v>
      </c>
      <c r="K311" s="283" t="s">
        <v>13</v>
      </c>
    </row>
    <row r="312" spans="1:11" ht="13.5" customHeight="1" x14ac:dyDescent="0.25">
      <c r="A312" s="125"/>
      <c r="B312" s="134"/>
      <c r="C312" s="134"/>
      <c r="D312" s="261" t="s">
        <v>540</v>
      </c>
      <c r="E312" s="262"/>
      <c r="F312" s="263">
        <v>50000</v>
      </c>
      <c r="G312" s="93">
        <v>241</v>
      </c>
      <c r="H312" s="264">
        <v>0.5</v>
      </c>
      <c r="I312" s="93">
        <v>241.06</v>
      </c>
      <c r="J312" s="93">
        <f t="shared" si="15"/>
        <v>6.0000000000002274E-2</v>
      </c>
      <c r="K312" s="283" t="s">
        <v>13</v>
      </c>
    </row>
    <row r="313" spans="1:11" ht="13.5" customHeight="1" x14ac:dyDescent="0.25">
      <c r="A313" s="125"/>
      <c r="B313" s="134"/>
      <c r="C313" s="134"/>
      <c r="D313" s="261" t="s">
        <v>541</v>
      </c>
      <c r="E313" s="262"/>
      <c r="F313" s="263">
        <v>1000</v>
      </c>
      <c r="G313" s="93">
        <v>0</v>
      </c>
      <c r="H313" s="264">
        <v>0</v>
      </c>
      <c r="I313" s="93">
        <v>0</v>
      </c>
      <c r="J313" s="93">
        <f t="shared" si="15"/>
        <v>0</v>
      </c>
      <c r="K313" s="283" t="s">
        <v>13</v>
      </c>
    </row>
    <row r="314" spans="1:11" ht="13.5" customHeight="1" x14ac:dyDescent="0.25">
      <c r="A314" s="125"/>
      <c r="B314" s="134"/>
      <c r="C314" s="134"/>
      <c r="D314" s="261" t="s">
        <v>542</v>
      </c>
      <c r="E314" s="262"/>
      <c r="F314" s="263">
        <v>45000</v>
      </c>
      <c r="G314" s="93">
        <v>500</v>
      </c>
      <c r="H314" s="264">
        <v>1.1000000000000001</v>
      </c>
      <c r="I314" s="93">
        <v>500</v>
      </c>
      <c r="J314" s="93">
        <f t="shared" si="15"/>
        <v>0</v>
      </c>
      <c r="K314" s="283" t="s">
        <v>13</v>
      </c>
    </row>
    <row r="315" spans="1:11" ht="42.75" customHeight="1" x14ac:dyDescent="0.25">
      <c r="A315" s="125"/>
      <c r="B315" s="134"/>
      <c r="C315" s="134"/>
      <c r="D315" s="261" t="s">
        <v>543</v>
      </c>
      <c r="E315" s="262"/>
      <c r="F315" s="263">
        <v>1899850</v>
      </c>
      <c r="G315" s="93">
        <v>1324722</v>
      </c>
      <c r="H315" s="264">
        <v>69.7</v>
      </c>
      <c r="I315" s="93">
        <v>1324722.0900000001</v>
      </c>
      <c r="J315" s="93">
        <f t="shared" si="15"/>
        <v>9.0000000083819032E-2</v>
      </c>
      <c r="K315" s="283" t="s">
        <v>13</v>
      </c>
    </row>
    <row r="316" spans="1:11" ht="15" customHeight="1" x14ac:dyDescent="0.25">
      <c r="A316" s="125"/>
      <c r="B316" s="134"/>
      <c r="C316" s="134"/>
      <c r="D316" s="261" t="s">
        <v>544</v>
      </c>
      <c r="E316" s="262"/>
      <c r="F316" s="263">
        <v>1649953</v>
      </c>
      <c r="G316" s="93">
        <v>1649952</v>
      </c>
      <c r="H316" s="264">
        <v>100</v>
      </c>
      <c r="I316" s="93">
        <v>1649952.02</v>
      </c>
      <c r="J316" s="93">
        <f t="shared" si="15"/>
        <v>2.0000000018626451E-2</v>
      </c>
      <c r="K316" s="283" t="s">
        <v>13</v>
      </c>
    </row>
    <row r="317" spans="1:11" ht="15" customHeight="1" x14ac:dyDescent="0.25">
      <c r="A317" s="125" t="s">
        <v>46</v>
      </c>
      <c r="B317" s="134"/>
      <c r="C317" s="134"/>
      <c r="D317" s="261" t="s">
        <v>283</v>
      </c>
      <c r="E317" s="262"/>
      <c r="F317" s="263">
        <v>154632</v>
      </c>
      <c r="G317" s="93">
        <v>0</v>
      </c>
      <c r="H317" s="264">
        <v>0</v>
      </c>
      <c r="I317" s="93">
        <v>0</v>
      </c>
      <c r="J317" s="93">
        <f t="shared" si="15"/>
        <v>0</v>
      </c>
      <c r="K317" s="283" t="s">
        <v>13</v>
      </c>
    </row>
    <row r="318" spans="1:11" ht="18" customHeight="1" x14ac:dyDescent="0.25">
      <c r="A318" s="248" t="s">
        <v>201</v>
      </c>
      <c r="B318" s="249"/>
      <c r="C318" s="249"/>
      <c r="D318" s="249"/>
      <c r="E318" s="249"/>
      <c r="F318" s="250">
        <v>4198234</v>
      </c>
      <c r="G318" s="74">
        <v>804204</v>
      </c>
      <c r="H318" s="251">
        <v>19.2</v>
      </c>
      <c r="I318" s="74">
        <f>I319+I321+I323+I328</f>
        <v>814980.14999999991</v>
      </c>
      <c r="J318" s="74">
        <f>J319+J321+J323+J328</f>
        <v>10776.149999999994</v>
      </c>
      <c r="K318" s="306" t="s">
        <v>13</v>
      </c>
    </row>
    <row r="319" spans="1:11" ht="15.75" customHeight="1" x14ac:dyDescent="0.25">
      <c r="A319" s="281" t="s">
        <v>46</v>
      </c>
      <c r="B319" s="282"/>
      <c r="C319" s="255" t="s">
        <v>545</v>
      </c>
      <c r="D319" s="256"/>
      <c r="E319" s="256"/>
      <c r="F319" s="257">
        <v>95000</v>
      </c>
      <c r="G319" s="83">
        <v>0</v>
      </c>
      <c r="H319" s="258">
        <v>0</v>
      </c>
      <c r="I319" s="83">
        <f>I320</f>
        <v>0</v>
      </c>
      <c r="J319" s="83">
        <f>J320</f>
        <v>0</v>
      </c>
      <c r="K319" s="283" t="s">
        <v>13</v>
      </c>
    </row>
    <row r="320" spans="1:11" ht="13.5" customHeight="1" x14ac:dyDescent="0.25">
      <c r="A320" s="85"/>
      <c r="B320" s="96"/>
      <c r="C320" s="163" t="s">
        <v>46</v>
      </c>
      <c r="D320" s="261" t="s">
        <v>546</v>
      </c>
      <c r="E320" s="262"/>
      <c r="F320" s="263">
        <v>95000</v>
      </c>
      <c r="G320" s="93">
        <v>0</v>
      </c>
      <c r="H320" s="264">
        <v>0</v>
      </c>
      <c r="I320" s="93">
        <v>0</v>
      </c>
      <c r="J320" s="93">
        <f>I320-G320</f>
        <v>0</v>
      </c>
      <c r="K320" s="283" t="s">
        <v>13</v>
      </c>
    </row>
    <row r="321" spans="1:11" ht="27.75" customHeight="1" x14ac:dyDescent="0.25">
      <c r="A321" s="85"/>
      <c r="B321" s="96"/>
      <c r="C321" s="255" t="s">
        <v>202</v>
      </c>
      <c r="D321" s="256"/>
      <c r="E321" s="256"/>
      <c r="F321" s="257">
        <v>1147000</v>
      </c>
      <c r="G321" s="83">
        <v>297699</v>
      </c>
      <c r="H321" s="258">
        <v>25.9</v>
      </c>
      <c r="I321" s="83">
        <f>I322</f>
        <v>297714.5</v>
      </c>
      <c r="J321" s="83">
        <f>J322</f>
        <v>15.5</v>
      </c>
      <c r="K321" s="283" t="s">
        <v>13</v>
      </c>
    </row>
    <row r="322" spans="1:11" ht="13.5" customHeight="1" x14ac:dyDescent="0.25">
      <c r="A322" s="99"/>
      <c r="B322" s="100"/>
      <c r="C322" s="184" t="s">
        <v>46</v>
      </c>
      <c r="D322" s="269" t="s">
        <v>547</v>
      </c>
      <c r="E322" s="270"/>
      <c r="F322" s="271">
        <v>1147000</v>
      </c>
      <c r="G322" s="102">
        <v>297699</v>
      </c>
      <c r="H322" s="272">
        <v>25.9</v>
      </c>
      <c r="I322" s="102">
        <v>297714.5</v>
      </c>
      <c r="J322" s="102">
        <f>I322-G322</f>
        <v>15.5</v>
      </c>
      <c r="K322" s="293" t="s">
        <v>13</v>
      </c>
    </row>
    <row r="323" spans="1:11" ht="15.75" customHeight="1" x14ac:dyDescent="0.25">
      <c r="A323" s="85"/>
      <c r="B323" s="96"/>
      <c r="C323" s="284" t="s">
        <v>203</v>
      </c>
      <c r="D323" s="285"/>
      <c r="E323" s="285"/>
      <c r="F323" s="309">
        <v>1298234</v>
      </c>
      <c r="G323" s="108">
        <v>10187</v>
      </c>
      <c r="H323" s="310">
        <v>0.8</v>
      </c>
      <c r="I323" s="108">
        <f>SUM(I324:I327)</f>
        <v>14686.72</v>
      </c>
      <c r="J323" s="108">
        <f>SUM(J324:J327)</f>
        <v>4499.72</v>
      </c>
      <c r="K323" s="311" t="s">
        <v>13</v>
      </c>
    </row>
    <row r="324" spans="1:11" ht="55.5" customHeight="1" x14ac:dyDescent="0.25">
      <c r="A324" s="85"/>
      <c r="B324" s="96"/>
      <c r="C324" s="260" t="s">
        <v>46</v>
      </c>
      <c r="D324" s="261" t="s">
        <v>548</v>
      </c>
      <c r="E324" s="262"/>
      <c r="F324" s="263">
        <v>90000</v>
      </c>
      <c r="G324" s="93">
        <v>10000</v>
      </c>
      <c r="H324" s="264">
        <v>11.1</v>
      </c>
      <c r="I324" s="93">
        <v>14500</v>
      </c>
      <c r="J324" s="93">
        <f>I324-G324</f>
        <v>4500</v>
      </c>
      <c r="K324" s="265" t="s">
        <v>549</v>
      </c>
    </row>
    <row r="325" spans="1:11" ht="27.75" customHeight="1" x14ac:dyDescent="0.25">
      <c r="A325" s="85"/>
      <c r="B325" s="96"/>
      <c r="C325" s="266"/>
      <c r="D325" s="261" t="s">
        <v>550</v>
      </c>
      <c r="E325" s="262"/>
      <c r="F325" s="263">
        <v>10000</v>
      </c>
      <c r="G325" s="93">
        <v>0</v>
      </c>
      <c r="H325" s="264">
        <v>0</v>
      </c>
      <c r="I325" s="93">
        <v>0</v>
      </c>
      <c r="J325" s="93">
        <f>I325-G325</f>
        <v>0</v>
      </c>
      <c r="K325" s="283" t="s">
        <v>13</v>
      </c>
    </row>
    <row r="326" spans="1:11" ht="13.5" customHeight="1" x14ac:dyDescent="0.25">
      <c r="A326" s="85"/>
      <c r="B326" s="96"/>
      <c r="C326" s="266"/>
      <c r="D326" s="261" t="s">
        <v>551</v>
      </c>
      <c r="E326" s="262"/>
      <c r="F326" s="263">
        <v>200000</v>
      </c>
      <c r="G326" s="93">
        <v>0</v>
      </c>
      <c r="H326" s="264">
        <v>0</v>
      </c>
      <c r="I326" s="93">
        <v>0</v>
      </c>
      <c r="J326" s="93">
        <f>I326-G326</f>
        <v>0</v>
      </c>
      <c r="K326" s="283" t="s">
        <v>13</v>
      </c>
    </row>
    <row r="327" spans="1:11" ht="13.5" customHeight="1" x14ac:dyDescent="0.25">
      <c r="A327" s="85"/>
      <c r="B327" s="96"/>
      <c r="C327" s="267"/>
      <c r="D327" s="261" t="s">
        <v>552</v>
      </c>
      <c r="E327" s="262"/>
      <c r="F327" s="263">
        <v>998234</v>
      </c>
      <c r="G327" s="93">
        <v>187</v>
      </c>
      <c r="H327" s="264">
        <v>0</v>
      </c>
      <c r="I327" s="93">
        <v>186.72</v>
      </c>
      <c r="J327" s="93">
        <f>I327-G327</f>
        <v>-0.28000000000000114</v>
      </c>
      <c r="K327" s="283" t="s">
        <v>13</v>
      </c>
    </row>
    <row r="328" spans="1:11" ht="15.75" customHeight="1" x14ac:dyDescent="0.25">
      <c r="A328" s="85"/>
      <c r="B328" s="96"/>
      <c r="C328" s="255" t="s">
        <v>204</v>
      </c>
      <c r="D328" s="256"/>
      <c r="E328" s="256"/>
      <c r="F328" s="257">
        <v>1658000</v>
      </c>
      <c r="G328" s="83">
        <v>496318</v>
      </c>
      <c r="H328" s="258">
        <v>29.9</v>
      </c>
      <c r="I328" s="83">
        <f>SUM(I329:I331)</f>
        <v>502578.93</v>
      </c>
      <c r="J328" s="83">
        <f>SUM(J329:J331)</f>
        <v>6260.929999999993</v>
      </c>
      <c r="K328" s="283" t="s">
        <v>13</v>
      </c>
    </row>
    <row r="329" spans="1:11" ht="12.75" customHeight="1" x14ac:dyDescent="0.25">
      <c r="A329" s="85"/>
      <c r="B329" s="96"/>
      <c r="C329" s="260" t="s">
        <v>46</v>
      </c>
      <c r="D329" s="261" t="s">
        <v>553</v>
      </c>
      <c r="E329" s="262"/>
      <c r="F329" s="263">
        <v>406100</v>
      </c>
      <c r="G329" s="93">
        <v>140000</v>
      </c>
      <c r="H329" s="264">
        <v>34.5</v>
      </c>
      <c r="I329" s="93">
        <v>140000</v>
      </c>
      <c r="J329" s="93">
        <f>I329-G329</f>
        <v>0</v>
      </c>
      <c r="K329" s="283" t="s">
        <v>13</v>
      </c>
    </row>
    <row r="330" spans="1:11" ht="12.75" customHeight="1" x14ac:dyDescent="0.25">
      <c r="A330" s="85"/>
      <c r="B330" s="96"/>
      <c r="C330" s="266"/>
      <c r="D330" s="261" t="s">
        <v>554</v>
      </c>
      <c r="E330" s="262"/>
      <c r="F330" s="263">
        <v>573000</v>
      </c>
      <c r="G330" s="93">
        <v>160240</v>
      </c>
      <c r="H330" s="264">
        <v>28</v>
      </c>
      <c r="I330" s="93">
        <v>160191.87</v>
      </c>
      <c r="J330" s="93">
        <f>I330-G330</f>
        <v>-48.130000000004657</v>
      </c>
      <c r="K330" s="283" t="s">
        <v>13</v>
      </c>
    </row>
    <row r="331" spans="1:11" ht="59.25" customHeight="1" x14ac:dyDescent="0.25">
      <c r="A331" s="286"/>
      <c r="B331" s="287"/>
      <c r="C331" s="267"/>
      <c r="D331" s="261" t="s">
        <v>555</v>
      </c>
      <c r="E331" s="262"/>
      <c r="F331" s="263">
        <v>678900</v>
      </c>
      <c r="G331" s="93">
        <v>196078</v>
      </c>
      <c r="H331" s="264">
        <v>28.9</v>
      </c>
      <c r="I331" s="93">
        <v>202387.06</v>
      </c>
      <c r="J331" s="93">
        <f>I331-G331</f>
        <v>6309.0599999999977</v>
      </c>
      <c r="K331" s="265" t="s">
        <v>556</v>
      </c>
    </row>
    <row r="332" spans="1:11" ht="16.5" customHeight="1" x14ac:dyDescent="0.25">
      <c r="A332" s="248" t="s">
        <v>205</v>
      </c>
      <c r="B332" s="249"/>
      <c r="C332" s="249"/>
      <c r="D332" s="249"/>
      <c r="E332" s="249"/>
      <c r="F332" s="250">
        <v>49943311</v>
      </c>
      <c r="G332" s="74">
        <v>15623757</v>
      </c>
      <c r="H332" s="251">
        <v>31.3</v>
      </c>
      <c r="I332" s="74">
        <f>I333+I335+I337+I345</f>
        <v>15584843.409999998</v>
      </c>
      <c r="J332" s="74">
        <f>J333+J335+J337+J345</f>
        <v>-38914.590000000098</v>
      </c>
      <c r="K332" s="306" t="s">
        <v>13</v>
      </c>
    </row>
    <row r="333" spans="1:11" ht="15.75" customHeight="1" x14ac:dyDescent="0.25">
      <c r="A333" s="253" t="s">
        <v>46</v>
      </c>
      <c r="B333" s="254"/>
      <c r="C333" s="255" t="s">
        <v>557</v>
      </c>
      <c r="D333" s="256"/>
      <c r="E333" s="256"/>
      <c r="F333" s="257">
        <v>1200000</v>
      </c>
      <c r="G333" s="83">
        <v>1162016</v>
      </c>
      <c r="H333" s="258">
        <v>96.8</v>
      </c>
      <c r="I333" s="83">
        <f>I334</f>
        <v>1162015.74</v>
      </c>
      <c r="J333" s="83">
        <f>J334</f>
        <v>-0.26000000000931323</v>
      </c>
      <c r="K333" s="283" t="s">
        <v>13</v>
      </c>
    </row>
    <row r="334" spans="1:11" ht="14.25" customHeight="1" x14ac:dyDescent="0.25">
      <c r="A334" s="125"/>
      <c r="B334" s="134"/>
      <c r="C334" s="163" t="s">
        <v>46</v>
      </c>
      <c r="D334" s="261" t="s">
        <v>558</v>
      </c>
      <c r="E334" s="262"/>
      <c r="F334" s="263">
        <v>1200000</v>
      </c>
      <c r="G334" s="93">
        <v>1162016</v>
      </c>
      <c r="H334" s="264">
        <v>96.8</v>
      </c>
      <c r="I334" s="93">
        <v>1162015.74</v>
      </c>
      <c r="J334" s="93">
        <f>I334-G334</f>
        <v>-0.26000000000931323</v>
      </c>
      <c r="K334" s="283" t="s">
        <v>13</v>
      </c>
    </row>
    <row r="335" spans="1:11" ht="15.75" customHeight="1" x14ac:dyDescent="0.25">
      <c r="A335" s="125"/>
      <c r="B335" s="134"/>
      <c r="C335" s="255" t="s">
        <v>207</v>
      </c>
      <c r="D335" s="256"/>
      <c r="E335" s="256"/>
      <c r="F335" s="257">
        <v>1282000</v>
      </c>
      <c r="G335" s="83">
        <v>344210</v>
      </c>
      <c r="H335" s="258">
        <v>26.9</v>
      </c>
      <c r="I335" s="83">
        <f>I336</f>
        <v>343482.19</v>
      </c>
      <c r="J335" s="83">
        <f>J336</f>
        <v>-727.80999999999767</v>
      </c>
      <c r="K335" s="283" t="s">
        <v>13</v>
      </c>
    </row>
    <row r="336" spans="1:11" ht="15.75" customHeight="1" x14ac:dyDescent="0.25">
      <c r="A336" s="125"/>
      <c r="B336" s="134"/>
      <c r="C336" s="163" t="s">
        <v>46</v>
      </c>
      <c r="D336" s="261" t="s">
        <v>559</v>
      </c>
      <c r="E336" s="262"/>
      <c r="F336" s="263">
        <v>1282000</v>
      </c>
      <c r="G336" s="93">
        <v>344210</v>
      </c>
      <c r="H336" s="264">
        <v>26.9</v>
      </c>
      <c r="I336" s="93">
        <v>343482.19</v>
      </c>
      <c r="J336" s="93">
        <f>I336-G336</f>
        <v>-727.80999999999767</v>
      </c>
      <c r="K336" s="283" t="s">
        <v>13</v>
      </c>
    </row>
    <row r="337" spans="1:11" ht="15.75" customHeight="1" x14ac:dyDescent="0.25">
      <c r="A337" s="125"/>
      <c r="B337" s="134"/>
      <c r="C337" s="255" t="s">
        <v>208</v>
      </c>
      <c r="D337" s="256"/>
      <c r="E337" s="256"/>
      <c r="F337" s="257">
        <v>18824694</v>
      </c>
      <c r="G337" s="83">
        <v>4352887</v>
      </c>
      <c r="H337" s="258">
        <v>23.1</v>
      </c>
      <c r="I337" s="83">
        <f>SUM(I338:I344)</f>
        <v>4344306.08</v>
      </c>
      <c r="J337" s="83">
        <f>SUM(J338:J344)</f>
        <v>-8580.9199999999546</v>
      </c>
      <c r="K337" s="283" t="s">
        <v>13</v>
      </c>
    </row>
    <row r="338" spans="1:11" ht="57" customHeight="1" x14ac:dyDescent="0.25">
      <c r="A338" s="125"/>
      <c r="B338" s="134"/>
      <c r="C338" s="260" t="s">
        <v>46</v>
      </c>
      <c r="D338" s="261" t="s">
        <v>560</v>
      </c>
      <c r="E338" s="262"/>
      <c r="F338" s="263">
        <v>11141203</v>
      </c>
      <c r="G338" s="93">
        <v>2387803</v>
      </c>
      <c r="H338" s="264">
        <v>21.4</v>
      </c>
      <c r="I338" s="93">
        <v>2381543.14</v>
      </c>
      <c r="J338" s="93">
        <f t="shared" ref="J338:J344" si="16">I338-G338</f>
        <v>-6259.8599999998696</v>
      </c>
      <c r="K338" s="265" t="s">
        <v>561</v>
      </c>
    </row>
    <row r="339" spans="1:11" ht="13.5" customHeight="1" x14ac:dyDescent="0.25">
      <c r="A339" s="125"/>
      <c r="B339" s="134"/>
      <c r="C339" s="266"/>
      <c r="D339" s="307" t="s">
        <v>562</v>
      </c>
      <c r="E339" s="308"/>
      <c r="F339" s="263">
        <v>637620</v>
      </c>
      <c r="G339" s="93">
        <v>159405</v>
      </c>
      <c r="H339" s="264">
        <v>25</v>
      </c>
      <c r="I339" s="93">
        <v>159405.01999999999</v>
      </c>
      <c r="J339" s="93">
        <f t="shared" si="16"/>
        <v>1.9999999989522621E-2</v>
      </c>
      <c r="K339" s="283" t="s">
        <v>13</v>
      </c>
    </row>
    <row r="340" spans="1:11" ht="13.5" customHeight="1" x14ac:dyDescent="0.25">
      <c r="A340" s="125"/>
      <c r="B340" s="134"/>
      <c r="C340" s="266"/>
      <c r="D340" s="261" t="s">
        <v>563</v>
      </c>
      <c r="E340" s="262"/>
      <c r="F340" s="263">
        <v>1000</v>
      </c>
      <c r="G340" s="93">
        <v>0</v>
      </c>
      <c r="H340" s="264">
        <v>0</v>
      </c>
      <c r="I340" s="93">
        <v>0</v>
      </c>
      <c r="J340" s="93">
        <f t="shared" si="16"/>
        <v>0</v>
      </c>
      <c r="K340" s="283" t="s">
        <v>13</v>
      </c>
    </row>
    <row r="341" spans="1:11" ht="48.75" customHeight="1" x14ac:dyDescent="0.25">
      <c r="A341" s="125"/>
      <c r="B341" s="134"/>
      <c r="C341" s="266"/>
      <c r="D341" s="261" t="s">
        <v>564</v>
      </c>
      <c r="E341" s="262"/>
      <c r="F341" s="263">
        <v>6672997</v>
      </c>
      <c r="G341" s="93">
        <v>1802714</v>
      </c>
      <c r="H341" s="264">
        <v>27</v>
      </c>
      <c r="I341" s="93">
        <v>1800393.17</v>
      </c>
      <c r="J341" s="93">
        <f t="shared" si="16"/>
        <v>-2320.8300000000745</v>
      </c>
      <c r="K341" s="265" t="s">
        <v>565</v>
      </c>
    </row>
    <row r="342" spans="1:11" ht="13.5" customHeight="1" x14ac:dyDescent="0.25">
      <c r="A342" s="125"/>
      <c r="B342" s="134"/>
      <c r="C342" s="266"/>
      <c r="D342" s="261" t="s">
        <v>280</v>
      </c>
      <c r="E342" s="262"/>
      <c r="F342" s="263">
        <v>2965</v>
      </c>
      <c r="G342" s="93">
        <v>2965</v>
      </c>
      <c r="H342" s="264">
        <v>100</v>
      </c>
      <c r="I342" s="93">
        <v>2964.75</v>
      </c>
      <c r="J342" s="93">
        <f t="shared" si="16"/>
        <v>-0.25</v>
      </c>
      <c r="K342" s="283" t="s">
        <v>13</v>
      </c>
    </row>
    <row r="343" spans="1:11" ht="13.5" customHeight="1" x14ac:dyDescent="0.25">
      <c r="A343" s="125"/>
      <c r="B343" s="134"/>
      <c r="C343" s="266"/>
      <c r="D343" s="261" t="s">
        <v>566</v>
      </c>
      <c r="E343" s="262"/>
      <c r="F343" s="263">
        <v>268909</v>
      </c>
      <c r="G343" s="93">
        <v>0</v>
      </c>
      <c r="H343" s="264">
        <v>0</v>
      </c>
      <c r="I343" s="93">
        <v>0</v>
      </c>
      <c r="J343" s="93">
        <f t="shared" si="16"/>
        <v>0</v>
      </c>
      <c r="K343" s="283" t="s">
        <v>13</v>
      </c>
    </row>
    <row r="344" spans="1:11" ht="13.5" customHeight="1" x14ac:dyDescent="0.25">
      <c r="A344" s="125"/>
      <c r="B344" s="134"/>
      <c r="C344" s="267"/>
      <c r="D344" s="261" t="s">
        <v>567</v>
      </c>
      <c r="E344" s="262"/>
      <c r="F344" s="263">
        <v>100000</v>
      </c>
      <c r="G344" s="93">
        <v>0</v>
      </c>
      <c r="H344" s="264">
        <v>0</v>
      </c>
      <c r="I344" s="93">
        <v>0</v>
      </c>
      <c r="J344" s="93">
        <f t="shared" si="16"/>
        <v>0</v>
      </c>
      <c r="K344" s="283" t="s">
        <v>13</v>
      </c>
    </row>
    <row r="345" spans="1:11" ht="15.75" customHeight="1" x14ac:dyDescent="0.25">
      <c r="A345" s="125"/>
      <c r="B345" s="134"/>
      <c r="C345" s="255" t="s">
        <v>209</v>
      </c>
      <c r="D345" s="256"/>
      <c r="E345" s="256"/>
      <c r="F345" s="257">
        <v>28636617</v>
      </c>
      <c r="G345" s="83">
        <v>9764644</v>
      </c>
      <c r="H345" s="258">
        <v>34.1</v>
      </c>
      <c r="I345" s="83">
        <f>SUM(I346:I360)</f>
        <v>9735039.3999999985</v>
      </c>
      <c r="J345" s="83">
        <f>SUM(J346:J360)</f>
        <v>-29605.600000000137</v>
      </c>
      <c r="K345" s="283" t="s">
        <v>13</v>
      </c>
    </row>
    <row r="346" spans="1:11" ht="15.75" customHeight="1" x14ac:dyDescent="0.25">
      <c r="A346" s="125"/>
      <c r="B346" s="134"/>
      <c r="C346" s="254" t="s">
        <v>46</v>
      </c>
      <c r="D346" s="261" t="s">
        <v>568</v>
      </c>
      <c r="E346" s="262"/>
      <c r="F346" s="263">
        <v>1638988</v>
      </c>
      <c r="G346" s="93">
        <v>707480</v>
      </c>
      <c r="H346" s="264">
        <v>43.2</v>
      </c>
      <c r="I346" s="93">
        <v>707480.44</v>
      </c>
      <c r="J346" s="93">
        <f t="shared" ref="J346:J360" si="17">I346-G346</f>
        <v>0.43999999994412065</v>
      </c>
      <c r="K346" s="283" t="s">
        <v>13</v>
      </c>
    </row>
    <row r="347" spans="1:11" ht="42" customHeight="1" x14ac:dyDescent="0.25">
      <c r="A347" s="125"/>
      <c r="B347" s="134"/>
      <c r="C347" s="134"/>
      <c r="D347" s="261" t="s">
        <v>569</v>
      </c>
      <c r="E347" s="262"/>
      <c r="F347" s="263">
        <v>2996362</v>
      </c>
      <c r="G347" s="93">
        <v>1995330</v>
      </c>
      <c r="H347" s="264">
        <v>66.599999999999994</v>
      </c>
      <c r="I347" s="93">
        <v>1970679.49</v>
      </c>
      <c r="J347" s="93">
        <f t="shared" si="17"/>
        <v>-24650.510000000009</v>
      </c>
      <c r="K347" s="265" t="s">
        <v>570</v>
      </c>
    </row>
    <row r="348" spans="1:11" ht="15.75" customHeight="1" x14ac:dyDescent="0.25">
      <c r="A348" s="125"/>
      <c r="B348" s="134"/>
      <c r="C348" s="134"/>
      <c r="D348" s="261" t="s">
        <v>571</v>
      </c>
      <c r="E348" s="262"/>
      <c r="F348" s="263">
        <v>3408964</v>
      </c>
      <c r="G348" s="93">
        <v>1998225</v>
      </c>
      <c r="H348" s="264">
        <v>58.6</v>
      </c>
      <c r="I348" s="93">
        <v>1998224.93</v>
      </c>
      <c r="J348" s="93">
        <f t="shared" si="17"/>
        <v>-7.000000006519258E-2</v>
      </c>
      <c r="K348" s="283" t="s">
        <v>13</v>
      </c>
    </row>
    <row r="349" spans="1:11" ht="15.75" customHeight="1" x14ac:dyDescent="0.25">
      <c r="A349" s="125"/>
      <c r="B349" s="134"/>
      <c r="C349" s="134"/>
      <c r="D349" s="261" t="s">
        <v>572</v>
      </c>
      <c r="E349" s="262"/>
      <c r="F349" s="263">
        <v>3469300</v>
      </c>
      <c r="G349" s="93">
        <v>1500609</v>
      </c>
      <c r="H349" s="264">
        <v>43.3</v>
      </c>
      <c r="I349" s="93">
        <v>1500608.72</v>
      </c>
      <c r="J349" s="93">
        <f t="shared" si="17"/>
        <v>-0.28000000002793968</v>
      </c>
      <c r="K349" s="283" t="s">
        <v>13</v>
      </c>
    </row>
    <row r="350" spans="1:11" ht="15.75" customHeight="1" x14ac:dyDescent="0.25">
      <c r="A350" s="125"/>
      <c r="B350" s="134"/>
      <c r="C350" s="134"/>
      <c r="D350" s="261" t="s">
        <v>573</v>
      </c>
      <c r="E350" s="262"/>
      <c r="F350" s="263">
        <v>844670</v>
      </c>
      <c r="G350" s="93">
        <v>697043</v>
      </c>
      <c r="H350" s="264">
        <v>82.5</v>
      </c>
      <c r="I350" s="93">
        <v>697042.8</v>
      </c>
      <c r="J350" s="93">
        <f t="shared" si="17"/>
        <v>-0.19999999995343387</v>
      </c>
      <c r="K350" s="283" t="s">
        <v>13</v>
      </c>
    </row>
    <row r="351" spans="1:11" ht="15.75" customHeight="1" x14ac:dyDescent="0.25">
      <c r="A351" s="125"/>
      <c r="B351" s="134"/>
      <c r="C351" s="134"/>
      <c r="D351" s="261" t="s">
        <v>574</v>
      </c>
      <c r="E351" s="262"/>
      <c r="F351" s="263">
        <v>323744</v>
      </c>
      <c r="G351" s="93">
        <v>187724</v>
      </c>
      <c r="H351" s="264">
        <v>58</v>
      </c>
      <c r="I351" s="93">
        <v>187724.06</v>
      </c>
      <c r="J351" s="93">
        <f t="shared" si="17"/>
        <v>5.9999999997671694E-2</v>
      </c>
      <c r="K351" s="283" t="s">
        <v>13</v>
      </c>
    </row>
    <row r="352" spans="1:11" ht="15.75" customHeight="1" x14ac:dyDescent="0.25">
      <c r="A352" s="125"/>
      <c r="B352" s="134"/>
      <c r="C352" s="134"/>
      <c r="D352" s="261" t="s">
        <v>575</v>
      </c>
      <c r="E352" s="262"/>
      <c r="F352" s="263">
        <v>64527</v>
      </c>
      <c r="G352" s="93">
        <v>27627</v>
      </c>
      <c r="H352" s="264">
        <v>42.8</v>
      </c>
      <c r="I352" s="93">
        <v>27627.33</v>
      </c>
      <c r="J352" s="93">
        <f t="shared" si="17"/>
        <v>0.33000000000174623</v>
      </c>
      <c r="K352" s="283" t="s">
        <v>13</v>
      </c>
    </row>
    <row r="353" spans="1:12" ht="15.75" customHeight="1" x14ac:dyDescent="0.25">
      <c r="A353" s="125"/>
      <c r="B353" s="134"/>
      <c r="C353" s="134"/>
      <c r="D353" s="261" t="s">
        <v>576</v>
      </c>
      <c r="E353" s="262"/>
      <c r="F353" s="263">
        <v>126060</v>
      </c>
      <c r="G353" s="93">
        <v>42860</v>
      </c>
      <c r="H353" s="264">
        <v>34</v>
      </c>
      <c r="I353" s="93">
        <v>42859.94</v>
      </c>
      <c r="J353" s="93">
        <f t="shared" si="17"/>
        <v>-5.9999999997671694E-2</v>
      </c>
      <c r="K353" s="283" t="s">
        <v>13</v>
      </c>
    </row>
    <row r="354" spans="1:12" ht="15.75" customHeight="1" x14ac:dyDescent="0.25">
      <c r="A354" s="125"/>
      <c r="B354" s="134"/>
      <c r="C354" s="134"/>
      <c r="D354" s="261" t="s">
        <v>577</v>
      </c>
      <c r="E354" s="262"/>
      <c r="F354" s="263">
        <v>959988</v>
      </c>
      <c r="G354" s="93">
        <v>492436</v>
      </c>
      <c r="H354" s="264">
        <v>51.3</v>
      </c>
      <c r="I354" s="93">
        <v>492435.97</v>
      </c>
      <c r="J354" s="93">
        <f t="shared" si="17"/>
        <v>-3.0000000027939677E-2</v>
      </c>
      <c r="K354" s="283" t="s">
        <v>13</v>
      </c>
    </row>
    <row r="355" spans="1:12" ht="15.75" customHeight="1" x14ac:dyDescent="0.25">
      <c r="A355" s="115"/>
      <c r="B355" s="116"/>
      <c r="C355" s="116"/>
      <c r="D355" s="269" t="s">
        <v>578</v>
      </c>
      <c r="E355" s="270"/>
      <c r="F355" s="271">
        <v>1193045</v>
      </c>
      <c r="G355" s="102">
        <v>693338</v>
      </c>
      <c r="H355" s="272">
        <v>58.1</v>
      </c>
      <c r="I355" s="102">
        <v>693338.15</v>
      </c>
      <c r="J355" s="102">
        <f t="shared" si="17"/>
        <v>0.15000000002328306</v>
      </c>
      <c r="K355" s="293" t="s">
        <v>13</v>
      </c>
    </row>
    <row r="356" spans="1:12" ht="57" customHeight="1" x14ac:dyDescent="0.25">
      <c r="A356" s="125" t="s">
        <v>46</v>
      </c>
      <c r="B356" s="134"/>
      <c r="C356" s="134"/>
      <c r="D356" s="274" t="s">
        <v>579</v>
      </c>
      <c r="E356" s="267"/>
      <c r="F356" s="275">
        <v>2160400</v>
      </c>
      <c r="G356" s="133">
        <v>607540</v>
      </c>
      <c r="H356" s="276">
        <v>28.1</v>
      </c>
      <c r="I356" s="133">
        <v>602585.68999999994</v>
      </c>
      <c r="J356" s="133">
        <f t="shared" si="17"/>
        <v>-4954.3100000000559</v>
      </c>
      <c r="K356" s="277" t="s">
        <v>580</v>
      </c>
    </row>
    <row r="357" spans="1:12" ht="15.75" customHeight="1" x14ac:dyDescent="0.25">
      <c r="A357" s="125"/>
      <c r="B357" s="134"/>
      <c r="C357" s="134"/>
      <c r="D357" s="261" t="s">
        <v>581</v>
      </c>
      <c r="E357" s="262"/>
      <c r="F357" s="263">
        <v>1115748</v>
      </c>
      <c r="G357" s="93">
        <v>346757</v>
      </c>
      <c r="H357" s="264">
        <v>31.1</v>
      </c>
      <c r="I357" s="93">
        <v>346756.58</v>
      </c>
      <c r="J357" s="93">
        <f t="shared" si="17"/>
        <v>-0.41999999998370185</v>
      </c>
      <c r="K357" s="283" t="s">
        <v>13</v>
      </c>
    </row>
    <row r="358" spans="1:12" ht="29.25" customHeight="1" x14ac:dyDescent="0.25">
      <c r="A358" s="125"/>
      <c r="B358" s="134"/>
      <c r="C358" s="134"/>
      <c r="D358" s="261" t="s">
        <v>582</v>
      </c>
      <c r="E358" s="262"/>
      <c r="F358" s="263">
        <v>1278911</v>
      </c>
      <c r="G358" s="93">
        <v>360196</v>
      </c>
      <c r="H358" s="264">
        <v>28.2</v>
      </c>
      <c r="I358" s="93">
        <v>360195.77</v>
      </c>
      <c r="J358" s="93">
        <f t="shared" si="17"/>
        <v>-0.22999999998137355</v>
      </c>
      <c r="K358" s="283" t="s">
        <v>13</v>
      </c>
    </row>
    <row r="359" spans="1:12" ht="15.75" customHeight="1" x14ac:dyDescent="0.25">
      <c r="A359" s="125"/>
      <c r="B359" s="134"/>
      <c r="C359" s="134"/>
      <c r="D359" s="261" t="s">
        <v>583</v>
      </c>
      <c r="E359" s="262"/>
      <c r="F359" s="263">
        <v>8885692</v>
      </c>
      <c r="G359" s="93">
        <v>0</v>
      </c>
      <c r="H359" s="264">
        <v>0</v>
      </c>
      <c r="I359" s="93">
        <v>0</v>
      </c>
      <c r="J359" s="93">
        <f t="shared" si="17"/>
        <v>0</v>
      </c>
      <c r="K359" s="283" t="s">
        <v>13</v>
      </c>
    </row>
    <row r="360" spans="1:12" ht="15.75" customHeight="1" x14ac:dyDescent="0.25">
      <c r="A360" s="125"/>
      <c r="B360" s="134"/>
      <c r="C360" s="134"/>
      <c r="D360" s="261" t="s">
        <v>280</v>
      </c>
      <c r="E360" s="262"/>
      <c r="F360" s="263">
        <v>170218</v>
      </c>
      <c r="G360" s="93">
        <v>107480</v>
      </c>
      <c r="H360" s="264">
        <v>63.1</v>
      </c>
      <c r="I360" s="93">
        <v>107479.53</v>
      </c>
      <c r="J360" s="93">
        <f t="shared" si="17"/>
        <v>-0.47000000000116415</v>
      </c>
      <c r="K360" s="283" t="s">
        <v>13</v>
      </c>
    </row>
    <row r="361" spans="1:12" ht="16.5" customHeight="1" x14ac:dyDescent="0.25">
      <c r="A361" s="248" t="s">
        <v>212</v>
      </c>
      <c r="B361" s="249"/>
      <c r="C361" s="249"/>
      <c r="D361" s="249"/>
      <c r="E361" s="249"/>
      <c r="F361" s="250">
        <v>3249909</v>
      </c>
      <c r="G361" s="74">
        <v>929527</v>
      </c>
      <c r="H361" s="251">
        <v>28.6</v>
      </c>
      <c r="I361" s="74">
        <f>I362+I364+I368+I370</f>
        <v>937695.55</v>
      </c>
      <c r="J361" s="74">
        <f>J362+J364+J368+J370</f>
        <v>8168.550000000002</v>
      </c>
      <c r="K361" s="306" t="s">
        <v>13</v>
      </c>
    </row>
    <row r="362" spans="1:12" ht="15" customHeight="1" x14ac:dyDescent="0.25">
      <c r="A362" s="125" t="s">
        <v>46</v>
      </c>
      <c r="B362" s="134"/>
      <c r="C362" s="255" t="s">
        <v>213</v>
      </c>
      <c r="D362" s="256"/>
      <c r="E362" s="256"/>
      <c r="F362" s="257">
        <v>1542239</v>
      </c>
      <c r="G362" s="83">
        <v>436752</v>
      </c>
      <c r="H362" s="258">
        <v>28.3</v>
      </c>
      <c r="I362" s="83">
        <f>I363</f>
        <v>436871.55</v>
      </c>
      <c r="J362" s="83">
        <f>J363</f>
        <v>119.54999999998836</v>
      </c>
      <c r="K362" s="283" t="s">
        <v>13</v>
      </c>
    </row>
    <row r="363" spans="1:12" ht="15" customHeight="1" x14ac:dyDescent="0.25">
      <c r="A363" s="125"/>
      <c r="B363" s="134"/>
      <c r="C363" s="163" t="s">
        <v>46</v>
      </c>
      <c r="D363" s="261" t="s">
        <v>584</v>
      </c>
      <c r="E363" s="262"/>
      <c r="F363" s="263">
        <v>1542239</v>
      </c>
      <c r="G363" s="93">
        <v>436752</v>
      </c>
      <c r="H363" s="264">
        <v>28.3</v>
      </c>
      <c r="I363" s="93">
        <v>436871.55</v>
      </c>
      <c r="J363" s="93">
        <f>I363-G363</f>
        <v>119.54999999998836</v>
      </c>
      <c r="K363" s="283" t="s">
        <v>13</v>
      </c>
    </row>
    <row r="364" spans="1:12" ht="15" customHeight="1" x14ac:dyDescent="0.25">
      <c r="A364" s="125"/>
      <c r="B364" s="134"/>
      <c r="C364" s="255" t="s">
        <v>585</v>
      </c>
      <c r="D364" s="256"/>
      <c r="E364" s="256"/>
      <c r="F364" s="257">
        <v>1654048</v>
      </c>
      <c r="G364" s="83">
        <v>492775</v>
      </c>
      <c r="H364" s="258">
        <v>29.8</v>
      </c>
      <c r="I364" s="83">
        <f>SUM(I365:I367)</f>
        <v>500824</v>
      </c>
      <c r="J364" s="83">
        <f>SUM(J365:J367)</f>
        <v>8049.0000000000136</v>
      </c>
      <c r="K364" s="283" t="s">
        <v>13</v>
      </c>
    </row>
    <row r="365" spans="1:12" s="137" customFormat="1" ht="45" customHeight="1" x14ac:dyDescent="0.25">
      <c r="A365" s="125"/>
      <c r="B365" s="134"/>
      <c r="C365" s="266"/>
      <c r="D365" s="261" t="s">
        <v>586</v>
      </c>
      <c r="E365" s="262"/>
      <c r="F365" s="263">
        <v>1007885</v>
      </c>
      <c r="G365" s="93">
        <v>313094</v>
      </c>
      <c r="H365" s="264">
        <v>31.1</v>
      </c>
      <c r="I365" s="93">
        <v>314793.95</v>
      </c>
      <c r="J365" s="93">
        <f>I365-G365</f>
        <v>1699.9500000000116</v>
      </c>
      <c r="K365" s="265" t="s">
        <v>587</v>
      </c>
      <c r="L365" s="288"/>
    </row>
    <row r="366" spans="1:12" ht="102" customHeight="1" x14ac:dyDescent="0.25">
      <c r="A366" s="125"/>
      <c r="B366" s="134"/>
      <c r="C366" s="266"/>
      <c r="D366" s="261" t="s">
        <v>588</v>
      </c>
      <c r="E366" s="262"/>
      <c r="F366" s="263">
        <v>636994</v>
      </c>
      <c r="G366" s="93">
        <v>173502</v>
      </c>
      <c r="H366" s="264">
        <v>27.2</v>
      </c>
      <c r="I366" s="93">
        <v>180795.44</v>
      </c>
      <c r="J366" s="93">
        <f>I366-G366</f>
        <v>7293.4400000000023</v>
      </c>
      <c r="K366" s="265" t="s">
        <v>589</v>
      </c>
    </row>
    <row r="367" spans="1:12" ht="13.5" customHeight="1" x14ac:dyDescent="0.25">
      <c r="A367" s="125"/>
      <c r="B367" s="134"/>
      <c r="C367" s="267"/>
      <c r="D367" s="261" t="s">
        <v>590</v>
      </c>
      <c r="E367" s="262"/>
      <c r="F367" s="263">
        <v>9169</v>
      </c>
      <c r="G367" s="93">
        <v>6179</v>
      </c>
      <c r="H367" s="264">
        <v>67.400000000000006</v>
      </c>
      <c r="I367" s="93">
        <v>5234.6099999999997</v>
      </c>
      <c r="J367" s="93">
        <f>I367-G367</f>
        <v>-944.39000000000033</v>
      </c>
      <c r="K367" s="283" t="s">
        <v>13</v>
      </c>
    </row>
    <row r="368" spans="1:12" ht="15" customHeight="1" x14ac:dyDescent="0.25">
      <c r="A368" s="125"/>
      <c r="B368" s="134"/>
      <c r="C368" s="255" t="s">
        <v>591</v>
      </c>
      <c r="D368" s="256"/>
      <c r="E368" s="256"/>
      <c r="F368" s="257">
        <v>14694</v>
      </c>
      <c r="G368" s="83">
        <v>0</v>
      </c>
      <c r="H368" s="258">
        <v>0</v>
      </c>
      <c r="I368" s="83">
        <f>I369</f>
        <v>0</v>
      </c>
      <c r="J368" s="83">
        <f>J369</f>
        <v>0</v>
      </c>
      <c r="K368" s="283" t="s">
        <v>13</v>
      </c>
    </row>
    <row r="369" spans="1:11" ht="13.5" customHeight="1" x14ac:dyDescent="0.25">
      <c r="A369" s="125"/>
      <c r="B369" s="134"/>
      <c r="C369" s="163" t="s">
        <v>46</v>
      </c>
      <c r="D369" s="261" t="s">
        <v>505</v>
      </c>
      <c r="E369" s="262"/>
      <c r="F369" s="263">
        <v>14694</v>
      </c>
      <c r="G369" s="93">
        <v>0</v>
      </c>
      <c r="H369" s="264">
        <v>0</v>
      </c>
      <c r="I369" s="93">
        <v>0</v>
      </c>
      <c r="J369" s="93">
        <f>I369-G369</f>
        <v>0</v>
      </c>
      <c r="K369" s="283" t="s">
        <v>13</v>
      </c>
    </row>
    <row r="370" spans="1:11" ht="15" customHeight="1" x14ac:dyDescent="0.25">
      <c r="A370" s="125"/>
      <c r="B370" s="134"/>
      <c r="C370" s="255" t="s">
        <v>592</v>
      </c>
      <c r="D370" s="256"/>
      <c r="E370" s="256"/>
      <c r="F370" s="257">
        <v>38928</v>
      </c>
      <c r="G370" s="83">
        <v>0</v>
      </c>
      <c r="H370" s="258">
        <v>0</v>
      </c>
      <c r="I370" s="83">
        <f>SUM(I371:I373)</f>
        <v>0</v>
      </c>
      <c r="J370" s="83">
        <f>SUM(J371:J373)</f>
        <v>0</v>
      </c>
      <c r="K370" s="283" t="s">
        <v>13</v>
      </c>
    </row>
    <row r="371" spans="1:11" ht="13.5" customHeight="1" x14ac:dyDescent="0.25">
      <c r="A371" s="125"/>
      <c r="B371" s="134"/>
      <c r="C371" s="260" t="s">
        <v>46</v>
      </c>
      <c r="D371" s="261" t="s">
        <v>513</v>
      </c>
      <c r="E371" s="262"/>
      <c r="F371" s="263">
        <v>25000</v>
      </c>
      <c r="G371" s="93">
        <v>0</v>
      </c>
      <c r="H371" s="264">
        <v>0</v>
      </c>
      <c r="I371" s="93">
        <v>0</v>
      </c>
      <c r="J371" s="93">
        <f>I371-G371</f>
        <v>0</v>
      </c>
      <c r="K371" s="283" t="s">
        <v>13</v>
      </c>
    </row>
    <row r="372" spans="1:11" ht="15" customHeight="1" x14ac:dyDescent="0.25">
      <c r="A372" s="125"/>
      <c r="B372" s="134"/>
      <c r="C372" s="266"/>
      <c r="D372" s="261" t="s">
        <v>514</v>
      </c>
      <c r="E372" s="262"/>
      <c r="F372" s="263">
        <v>9520</v>
      </c>
      <c r="G372" s="93">
        <v>0</v>
      </c>
      <c r="H372" s="264">
        <v>0</v>
      </c>
      <c r="I372" s="93">
        <v>0</v>
      </c>
      <c r="J372" s="93">
        <f>I372-G372</f>
        <v>0</v>
      </c>
      <c r="K372" s="283" t="s">
        <v>13</v>
      </c>
    </row>
    <row r="373" spans="1:11" ht="28.5" customHeight="1" x14ac:dyDescent="0.25">
      <c r="A373" s="125"/>
      <c r="B373" s="134"/>
      <c r="C373" s="267"/>
      <c r="D373" s="261" t="s">
        <v>519</v>
      </c>
      <c r="E373" s="262"/>
      <c r="F373" s="263">
        <v>4408</v>
      </c>
      <c r="G373" s="93">
        <v>0</v>
      </c>
      <c r="H373" s="264">
        <v>0</v>
      </c>
      <c r="I373" s="93">
        <v>0</v>
      </c>
      <c r="J373" s="93">
        <f>I373-G373</f>
        <v>0</v>
      </c>
      <c r="K373" s="283" t="s">
        <v>13</v>
      </c>
    </row>
    <row r="374" spans="1:11" ht="16.5" customHeight="1" x14ac:dyDescent="0.25">
      <c r="A374" s="248" t="s">
        <v>214</v>
      </c>
      <c r="B374" s="249"/>
      <c r="C374" s="249"/>
      <c r="D374" s="249"/>
      <c r="E374" s="249"/>
      <c r="F374" s="250">
        <v>563085</v>
      </c>
      <c r="G374" s="74">
        <v>664</v>
      </c>
      <c r="H374" s="251">
        <v>0.1</v>
      </c>
      <c r="I374" s="74">
        <f>I375+I377+I380+I382</f>
        <v>664</v>
      </c>
      <c r="J374" s="74">
        <f>J375+J377+J380+J382</f>
        <v>0</v>
      </c>
      <c r="K374" s="306" t="s">
        <v>13</v>
      </c>
    </row>
    <row r="375" spans="1:11" ht="15" customHeight="1" x14ac:dyDescent="0.25">
      <c r="A375" s="125" t="s">
        <v>46</v>
      </c>
      <c r="B375" s="134"/>
      <c r="C375" s="255" t="s">
        <v>593</v>
      </c>
      <c r="D375" s="256"/>
      <c r="E375" s="256"/>
      <c r="F375" s="257">
        <v>20000</v>
      </c>
      <c r="G375" s="83">
        <v>0</v>
      </c>
      <c r="H375" s="258">
        <v>0</v>
      </c>
      <c r="I375" s="83">
        <f>I376</f>
        <v>0</v>
      </c>
      <c r="J375" s="83">
        <f>J376</f>
        <v>0</v>
      </c>
      <c r="K375" s="283" t="s">
        <v>13</v>
      </c>
    </row>
    <row r="376" spans="1:11" ht="15" customHeight="1" x14ac:dyDescent="0.25">
      <c r="A376" s="125"/>
      <c r="B376" s="134"/>
      <c r="C376" s="312" t="s">
        <v>46</v>
      </c>
      <c r="D376" s="261" t="s">
        <v>594</v>
      </c>
      <c r="E376" s="262"/>
      <c r="F376" s="263">
        <v>20000</v>
      </c>
      <c r="G376" s="93">
        <v>0</v>
      </c>
      <c r="H376" s="264">
        <v>0</v>
      </c>
      <c r="I376" s="93">
        <v>0</v>
      </c>
      <c r="J376" s="93">
        <f>I376-G376</f>
        <v>0</v>
      </c>
      <c r="K376" s="283" t="s">
        <v>13</v>
      </c>
    </row>
    <row r="377" spans="1:11" ht="15" customHeight="1" x14ac:dyDescent="0.25">
      <c r="A377" s="125"/>
      <c r="B377" s="134"/>
      <c r="C377" s="255" t="s">
        <v>215</v>
      </c>
      <c r="D377" s="256"/>
      <c r="E377" s="256"/>
      <c r="F377" s="257">
        <v>47000</v>
      </c>
      <c r="G377" s="83">
        <v>0</v>
      </c>
      <c r="H377" s="258">
        <v>0</v>
      </c>
      <c r="I377" s="83">
        <f>SUM(I378:I379)</f>
        <v>0</v>
      </c>
      <c r="J377" s="83">
        <f>SUM(J378:J379)</f>
        <v>0</v>
      </c>
      <c r="K377" s="283" t="s">
        <v>13</v>
      </c>
    </row>
    <row r="378" spans="1:11" ht="26.25" customHeight="1" x14ac:dyDescent="0.25">
      <c r="A378" s="125"/>
      <c r="B378" s="134"/>
      <c r="C378" s="260" t="s">
        <v>46</v>
      </c>
      <c r="D378" s="261" t="s">
        <v>595</v>
      </c>
      <c r="E378" s="262"/>
      <c r="F378" s="263">
        <v>33000</v>
      </c>
      <c r="G378" s="93">
        <v>0</v>
      </c>
      <c r="H378" s="264">
        <v>0</v>
      </c>
      <c r="I378" s="93">
        <v>0</v>
      </c>
      <c r="J378" s="93">
        <f>I378-G378</f>
        <v>0</v>
      </c>
      <c r="K378" s="283" t="s">
        <v>13</v>
      </c>
    </row>
    <row r="379" spans="1:11" ht="15" customHeight="1" x14ac:dyDescent="0.25">
      <c r="A379" s="125"/>
      <c r="B379" s="134"/>
      <c r="C379" s="266"/>
      <c r="D379" s="261" t="s">
        <v>596</v>
      </c>
      <c r="E379" s="262"/>
      <c r="F379" s="263">
        <v>14000</v>
      </c>
      <c r="G379" s="93">
        <v>0</v>
      </c>
      <c r="H379" s="264">
        <v>0</v>
      </c>
      <c r="I379" s="93">
        <v>0</v>
      </c>
      <c r="J379" s="93">
        <f>I379-G379</f>
        <v>0</v>
      </c>
      <c r="K379" s="283" t="s">
        <v>13</v>
      </c>
    </row>
    <row r="380" spans="1:11" ht="15" customHeight="1" x14ac:dyDescent="0.25">
      <c r="A380" s="125"/>
      <c r="B380" s="134"/>
      <c r="C380" s="255" t="s">
        <v>216</v>
      </c>
      <c r="D380" s="256"/>
      <c r="E380" s="256"/>
      <c r="F380" s="257">
        <v>100000</v>
      </c>
      <c r="G380" s="83">
        <v>0</v>
      </c>
      <c r="H380" s="258">
        <v>0</v>
      </c>
      <c r="I380" s="83">
        <f>I381</f>
        <v>0</v>
      </c>
      <c r="J380" s="83">
        <f>J381</f>
        <v>0</v>
      </c>
      <c r="K380" s="283" t="s">
        <v>13</v>
      </c>
    </row>
    <row r="381" spans="1:11" ht="15" customHeight="1" x14ac:dyDescent="0.25">
      <c r="A381" s="125"/>
      <c r="B381" s="134"/>
      <c r="C381" s="163" t="s">
        <v>46</v>
      </c>
      <c r="D381" s="261" t="s">
        <v>597</v>
      </c>
      <c r="E381" s="262"/>
      <c r="F381" s="263">
        <v>100000</v>
      </c>
      <c r="G381" s="93">
        <v>0</v>
      </c>
      <c r="H381" s="264">
        <v>0</v>
      </c>
      <c r="I381" s="93">
        <v>0</v>
      </c>
      <c r="J381" s="93">
        <f>I381-G381</f>
        <v>0</v>
      </c>
      <c r="K381" s="283" t="s">
        <v>13</v>
      </c>
    </row>
    <row r="382" spans="1:11" ht="15" customHeight="1" x14ac:dyDescent="0.25">
      <c r="A382" s="125"/>
      <c r="B382" s="134"/>
      <c r="C382" s="255" t="s">
        <v>221</v>
      </c>
      <c r="D382" s="256"/>
      <c r="E382" s="256"/>
      <c r="F382" s="257">
        <v>396085</v>
      </c>
      <c r="G382" s="83">
        <v>664</v>
      </c>
      <c r="H382" s="258">
        <v>0.2</v>
      </c>
      <c r="I382" s="83">
        <f>SUM(I383:I386)</f>
        <v>664</v>
      </c>
      <c r="J382" s="83">
        <f>SUM(J383:J386)</f>
        <v>0</v>
      </c>
      <c r="K382" s="283" t="s">
        <v>13</v>
      </c>
    </row>
    <row r="383" spans="1:11" ht="26.25" customHeight="1" x14ac:dyDescent="0.25">
      <c r="A383" s="125"/>
      <c r="B383" s="134"/>
      <c r="C383" s="304" t="s">
        <v>46</v>
      </c>
      <c r="D383" s="261" t="s">
        <v>595</v>
      </c>
      <c r="E383" s="262"/>
      <c r="F383" s="263">
        <v>30000</v>
      </c>
      <c r="G383" s="93">
        <v>0</v>
      </c>
      <c r="H383" s="264">
        <v>0</v>
      </c>
      <c r="I383" s="93">
        <v>0</v>
      </c>
      <c r="J383" s="93">
        <f>I383-G383</f>
        <v>0</v>
      </c>
      <c r="K383" s="283" t="s">
        <v>13</v>
      </c>
    </row>
    <row r="384" spans="1:11" ht="14.25" customHeight="1" x14ac:dyDescent="0.25">
      <c r="A384" s="125" t="s">
        <v>46</v>
      </c>
      <c r="B384" s="134"/>
      <c r="C384" s="134"/>
      <c r="D384" s="261" t="s">
        <v>594</v>
      </c>
      <c r="E384" s="262"/>
      <c r="F384" s="263">
        <v>210000</v>
      </c>
      <c r="G384" s="93">
        <v>0</v>
      </c>
      <c r="H384" s="264">
        <v>0</v>
      </c>
      <c r="I384" s="93">
        <v>0</v>
      </c>
      <c r="J384" s="93">
        <f>I384-G384</f>
        <v>0</v>
      </c>
      <c r="K384" s="283" t="s">
        <v>13</v>
      </c>
    </row>
    <row r="385" spans="1:11" ht="17.25" customHeight="1" x14ac:dyDescent="0.25">
      <c r="A385" s="125"/>
      <c r="B385" s="134"/>
      <c r="C385" s="134"/>
      <c r="D385" s="261" t="s">
        <v>598</v>
      </c>
      <c r="E385" s="262"/>
      <c r="F385" s="263">
        <v>42400</v>
      </c>
      <c r="G385" s="93">
        <v>664</v>
      </c>
      <c r="H385" s="264">
        <v>1.6</v>
      </c>
      <c r="I385" s="93">
        <v>664</v>
      </c>
      <c r="J385" s="93">
        <f>I385-G385</f>
        <v>0</v>
      </c>
      <c r="K385" s="283" t="s">
        <v>13</v>
      </c>
    </row>
    <row r="386" spans="1:11" ht="29.25" customHeight="1" x14ac:dyDescent="0.25">
      <c r="A386" s="115"/>
      <c r="B386" s="116"/>
      <c r="C386" s="116"/>
      <c r="D386" s="269" t="s">
        <v>599</v>
      </c>
      <c r="E386" s="270"/>
      <c r="F386" s="271">
        <v>113685</v>
      </c>
      <c r="G386" s="102">
        <v>0</v>
      </c>
      <c r="H386" s="272">
        <v>0</v>
      </c>
      <c r="I386" s="102">
        <v>0</v>
      </c>
      <c r="J386" s="102">
        <f>I386-G386</f>
        <v>0</v>
      </c>
      <c r="K386" s="293" t="s">
        <v>13</v>
      </c>
    </row>
    <row r="387" spans="1:11" ht="16.5" customHeight="1" x14ac:dyDescent="0.25">
      <c r="A387" s="294" t="s">
        <v>223</v>
      </c>
      <c r="B387" s="295"/>
      <c r="C387" s="295"/>
      <c r="D387" s="295"/>
      <c r="E387" s="295"/>
      <c r="F387" s="296">
        <v>87468864</v>
      </c>
      <c r="G387" s="148">
        <v>12412816</v>
      </c>
      <c r="H387" s="297">
        <v>14.2</v>
      </c>
      <c r="I387" s="148">
        <f>I388+I390+I397+I399+I407+I411+I417+I419+I421</f>
        <v>12412816.060000001</v>
      </c>
      <c r="J387" s="148">
        <f>J388+J390+J397+J399+J407+J411+J417+J419+J421</f>
        <v>5.9999999954015948E-2</v>
      </c>
      <c r="K387" s="298" t="s">
        <v>13</v>
      </c>
    </row>
    <row r="388" spans="1:11" ht="15" customHeight="1" x14ac:dyDescent="0.25">
      <c r="A388" s="125" t="s">
        <v>46</v>
      </c>
      <c r="B388" s="134"/>
      <c r="C388" s="255" t="s">
        <v>600</v>
      </c>
      <c r="D388" s="256"/>
      <c r="E388" s="256"/>
      <c r="F388" s="257">
        <v>1158000</v>
      </c>
      <c r="G388" s="83">
        <v>13400</v>
      </c>
      <c r="H388" s="258">
        <v>1.2</v>
      </c>
      <c r="I388" s="83">
        <f>I389</f>
        <v>13399.5</v>
      </c>
      <c r="J388" s="83">
        <f>J389</f>
        <v>-0.5</v>
      </c>
      <c r="K388" s="283" t="s">
        <v>13</v>
      </c>
    </row>
    <row r="389" spans="1:11" ht="15" customHeight="1" x14ac:dyDescent="0.25">
      <c r="A389" s="125"/>
      <c r="B389" s="134"/>
      <c r="C389" s="312" t="s">
        <v>46</v>
      </c>
      <c r="D389" s="261" t="s">
        <v>601</v>
      </c>
      <c r="E389" s="262"/>
      <c r="F389" s="263">
        <v>1158000</v>
      </c>
      <c r="G389" s="93">
        <v>13400</v>
      </c>
      <c r="H389" s="264">
        <v>1.2</v>
      </c>
      <c r="I389" s="93">
        <v>13399.5</v>
      </c>
      <c r="J389" s="93">
        <f>I389-G389</f>
        <v>-0.5</v>
      </c>
      <c r="K389" s="259" t="s">
        <v>13</v>
      </c>
    </row>
    <row r="390" spans="1:11" ht="15" customHeight="1" x14ac:dyDescent="0.25">
      <c r="A390" s="125"/>
      <c r="B390" s="134"/>
      <c r="C390" s="255" t="s">
        <v>224</v>
      </c>
      <c r="D390" s="256"/>
      <c r="E390" s="256"/>
      <c r="F390" s="257">
        <v>40055705</v>
      </c>
      <c r="G390" s="83">
        <v>4879985</v>
      </c>
      <c r="H390" s="258">
        <v>12.2</v>
      </c>
      <c r="I390" s="83">
        <f>SUM(I391:I396)</f>
        <v>4879985</v>
      </c>
      <c r="J390" s="83">
        <f>SUM(J391:J396)</f>
        <v>0</v>
      </c>
      <c r="K390" s="283" t="s">
        <v>13</v>
      </c>
    </row>
    <row r="391" spans="1:11" ht="15" customHeight="1" x14ac:dyDescent="0.25">
      <c r="A391" s="125"/>
      <c r="B391" s="134"/>
      <c r="C391" s="260" t="s">
        <v>46</v>
      </c>
      <c r="D391" s="261" t="s">
        <v>602</v>
      </c>
      <c r="E391" s="262"/>
      <c r="F391" s="263">
        <v>5127200</v>
      </c>
      <c r="G391" s="93">
        <v>1374200</v>
      </c>
      <c r="H391" s="264">
        <v>26.8</v>
      </c>
      <c r="I391" s="93">
        <v>1374200</v>
      </c>
      <c r="J391" s="93">
        <f t="shared" ref="J391:J396" si="18">I391-G391</f>
        <v>0</v>
      </c>
      <c r="K391" s="283" t="s">
        <v>13</v>
      </c>
    </row>
    <row r="392" spans="1:11" ht="15" customHeight="1" x14ac:dyDescent="0.25">
      <c r="A392" s="125"/>
      <c r="B392" s="134"/>
      <c r="C392" s="266"/>
      <c r="D392" s="261" t="s">
        <v>603</v>
      </c>
      <c r="E392" s="262"/>
      <c r="F392" s="263">
        <v>11380000</v>
      </c>
      <c r="G392" s="93">
        <v>2850000</v>
      </c>
      <c r="H392" s="264">
        <v>25</v>
      </c>
      <c r="I392" s="93">
        <v>2850000</v>
      </c>
      <c r="J392" s="93">
        <f t="shared" si="18"/>
        <v>0</v>
      </c>
      <c r="K392" s="283" t="s">
        <v>13</v>
      </c>
    </row>
    <row r="393" spans="1:11" ht="15" customHeight="1" x14ac:dyDescent="0.25">
      <c r="A393" s="125"/>
      <c r="B393" s="134"/>
      <c r="C393" s="266"/>
      <c r="D393" s="261" t="s">
        <v>604</v>
      </c>
      <c r="E393" s="262"/>
      <c r="F393" s="263">
        <v>500000</v>
      </c>
      <c r="G393" s="93">
        <v>250000</v>
      </c>
      <c r="H393" s="264">
        <v>50</v>
      </c>
      <c r="I393" s="93">
        <v>250000</v>
      </c>
      <c r="J393" s="93">
        <f t="shared" si="18"/>
        <v>0</v>
      </c>
      <c r="K393" s="283" t="s">
        <v>13</v>
      </c>
    </row>
    <row r="394" spans="1:11" ht="15" customHeight="1" x14ac:dyDescent="0.25">
      <c r="A394" s="125"/>
      <c r="B394" s="134"/>
      <c r="C394" s="266"/>
      <c r="D394" s="261" t="s">
        <v>605</v>
      </c>
      <c r="E394" s="262"/>
      <c r="F394" s="263">
        <v>22199905</v>
      </c>
      <c r="G394" s="93">
        <v>332578</v>
      </c>
      <c r="H394" s="264">
        <v>1.5</v>
      </c>
      <c r="I394" s="93">
        <v>332578</v>
      </c>
      <c r="J394" s="93">
        <f t="shared" si="18"/>
        <v>0</v>
      </c>
      <c r="K394" s="283" t="s">
        <v>13</v>
      </c>
    </row>
    <row r="395" spans="1:11" ht="30" customHeight="1" x14ac:dyDescent="0.25">
      <c r="A395" s="125"/>
      <c r="B395" s="134"/>
      <c r="C395" s="266"/>
      <c r="D395" s="261" t="s">
        <v>606</v>
      </c>
      <c r="E395" s="262"/>
      <c r="F395" s="263">
        <v>348600</v>
      </c>
      <c r="G395" s="93">
        <v>73207</v>
      </c>
      <c r="H395" s="264">
        <v>21</v>
      </c>
      <c r="I395" s="93">
        <v>73207</v>
      </c>
      <c r="J395" s="93">
        <f t="shared" si="18"/>
        <v>0</v>
      </c>
      <c r="K395" s="283" t="s">
        <v>13</v>
      </c>
    </row>
    <row r="396" spans="1:11" ht="30" customHeight="1" x14ac:dyDescent="0.25">
      <c r="A396" s="125"/>
      <c r="B396" s="134"/>
      <c r="C396" s="267"/>
      <c r="D396" s="261" t="s">
        <v>607</v>
      </c>
      <c r="E396" s="262"/>
      <c r="F396" s="263">
        <v>500000</v>
      </c>
      <c r="G396" s="93">
        <v>0</v>
      </c>
      <c r="H396" s="264">
        <v>0</v>
      </c>
      <c r="I396" s="93">
        <v>0</v>
      </c>
      <c r="J396" s="93">
        <f t="shared" si="18"/>
        <v>0</v>
      </c>
      <c r="K396" s="283" t="s">
        <v>13</v>
      </c>
    </row>
    <row r="397" spans="1:11" ht="15" customHeight="1" x14ac:dyDescent="0.25">
      <c r="A397" s="125"/>
      <c r="B397" s="134"/>
      <c r="C397" s="255" t="s">
        <v>608</v>
      </c>
      <c r="D397" s="256"/>
      <c r="E397" s="256"/>
      <c r="F397" s="257">
        <v>300000</v>
      </c>
      <c r="G397" s="83">
        <v>150000</v>
      </c>
      <c r="H397" s="258">
        <v>50</v>
      </c>
      <c r="I397" s="83">
        <f>I398</f>
        <v>150000</v>
      </c>
      <c r="J397" s="83">
        <f>J398</f>
        <v>0</v>
      </c>
      <c r="K397" s="283" t="s">
        <v>13</v>
      </c>
    </row>
    <row r="398" spans="1:11" ht="15" customHeight="1" x14ac:dyDescent="0.25">
      <c r="A398" s="125"/>
      <c r="B398" s="134"/>
      <c r="C398" s="163" t="s">
        <v>46</v>
      </c>
      <c r="D398" s="261" t="s">
        <v>609</v>
      </c>
      <c r="E398" s="262"/>
      <c r="F398" s="263">
        <v>300000</v>
      </c>
      <c r="G398" s="93">
        <v>150000</v>
      </c>
      <c r="H398" s="264">
        <v>50</v>
      </c>
      <c r="I398" s="93">
        <v>150000</v>
      </c>
      <c r="J398" s="93">
        <f>I398-G398</f>
        <v>0</v>
      </c>
      <c r="K398" s="283" t="s">
        <v>13</v>
      </c>
    </row>
    <row r="399" spans="1:11" ht="15" customHeight="1" x14ac:dyDescent="0.25">
      <c r="A399" s="125"/>
      <c r="B399" s="134"/>
      <c r="C399" s="255" t="s">
        <v>226</v>
      </c>
      <c r="D399" s="256"/>
      <c r="E399" s="256"/>
      <c r="F399" s="257">
        <v>17387541</v>
      </c>
      <c r="G399" s="83">
        <v>1392607</v>
      </c>
      <c r="H399" s="258">
        <v>8</v>
      </c>
      <c r="I399" s="83">
        <f>SUM(I400:I406)</f>
        <v>1392607</v>
      </c>
      <c r="J399" s="83">
        <f>SUM(J400:J406)</f>
        <v>0</v>
      </c>
      <c r="K399" s="283" t="s">
        <v>13</v>
      </c>
    </row>
    <row r="400" spans="1:11" ht="15" customHeight="1" x14ac:dyDescent="0.25">
      <c r="A400" s="125"/>
      <c r="B400" s="134"/>
      <c r="C400" s="260" t="s">
        <v>46</v>
      </c>
      <c r="D400" s="261" t="s">
        <v>610</v>
      </c>
      <c r="E400" s="262"/>
      <c r="F400" s="263">
        <v>6525393</v>
      </c>
      <c r="G400" s="93">
        <v>1315393</v>
      </c>
      <c r="H400" s="264">
        <v>20.2</v>
      </c>
      <c r="I400" s="93">
        <v>1315393</v>
      </c>
      <c r="J400" s="93">
        <f t="shared" ref="J400:J406" si="19">I400-G400</f>
        <v>0</v>
      </c>
      <c r="K400" s="283" t="s">
        <v>13</v>
      </c>
    </row>
    <row r="401" spans="1:11" ht="27" customHeight="1" x14ac:dyDescent="0.25">
      <c r="A401" s="125"/>
      <c r="B401" s="134"/>
      <c r="C401" s="266"/>
      <c r="D401" s="261" t="s">
        <v>611</v>
      </c>
      <c r="E401" s="262"/>
      <c r="F401" s="263">
        <v>350000</v>
      </c>
      <c r="G401" s="93">
        <v>77214</v>
      </c>
      <c r="H401" s="264">
        <v>22.1</v>
      </c>
      <c r="I401" s="93">
        <v>77214</v>
      </c>
      <c r="J401" s="93">
        <f t="shared" si="19"/>
        <v>0</v>
      </c>
      <c r="K401" s="283" t="s">
        <v>13</v>
      </c>
    </row>
    <row r="402" spans="1:11" ht="27.75" customHeight="1" x14ac:dyDescent="0.25">
      <c r="A402" s="125"/>
      <c r="B402" s="134"/>
      <c r="C402" s="266"/>
      <c r="D402" s="261" t="s">
        <v>612</v>
      </c>
      <c r="E402" s="262"/>
      <c r="F402" s="263">
        <v>50000</v>
      </c>
      <c r="G402" s="93">
        <v>0</v>
      </c>
      <c r="H402" s="264">
        <v>0</v>
      </c>
      <c r="I402" s="93">
        <v>0</v>
      </c>
      <c r="J402" s="93">
        <f t="shared" si="19"/>
        <v>0</v>
      </c>
      <c r="K402" s="283" t="s">
        <v>13</v>
      </c>
    </row>
    <row r="403" spans="1:11" ht="27.75" customHeight="1" x14ac:dyDescent="0.25">
      <c r="A403" s="125"/>
      <c r="B403" s="134"/>
      <c r="C403" s="266"/>
      <c r="D403" s="261" t="s">
        <v>613</v>
      </c>
      <c r="E403" s="262"/>
      <c r="F403" s="263">
        <v>200000</v>
      </c>
      <c r="G403" s="93">
        <v>0</v>
      </c>
      <c r="H403" s="264">
        <v>0</v>
      </c>
      <c r="I403" s="93">
        <v>0</v>
      </c>
      <c r="J403" s="93">
        <f t="shared" si="19"/>
        <v>0</v>
      </c>
      <c r="K403" s="283" t="s">
        <v>13</v>
      </c>
    </row>
    <row r="404" spans="1:11" ht="26.25" customHeight="1" x14ac:dyDescent="0.25">
      <c r="A404" s="125"/>
      <c r="B404" s="134"/>
      <c r="C404" s="266"/>
      <c r="D404" s="261" t="s">
        <v>612</v>
      </c>
      <c r="E404" s="262"/>
      <c r="F404" s="263">
        <v>150000</v>
      </c>
      <c r="G404" s="93">
        <v>0</v>
      </c>
      <c r="H404" s="264">
        <v>0</v>
      </c>
      <c r="I404" s="93">
        <v>0</v>
      </c>
      <c r="J404" s="93">
        <f t="shared" si="19"/>
        <v>0</v>
      </c>
      <c r="K404" s="283" t="s">
        <v>13</v>
      </c>
    </row>
    <row r="405" spans="1:11" ht="15" customHeight="1" x14ac:dyDescent="0.25">
      <c r="A405" s="125"/>
      <c r="B405" s="134"/>
      <c r="C405" s="266"/>
      <c r="D405" s="261" t="s">
        <v>614</v>
      </c>
      <c r="E405" s="262"/>
      <c r="F405" s="263">
        <v>9512148</v>
      </c>
      <c r="G405" s="93">
        <v>0</v>
      </c>
      <c r="H405" s="264">
        <v>0</v>
      </c>
      <c r="I405" s="93">
        <v>0</v>
      </c>
      <c r="J405" s="93">
        <f t="shared" si="19"/>
        <v>0</v>
      </c>
      <c r="K405" s="283" t="s">
        <v>13</v>
      </c>
    </row>
    <row r="406" spans="1:11" ht="27.75" customHeight="1" x14ac:dyDescent="0.25">
      <c r="A406" s="125"/>
      <c r="B406" s="134"/>
      <c r="C406" s="267"/>
      <c r="D406" s="261" t="s">
        <v>615</v>
      </c>
      <c r="E406" s="262"/>
      <c r="F406" s="263">
        <v>600000</v>
      </c>
      <c r="G406" s="93">
        <v>0</v>
      </c>
      <c r="H406" s="264">
        <v>0</v>
      </c>
      <c r="I406" s="93">
        <v>0</v>
      </c>
      <c r="J406" s="93">
        <f t="shared" si="19"/>
        <v>0</v>
      </c>
      <c r="K406" s="283" t="s">
        <v>13</v>
      </c>
    </row>
    <row r="407" spans="1:11" ht="15" customHeight="1" x14ac:dyDescent="0.25">
      <c r="A407" s="125"/>
      <c r="B407" s="134"/>
      <c r="C407" s="255" t="s">
        <v>616</v>
      </c>
      <c r="D407" s="256"/>
      <c r="E407" s="256"/>
      <c r="F407" s="257">
        <v>11964447</v>
      </c>
      <c r="G407" s="83">
        <v>2806200</v>
      </c>
      <c r="H407" s="258">
        <v>23.4</v>
      </c>
      <c r="I407" s="83">
        <f>SUM(I408:I410)</f>
        <v>2806200</v>
      </c>
      <c r="J407" s="83">
        <f>SUM(J408:J410)</f>
        <v>0</v>
      </c>
      <c r="K407" s="283" t="s">
        <v>13</v>
      </c>
    </row>
    <row r="408" spans="1:11" ht="18" customHeight="1" x14ac:dyDescent="0.25">
      <c r="A408" s="125"/>
      <c r="B408" s="134"/>
      <c r="C408" s="260" t="s">
        <v>46</v>
      </c>
      <c r="D408" s="261" t="s">
        <v>617</v>
      </c>
      <c r="E408" s="262"/>
      <c r="F408" s="263">
        <v>11224385</v>
      </c>
      <c r="G408" s="93">
        <v>2806200</v>
      </c>
      <c r="H408" s="264">
        <v>25</v>
      </c>
      <c r="I408" s="93">
        <v>2806200</v>
      </c>
      <c r="J408" s="93">
        <f>I408-G408</f>
        <v>0</v>
      </c>
      <c r="K408" s="283" t="s">
        <v>13</v>
      </c>
    </row>
    <row r="409" spans="1:11" ht="18" customHeight="1" x14ac:dyDescent="0.25">
      <c r="A409" s="125"/>
      <c r="B409" s="134"/>
      <c r="C409" s="266"/>
      <c r="D409" s="261" t="s">
        <v>618</v>
      </c>
      <c r="E409" s="262"/>
      <c r="F409" s="263">
        <v>592424</v>
      </c>
      <c r="G409" s="93">
        <v>0</v>
      </c>
      <c r="H409" s="264">
        <v>0</v>
      </c>
      <c r="I409" s="93">
        <v>0</v>
      </c>
      <c r="J409" s="93">
        <f>I409-G409</f>
        <v>0</v>
      </c>
      <c r="K409" s="283" t="s">
        <v>13</v>
      </c>
    </row>
    <row r="410" spans="1:11" ht="26.25" customHeight="1" x14ac:dyDescent="0.25">
      <c r="A410" s="125"/>
      <c r="B410" s="134"/>
      <c r="C410" s="267"/>
      <c r="D410" s="261" t="s">
        <v>619</v>
      </c>
      <c r="E410" s="262"/>
      <c r="F410" s="263">
        <v>147638</v>
      </c>
      <c r="G410" s="93">
        <v>0</v>
      </c>
      <c r="H410" s="264">
        <v>0</v>
      </c>
      <c r="I410" s="93">
        <v>0</v>
      </c>
      <c r="J410" s="93">
        <f>I410-G410</f>
        <v>0</v>
      </c>
      <c r="K410" s="283" t="s">
        <v>13</v>
      </c>
    </row>
    <row r="411" spans="1:11" ht="15" customHeight="1" x14ac:dyDescent="0.25">
      <c r="A411" s="125"/>
      <c r="B411" s="134"/>
      <c r="C411" s="255" t="s">
        <v>227</v>
      </c>
      <c r="D411" s="256"/>
      <c r="E411" s="256"/>
      <c r="F411" s="257">
        <v>14264675</v>
      </c>
      <c r="G411" s="83">
        <v>2849227</v>
      </c>
      <c r="H411" s="258">
        <v>20</v>
      </c>
      <c r="I411" s="83">
        <f>SUM(I412:I416)</f>
        <v>2849227.08</v>
      </c>
      <c r="J411" s="83">
        <f>SUM(J412:J416)</f>
        <v>7.9999999958090484E-2</v>
      </c>
      <c r="K411" s="283" t="s">
        <v>13</v>
      </c>
    </row>
    <row r="412" spans="1:11" ht="14.25" customHeight="1" x14ac:dyDescent="0.25">
      <c r="A412" s="125"/>
      <c r="B412" s="134"/>
      <c r="C412" s="260" t="s">
        <v>46</v>
      </c>
      <c r="D412" s="261" t="s">
        <v>620</v>
      </c>
      <c r="E412" s="262"/>
      <c r="F412" s="263">
        <v>7439225</v>
      </c>
      <c r="G412" s="93">
        <v>1860000</v>
      </c>
      <c r="H412" s="264">
        <v>25</v>
      </c>
      <c r="I412" s="93">
        <v>1860000</v>
      </c>
      <c r="J412" s="93">
        <f>I412-G412</f>
        <v>0</v>
      </c>
      <c r="K412" s="283" t="s">
        <v>13</v>
      </c>
    </row>
    <row r="413" spans="1:11" ht="17.25" customHeight="1" x14ac:dyDescent="0.25">
      <c r="A413" s="125"/>
      <c r="B413" s="134"/>
      <c r="C413" s="266"/>
      <c r="D413" s="261" t="s">
        <v>621</v>
      </c>
      <c r="E413" s="262"/>
      <c r="F413" s="263">
        <v>200000</v>
      </c>
      <c r="G413" s="93">
        <v>0</v>
      </c>
      <c r="H413" s="264">
        <v>0</v>
      </c>
      <c r="I413" s="93">
        <v>0</v>
      </c>
      <c r="J413" s="93">
        <f>I413-G413</f>
        <v>0</v>
      </c>
      <c r="K413" s="283" t="s">
        <v>13</v>
      </c>
    </row>
    <row r="414" spans="1:11" ht="17.25" customHeight="1" x14ac:dyDescent="0.25">
      <c r="A414" s="125"/>
      <c r="B414" s="134"/>
      <c r="C414" s="266"/>
      <c r="D414" s="261" t="s">
        <v>622</v>
      </c>
      <c r="E414" s="262"/>
      <c r="F414" s="263">
        <v>2280000</v>
      </c>
      <c r="G414" s="93">
        <v>0</v>
      </c>
      <c r="H414" s="264">
        <v>0</v>
      </c>
      <c r="I414" s="93">
        <v>0</v>
      </c>
      <c r="J414" s="93">
        <f>I414-G414</f>
        <v>0</v>
      </c>
      <c r="K414" s="283" t="s">
        <v>13</v>
      </c>
    </row>
    <row r="415" spans="1:11" ht="17.25" customHeight="1" x14ac:dyDescent="0.25">
      <c r="A415" s="125"/>
      <c r="B415" s="134"/>
      <c r="C415" s="266"/>
      <c r="D415" s="261" t="s">
        <v>623</v>
      </c>
      <c r="E415" s="262"/>
      <c r="F415" s="263">
        <v>4145450</v>
      </c>
      <c r="G415" s="93">
        <v>989227</v>
      </c>
      <c r="H415" s="264">
        <v>23.9</v>
      </c>
      <c r="I415" s="93">
        <v>989227.08</v>
      </c>
      <c r="J415" s="93">
        <f>I415-G415</f>
        <v>7.9999999958090484E-2</v>
      </c>
      <c r="K415" s="283" t="s">
        <v>13</v>
      </c>
    </row>
    <row r="416" spans="1:11" ht="28.5" customHeight="1" x14ac:dyDescent="0.25">
      <c r="A416" s="125"/>
      <c r="B416" s="134"/>
      <c r="C416" s="267"/>
      <c r="D416" s="261" t="s">
        <v>624</v>
      </c>
      <c r="E416" s="262"/>
      <c r="F416" s="263">
        <v>200000</v>
      </c>
      <c r="G416" s="93">
        <v>0</v>
      </c>
      <c r="H416" s="264">
        <v>0</v>
      </c>
      <c r="I416" s="93">
        <v>0</v>
      </c>
      <c r="J416" s="93">
        <f>I416-G416</f>
        <v>0</v>
      </c>
      <c r="K416" s="283" t="s">
        <v>13</v>
      </c>
    </row>
    <row r="417" spans="1:11" ht="15" customHeight="1" x14ac:dyDescent="0.25">
      <c r="A417" s="125"/>
      <c r="B417" s="134"/>
      <c r="C417" s="255" t="s">
        <v>625</v>
      </c>
      <c r="D417" s="256"/>
      <c r="E417" s="256"/>
      <c r="F417" s="257">
        <v>825548</v>
      </c>
      <c r="G417" s="83">
        <v>208450</v>
      </c>
      <c r="H417" s="258">
        <v>25.3</v>
      </c>
      <c r="I417" s="83">
        <f>I418</f>
        <v>208450</v>
      </c>
      <c r="J417" s="83">
        <f>J418</f>
        <v>0</v>
      </c>
      <c r="K417" s="283" t="s">
        <v>13</v>
      </c>
    </row>
    <row r="418" spans="1:11" ht="18" customHeight="1" x14ac:dyDescent="0.25">
      <c r="A418" s="125"/>
      <c r="B418" s="134"/>
      <c r="C418" s="163" t="s">
        <v>46</v>
      </c>
      <c r="D418" s="261" t="s">
        <v>626</v>
      </c>
      <c r="E418" s="262"/>
      <c r="F418" s="263">
        <v>825548</v>
      </c>
      <c r="G418" s="93">
        <v>208450</v>
      </c>
      <c r="H418" s="264">
        <v>25.3</v>
      </c>
      <c r="I418" s="93">
        <v>208450</v>
      </c>
      <c r="J418" s="93">
        <f>I418-G418</f>
        <v>0</v>
      </c>
      <c r="K418" s="283" t="s">
        <v>13</v>
      </c>
    </row>
    <row r="419" spans="1:11" ht="15" customHeight="1" x14ac:dyDescent="0.25">
      <c r="A419" s="125"/>
      <c r="B419" s="134"/>
      <c r="C419" s="255" t="s">
        <v>627</v>
      </c>
      <c r="D419" s="256"/>
      <c r="E419" s="256"/>
      <c r="F419" s="257">
        <v>1200000</v>
      </c>
      <c r="G419" s="83">
        <v>0</v>
      </c>
      <c r="H419" s="258">
        <v>0</v>
      </c>
      <c r="I419" s="83">
        <f>I420</f>
        <v>0</v>
      </c>
      <c r="J419" s="83">
        <f>J420</f>
        <v>0</v>
      </c>
      <c r="K419" s="283" t="s">
        <v>13</v>
      </c>
    </row>
    <row r="420" spans="1:11" ht="15.75" customHeight="1" x14ac:dyDescent="0.25">
      <c r="A420" s="125"/>
      <c r="B420" s="134"/>
      <c r="C420" s="304" t="s">
        <v>46</v>
      </c>
      <c r="D420" s="261" t="s">
        <v>628</v>
      </c>
      <c r="E420" s="262"/>
      <c r="F420" s="263">
        <v>1200000</v>
      </c>
      <c r="G420" s="93">
        <v>0</v>
      </c>
      <c r="H420" s="264">
        <v>0</v>
      </c>
      <c r="I420" s="93">
        <v>0</v>
      </c>
      <c r="J420" s="93">
        <f>I420-G420</f>
        <v>0</v>
      </c>
      <c r="K420" s="283" t="s">
        <v>13</v>
      </c>
    </row>
    <row r="421" spans="1:11" ht="15" customHeight="1" x14ac:dyDescent="0.25">
      <c r="A421" s="125" t="s">
        <v>46</v>
      </c>
      <c r="B421" s="134"/>
      <c r="C421" s="255" t="s">
        <v>629</v>
      </c>
      <c r="D421" s="256"/>
      <c r="E421" s="313"/>
      <c r="F421" s="257">
        <v>312948</v>
      </c>
      <c r="G421" s="83">
        <v>112947</v>
      </c>
      <c r="H421" s="258">
        <v>36.1</v>
      </c>
      <c r="I421" s="83">
        <f>SUM(I422:I423)</f>
        <v>112947.48</v>
      </c>
      <c r="J421" s="83">
        <f>SUM(J422:J423)</f>
        <v>0.47999999999592546</v>
      </c>
      <c r="K421" s="283" t="s">
        <v>13</v>
      </c>
    </row>
    <row r="422" spans="1:11" ht="16.5" customHeight="1" x14ac:dyDescent="0.25">
      <c r="A422" s="125"/>
      <c r="B422" s="134"/>
      <c r="C422" s="260" t="s">
        <v>46</v>
      </c>
      <c r="D422" s="261" t="s">
        <v>601</v>
      </c>
      <c r="E422" s="262"/>
      <c r="F422" s="263">
        <v>200000</v>
      </c>
      <c r="G422" s="93">
        <v>0</v>
      </c>
      <c r="H422" s="264">
        <v>0</v>
      </c>
      <c r="I422" s="93">
        <v>0</v>
      </c>
      <c r="J422" s="93">
        <f>I422-G422</f>
        <v>0</v>
      </c>
      <c r="K422" s="283" t="s">
        <v>13</v>
      </c>
    </row>
    <row r="423" spans="1:11" ht="15" customHeight="1" x14ac:dyDescent="0.25">
      <c r="A423" s="115"/>
      <c r="B423" s="116"/>
      <c r="C423" s="141"/>
      <c r="D423" s="269" t="s">
        <v>630</v>
      </c>
      <c r="E423" s="270"/>
      <c r="F423" s="263">
        <v>112948</v>
      </c>
      <c r="G423" s="93">
        <v>112947</v>
      </c>
      <c r="H423" s="264">
        <v>100</v>
      </c>
      <c r="I423" s="93">
        <v>112947.48</v>
      </c>
      <c r="J423" s="93">
        <f>I423-G423</f>
        <v>0.47999999999592546</v>
      </c>
      <c r="K423" s="283" t="s">
        <v>13</v>
      </c>
    </row>
    <row r="424" spans="1:11" ht="30" customHeight="1" x14ac:dyDescent="0.25">
      <c r="A424" s="294" t="s">
        <v>228</v>
      </c>
      <c r="B424" s="295"/>
      <c r="C424" s="295"/>
      <c r="D424" s="295"/>
      <c r="E424" s="295"/>
      <c r="F424" s="250">
        <v>936613</v>
      </c>
      <c r="G424" s="74">
        <v>181674</v>
      </c>
      <c r="H424" s="251">
        <v>19.399999999999999</v>
      </c>
      <c r="I424" s="74">
        <f>I425</f>
        <v>193964.59</v>
      </c>
      <c r="J424" s="74">
        <f>J425</f>
        <v>12290.589999999997</v>
      </c>
      <c r="K424" s="306" t="s">
        <v>13</v>
      </c>
    </row>
    <row r="425" spans="1:11" ht="18.75" customHeight="1" x14ac:dyDescent="0.25">
      <c r="A425" s="125" t="s">
        <v>46</v>
      </c>
      <c r="B425" s="134"/>
      <c r="C425" s="255" t="s">
        <v>229</v>
      </c>
      <c r="D425" s="256"/>
      <c r="E425" s="256"/>
      <c r="F425" s="257">
        <v>936613</v>
      </c>
      <c r="G425" s="83">
        <v>181674</v>
      </c>
      <c r="H425" s="258">
        <v>19.399999999999999</v>
      </c>
      <c r="I425" s="83">
        <f>I426</f>
        <v>193964.59</v>
      </c>
      <c r="J425" s="83">
        <f>J426</f>
        <v>12290.589999999997</v>
      </c>
      <c r="K425" s="278" t="s">
        <v>631</v>
      </c>
    </row>
    <row r="426" spans="1:11" ht="39" customHeight="1" x14ac:dyDescent="0.25">
      <c r="A426" s="125"/>
      <c r="B426" s="134"/>
      <c r="C426" s="163" t="s">
        <v>46</v>
      </c>
      <c r="D426" s="261" t="s">
        <v>632</v>
      </c>
      <c r="E426" s="262"/>
      <c r="F426" s="263">
        <v>936613</v>
      </c>
      <c r="G426" s="93">
        <v>181674</v>
      </c>
      <c r="H426" s="264">
        <v>19.399999999999999</v>
      </c>
      <c r="I426" s="93">
        <v>193964.59</v>
      </c>
      <c r="J426" s="93">
        <f>I426-G426</f>
        <v>12290.589999999997</v>
      </c>
      <c r="K426" s="280"/>
    </row>
    <row r="427" spans="1:11" ht="16.5" customHeight="1" x14ac:dyDescent="0.25">
      <c r="A427" s="248" t="s">
        <v>633</v>
      </c>
      <c r="B427" s="249"/>
      <c r="C427" s="249"/>
      <c r="D427" s="249"/>
      <c r="E427" s="249"/>
      <c r="F427" s="250">
        <v>4995000</v>
      </c>
      <c r="G427" s="74">
        <v>769861</v>
      </c>
      <c r="H427" s="251">
        <v>15.4</v>
      </c>
      <c r="I427" s="74">
        <f>I428+I431</f>
        <v>767919.88</v>
      </c>
      <c r="J427" s="74">
        <f>J428+J431</f>
        <v>-1941.1199999999953</v>
      </c>
      <c r="K427" s="306" t="s">
        <v>13</v>
      </c>
    </row>
    <row r="428" spans="1:11" ht="16.5" customHeight="1" x14ac:dyDescent="0.25">
      <c r="A428" s="125"/>
      <c r="B428" s="134"/>
      <c r="C428" s="255" t="s">
        <v>634</v>
      </c>
      <c r="D428" s="256"/>
      <c r="E428" s="256"/>
      <c r="F428" s="257">
        <v>3308000</v>
      </c>
      <c r="G428" s="83">
        <v>535000</v>
      </c>
      <c r="H428" s="258">
        <v>16.2</v>
      </c>
      <c r="I428" s="83">
        <f>SUM(I429:I430)</f>
        <v>535000</v>
      </c>
      <c r="J428" s="83">
        <f>SUM(J429:J430)</f>
        <v>0</v>
      </c>
      <c r="K428" s="283" t="s">
        <v>13</v>
      </c>
    </row>
    <row r="429" spans="1:11" ht="30" customHeight="1" x14ac:dyDescent="0.25">
      <c r="A429" s="125"/>
      <c r="B429" s="134"/>
      <c r="C429" s="260" t="s">
        <v>46</v>
      </c>
      <c r="D429" s="261" t="s">
        <v>635</v>
      </c>
      <c r="E429" s="262"/>
      <c r="F429" s="263">
        <v>2728000</v>
      </c>
      <c r="G429" s="93">
        <v>520000</v>
      </c>
      <c r="H429" s="264">
        <v>19.100000000000001</v>
      </c>
      <c r="I429" s="93">
        <v>520000</v>
      </c>
      <c r="J429" s="93">
        <f>I429-G429</f>
        <v>0</v>
      </c>
      <c r="K429" s="283" t="s">
        <v>13</v>
      </c>
    </row>
    <row r="430" spans="1:11" ht="18" customHeight="1" x14ac:dyDescent="0.25">
      <c r="A430" s="125"/>
      <c r="B430" s="134"/>
      <c r="C430" s="267"/>
      <c r="D430" s="261" t="s">
        <v>636</v>
      </c>
      <c r="E430" s="262"/>
      <c r="F430" s="263">
        <v>580000</v>
      </c>
      <c r="G430" s="93">
        <v>15000</v>
      </c>
      <c r="H430" s="264">
        <v>2.6</v>
      </c>
      <c r="I430" s="93">
        <v>15000</v>
      </c>
      <c r="J430" s="93">
        <f>I430-G430</f>
        <v>0</v>
      </c>
      <c r="K430" s="283" t="s">
        <v>13</v>
      </c>
    </row>
    <row r="431" spans="1:11" ht="16.5" customHeight="1" x14ac:dyDescent="0.25">
      <c r="A431" s="125"/>
      <c r="B431" s="134"/>
      <c r="C431" s="255" t="s">
        <v>637</v>
      </c>
      <c r="D431" s="256"/>
      <c r="E431" s="256"/>
      <c r="F431" s="257">
        <v>1687000</v>
      </c>
      <c r="G431" s="83">
        <v>234861</v>
      </c>
      <c r="H431" s="258">
        <v>13.9</v>
      </c>
      <c r="I431" s="83">
        <f>SUM(I432:I434)</f>
        <v>232919.88</v>
      </c>
      <c r="J431" s="83">
        <f>SUM(J432:J434)</f>
        <v>-1941.1199999999953</v>
      </c>
      <c r="K431" s="283" t="s">
        <v>13</v>
      </c>
    </row>
    <row r="432" spans="1:11" ht="26.25" customHeight="1" x14ac:dyDescent="0.25">
      <c r="A432" s="125"/>
      <c r="B432" s="134"/>
      <c r="C432" s="254" t="s">
        <v>46</v>
      </c>
      <c r="D432" s="261" t="s">
        <v>635</v>
      </c>
      <c r="E432" s="262"/>
      <c r="F432" s="263">
        <v>70000</v>
      </c>
      <c r="G432" s="93">
        <v>70000</v>
      </c>
      <c r="H432" s="264">
        <v>100</v>
      </c>
      <c r="I432" s="93">
        <v>70000</v>
      </c>
      <c r="J432" s="93">
        <f>I432-G432</f>
        <v>0</v>
      </c>
      <c r="K432" s="283" t="s">
        <v>13</v>
      </c>
    </row>
    <row r="433" spans="1:11" ht="51.75" customHeight="1" x14ac:dyDescent="0.25">
      <c r="A433" s="125"/>
      <c r="B433" s="134"/>
      <c r="C433" s="134"/>
      <c r="D433" s="261" t="s">
        <v>638</v>
      </c>
      <c r="E433" s="262"/>
      <c r="F433" s="263">
        <v>617000</v>
      </c>
      <c r="G433" s="93">
        <v>164861</v>
      </c>
      <c r="H433" s="264">
        <v>26.7</v>
      </c>
      <c r="I433" s="93">
        <v>162919.88</v>
      </c>
      <c r="J433" s="93">
        <f>I433-G433</f>
        <v>-1941.1199999999953</v>
      </c>
      <c r="K433" s="265" t="s">
        <v>639</v>
      </c>
    </row>
    <row r="434" spans="1:11" ht="20.25" customHeight="1" x14ac:dyDescent="0.25">
      <c r="A434" s="115"/>
      <c r="B434" s="116"/>
      <c r="C434" s="116"/>
      <c r="D434" s="269" t="s">
        <v>640</v>
      </c>
      <c r="E434" s="270"/>
      <c r="F434" s="271">
        <v>1000000</v>
      </c>
      <c r="G434" s="102">
        <v>0</v>
      </c>
      <c r="H434" s="272">
        <v>0</v>
      </c>
      <c r="I434" s="102">
        <v>0</v>
      </c>
      <c r="J434" s="102">
        <f>I434-G434</f>
        <v>0</v>
      </c>
      <c r="K434" s="283" t="s">
        <v>13</v>
      </c>
    </row>
    <row r="435" spans="1:11" ht="29.25" hidden="1" customHeight="1" x14ac:dyDescent="0.25">
      <c r="A435" s="314" t="s">
        <v>46</v>
      </c>
      <c r="B435" s="315" t="s">
        <v>641</v>
      </c>
      <c r="C435" s="315"/>
      <c r="D435" s="315"/>
      <c r="E435" s="316" t="s">
        <v>46</v>
      </c>
      <c r="F435" s="317">
        <v>909084737</v>
      </c>
      <c r="G435" s="318">
        <v>135996790</v>
      </c>
      <c r="H435" s="319">
        <v>15</v>
      </c>
      <c r="I435" s="318">
        <v>138986614.30000001</v>
      </c>
      <c r="J435" s="318">
        <f>I435-G435</f>
        <v>2989824.3000000119</v>
      </c>
      <c r="K435" s="320"/>
    </row>
    <row r="436" spans="1:11" ht="15" hidden="1" customHeight="1" x14ac:dyDescent="0.25">
      <c r="F436" s="321">
        <f>F435-F8</f>
        <v>0</v>
      </c>
      <c r="G436" s="321">
        <f>G435-G8</f>
        <v>0</v>
      </c>
      <c r="I436" s="321">
        <f>I435-I8</f>
        <v>0</v>
      </c>
      <c r="J436" s="321">
        <f>J435-J8</f>
        <v>2.0000000149011612</v>
      </c>
    </row>
  </sheetData>
  <mergeCells count="514">
    <mergeCell ref="B435:D435"/>
    <mergeCell ref="A428:B434"/>
    <mergeCell ref="C428:E428"/>
    <mergeCell ref="C429:C430"/>
    <mergeCell ref="D429:E429"/>
    <mergeCell ref="D430:E430"/>
    <mergeCell ref="C431:E431"/>
    <mergeCell ref="C432:C434"/>
    <mergeCell ref="D432:E432"/>
    <mergeCell ref="D433:E433"/>
    <mergeCell ref="D434:E434"/>
    <mergeCell ref="A424:E424"/>
    <mergeCell ref="A425:B426"/>
    <mergeCell ref="C425:E425"/>
    <mergeCell ref="K425:K426"/>
    <mergeCell ref="D426:E426"/>
    <mergeCell ref="A427:E427"/>
    <mergeCell ref="C417:E417"/>
    <mergeCell ref="D418:E418"/>
    <mergeCell ref="C419:E419"/>
    <mergeCell ref="D420:E420"/>
    <mergeCell ref="A421:B423"/>
    <mergeCell ref="C421:E421"/>
    <mergeCell ref="C422:C423"/>
    <mergeCell ref="D422:E422"/>
    <mergeCell ref="D423:E423"/>
    <mergeCell ref="C411:E411"/>
    <mergeCell ref="C412:C416"/>
    <mergeCell ref="D412:E412"/>
    <mergeCell ref="D413:E413"/>
    <mergeCell ref="D414:E414"/>
    <mergeCell ref="D415:E415"/>
    <mergeCell ref="D416:E416"/>
    <mergeCell ref="D404:E404"/>
    <mergeCell ref="D405:E405"/>
    <mergeCell ref="D406:E406"/>
    <mergeCell ref="C407:E407"/>
    <mergeCell ref="C408:C410"/>
    <mergeCell ref="D408:E408"/>
    <mergeCell ref="D409:E409"/>
    <mergeCell ref="D410:E410"/>
    <mergeCell ref="D395:E395"/>
    <mergeCell ref="D396:E396"/>
    <mergeCell ref="C397:E397"/>
    <mergeCell ref="D398:E398"/>
    <mergeCell ref="C399:E399"/>
    <mergeCell ref="C400:C406"/>
    <mergeCell ref="D400:E400"/>
    <mergeCell ref="D401:E401"/>
    <mergeCell ref="D402:E402"/>
    <mergeCell ref="D403:E403"/>
    <mergeCell ref="A387:E387"/>
    <mergeCell ref="A388:B420"/>
    <mergeCell ref="C388:E388"/>
    <mergeCell ref="D389:E389"/>
    <mergeCell ref="C390:E390"/>
    <mergeCell ref="C391:C396"/>
    <mergeCell ref="D391:E391"/>
    <mergeCell ref="D392:E392"/>
    <mergeCell ref="D393:E393"/>
    <mergeCell ref="D394:E394"/>
    <mergeCell ref="C382:E382"/>
    <mergeCell ref="D383:E383"/>
    <mergeCell ref="A384:C386"/>
    <mergeCell ref="D384:E384"/>
    <mergeCell ref="D385:E385"/>
    <mergeCell ref="D386:E386"/>
    <mergeCell ref="A374:E374"/>
    <mergeCell ref="A375:B383"/>
    <mergeCell ref="C375:E375"/>
    <mergeCell ref="D376:E376"/>
    <mergeCell ref="C377:E377"/>
    <mergeCell ref="C378:C379"/>
    <mergeCell ref="D378:E378"/>
    <mergeCell ref="D379:E379"/>
    <mergeCell ref="C380:E380"/>
    <mergeCell ref="D381:E381"/>
    <mergeCell ref="D369:E369"/>
    <mergeCell ref="C370:E370"/>
    <mergeCell ref="C371:C373"/>
    <mergeCell ref="D371:E371"/>
    <mergeCell ref="D372:E372"/>
    <mergeCell ref="D373:E373"/>
    <mergeCell ref="A361:E361"/>
    <mergeCell ref="A362:B373"/>
    <mergeCell ref="C362:E362"/>
    <mergeCell ref="D363:E363"/>
    <mergeCell ref="C364:E364"/>
    <mergeCell ref="C365:C367"/>
    <mergeCell ref="D365:E365"/>
    <mergeCell ref="D366:E366"/>
    <mergeCell ref="D367:E367"/>
    <mergeCell ref="C368:E368"/>
    <mergeCell ref="A356:C360"/>
    <mergeCell ref="D356:E356"/>
    <mergeCell ref="D357:E357"/>
    <mergeCell ref="D358:E358"/>
    <mergeCell ref="D359:E359"/>
    <mergeCell ref="D360:E360"/>
    <mergeCell ref="D350:E350"/>
    <mergeCell ref="D351:E351"/>
    <mergeCell ref="D352:E352"/>
    <mergeCell ref="D353:E353"/>
    <mergeCell ref="D354:E354"/>
    <mergeCell ref="D355:E355"/>
    <mergeCell ref="D341:E341"/>
    <mergeCell ref="D342:E342"/>
    <mergeCell ref="D343:E343"/>
    <mergeCell ref="D344:E344"/>
    <mergeCell ref="C345:E345"/>
    <mergeCell ref="C346:C355"/>
    <mergeCell ref="D346:E346"/>
    <mergeCell ref="D347:E347"/>
    <mergeCell ref="D348:E348"/>
    <mergeCell ref="D349:E349"/>
    <mergeCell ref="A333:B355"/>
    <mergeCell ref="C333:E333"/>
    <mergeCell ref="D334:E334"/>
    <mergeCell ref="C335:E335"/>
    <mergeCell ref="D336:E336"/>
    <mergeCell ref="C337:E337"/>
    <mergeCell ref="C338:C344"/>
    <mergeCell ref="D338:E338"/>
    <mergeCell ref="D339:E339"/>
    <mergeCell ref="D340:E340"/>
    <mergeCell ref="C328:E328"/>
    <mergeCell ref="C329:C331"/>
    <mergeCell ref="D329:E329"/>
    <mergeCell ref="D330:E330"/>
    <mergeCell ref="D331:E331"/>
    <mergeCell ref="A332:E332"/>
    <mergeCell ref="D322:E322"/>
    <mergeCell ref="C323:E323"/>
    <mergeCell ref="C324:C327"/>
    <mergeCell ref="D324:E324"/>
    <mergeCell ref="D325:E325"/>
    <mergeCell ref="D326:E326"/>
    <mergeCell ref="D327:E327"/>
    <mergeCell ref="A317:C317"/>
    <mergeCell ref="D317:E317"/>
    <mergeCell ref="A318:E318"/>
    <mergeCell ref="C319:E319"/>
    <mergeCell ref="D320:E320"/>
    <mergeCell ref="C321:E321"/>
    <mergeCell ref="C308:E308"/>
    <mergeCell ref="D309:E309"/>
    <mergeCell ref="C310:E310"/>
    <mergeCell ref="C311:C316"/>
    <mergeCell ref="D311:E311"/>
    <mergeCell ref="D312:E312"/>
    <mergeCell ref="D313:E313"/>
    <mergeCell ref="D314:E314"/>
    <mergeCell ref="D315:E315"/>
    <mergeCell ref="D316:E316"/>
    <mergeCell ref="C302:E302"/>
    <mergeCell ref="D303:E303"/>
    <mergeCell ref="C304:E304"/>
    <mergeCell ref="D305:E305"/>
    <mergeCell ref="C306:E306"/>
    <mergeCell ref="D307:E307"/>
    <mergeCell ref="C297:E297"/>
    <mergeCell ref="D298:E298"/>
    <mergeCell ref="C299:E299"/>
    <mergeCell ref="C300:C301"/>
    <mergeCell ref="D300:E300"/>
    <mergeCell ref="D301:E301"/>
    <mergeCell ref="A289:E289"/>
    <mergeCell ref="A290:B316"/>
    <mergeCell ref="C290:E290"/>
    <mergeCell ref="C291:C292"/>
    <mergeCell ref="D291:E291"/>
    <mergeCell ref="D292:E292"/>
    <mergeCell ref="C293:E293"/>
    <mergeCell ref="D294:E294"/>
    <mergeCell ref="C295:E295"/>
    <mergeCell ref="D296:E296"/>
    <mergeCell ref="A284:E284"/>
    <mergeCell ref="A285:B288"/>
    <mergeCell ref="C285:E285"/>
    <mergeCell ref="C286:C288"/>
    <mergeCell ref="D286:E286"/>
    <mergeCell ref="D287:E287"/>
    <mergeCell ref="D288:E288"/>
    <mergeCell ref="D279:E279"/>
    <mergeCell ref="D280:E280"/>
    <mergeCell ref="D281:E281"/>
    <mergeCell ref="A282:C283"/>
    <mergeCell ref="D282:E282"/>
    <mergeCell ref="D283:E283"/>
    <mergeCell ref="C271:E271"/>
    <mergeCell ref="C272:C273"/>
    <mergeCell ref="D272:E272"/>
    <mergeCell ref="D273:E273"/>
    <mergeCell ref="C274:E274"/>
    <mergeCell ref="C275:C281"/>
    <mergeCell ref="D275:E275"/>
    <mergeCell ref="D276:E276"/>
    <mergeCell ref="D277:E277"/>
    <mergeCell ref="D278:E278"/>
    <mergeCell ref="C264:E264"/>
    <mergeCell ref="D265:E265"/>
    <mergeCell ref="C266:E266"/>
    <mergeCell ref="C267:C270"/>
    <mergeCell ref="D267:E267"/>
    <mergeCell ref="D268:E268"/>
    <mergeCell ref="D269:E269"/>
    <mergeCell ref="D270:E270"/>
    <mergeCell ref="D258:E258"/>
    <mergeCell ref="C259:E259"/>
    <mergeCell ref="D260:E260"/>
    <mergeCell ref="C261:E261"/>
    <mergeCell ref="C262:C263"/>
    <mergeCell ref="D262:E262"/>
    <mergeCell ref="D263:E263"/>
    <mergeCell ref="A253:E253"/>
    <mergeCell ref="C254:E254"/>
    <mergeCell ref="C255:C256"/>
    <mergeCell ref="D255:E255"/>
    <mergeCell ref="D256:E256"/>
    <mergeCell ref="C257:E257"/>
    <mergeCell ref="D244:E244"/>
    <mergeCell ref="D245:E245"/>
    <mergeCell ref="A246:C252"/>
    <mergeCell ref="D246:E246"/>
    <mergeCell ref="D247:E247"/>
    <mergeCell ref="D248:E248"/>
    <mergeCell ref="D249:E249"/>
    <mergeCell ref="D250:E250"/>
    <mergeCell ref="D251:E251"/>
    <mergeCell ref="D252:E252"/>
    <mergeCell ref="A237:B238"/>
    <mergeCell ref="C237:E237"/>
    <mergeCell ref="D238:E238"/>
    <mergeCell ref="A239:E239"/>
    <mergeCell ref="A240:B245"/>
    <mergeCell ref="C240:E240"/>
    <mergeCell ref="C241:C245"/>
    <mergeCell ref="D241:E241"/>
    <mergeCell ref="D242:E242"/>
    <mergeCell ref="D243:E243"/>
    <mergeCell ref="D232:E232"/>
    <mergeCell ref="C233:E233"/>
    <mergeCell ref="C234:C235"/>
    <mergeCell ref="D234:E234"/>
    <mergeCell ref="D235:E235"/>
    <mergeCell ref="A236:E236"/>
    <mergeCell ref="D223:E223"/>
    <mergeCell ref="A224:E224"/>
    <mergeCell ref="A225:B235"/>
    <mergeCell ref="C225:E225"/>
    <mergeCell ref="D226:E226"/>
    <mergeCell ref="C227:E227"/>
    <mergeCell ref="D228:E228"/>
    <mergeCell ref="C229:E229"/>
    <mergeCell ref="D230:E230"/>
    <mergeCell ref="C231:E231"/>
    <mergeCell ref="D217:E217"/>
    <mergeCell ref="D218:E218"/>
    <mergeCell ref="D219:E219"/>
    <mergeCell ref="D220:E220"/>
    <mergeCell ref="D221:E221"/>
    <mergeCell ref="D222:E222"/>
    <mergeCell ref="C211:E211"/>
    <mergeCell ref="D212:E212"/>
    <mergeCell ref="D213:E213"/>
    <mergeCell ref="D214:E214"/>
    <mergeCell ref="D215:E215"/>
    <mergeCell ref="D216:E216"/>
    <mergeCell ref="C205:E205"/>
    <mergeCell ref="D206:E206"/>
    <mergeCell ref="C207:E207"/>
    <mergeCell ref="D208:E208"/>
    <mergeCell ref="A209:C210"/>
    <mergeCell ref="D209:E209"/>
    <mergeCell ref="D210:E210"/>
    <mergeCell ref="D199:E199"/>
    <mergeCell ref="D200:E200"/>
    <mergeCell ref="D201:E201"/>
    <mergeCell ref="D202:E202"/>
    <mergeCell ref="D203:E203"/>
    <mergeCell ref="D204:E204"/>
    <mergeCell ref="D193:E193"/>
    <mergeCell ref="D194:E194"/>
    <mergeCell ref="D195:E195"/>
    <mergeCell ref="D196:E196"/>
    <mergeCell ref="D197:E197"/>
    <mergeCell ref="D198:E198"/>
    <mergeCell ref="C187:E187"/>
    <mergeCell ref="D188:E188"/>
    <mergeCell ref="D189:E189"/>
    <mergeCell ref="D190:E190"/>
    <mergeCell ref="D191:E191"/>
    <mergeCell ref="K191:K192"/>
    <mergeCell ref="D192:E192"/>
    <mergeCell ref="D180:E180"/>
    <mergeCell ref="D181:E181"/>
    <mergeCell ref="C182:E182"/>
    <mergeCell ref="C183:C186"/>
    <mergeCell ref="D183:E183"/>
    <mergeCell ref="D184:E184"/>
    <mergeCell ref="D185:E185"/>
    <mergeCell ref="D186:E186"/>
    <mergeCell ref="A172:C173"/>
    <mergeCell ref="D172:E172"/>
    <mergeCell ref="D173:E173"/>
    <mergeCell ref="A174:E174"/>
    <mergeCell ref="C175:E175"/>
    <mergeCell ref="C176:C181"/>
    <mergeCell ref="D176:E176"/>
    <mergeCell ref="D177:E177"/>
    <mergeCell ref="D178:E178"/>
    <mergeCell ref="D179:E179"/>
    <mergeCell ref="C167:E167"/>
    <mergeCell ref="C168:C171"/>
    <mergeCell ref="D168:E168"/>
    <mergeCell ref="D169:E169"/>
    <mergeCell ref="D170:E170"/>
    <mergeCell ref="D171:E171"/>
    <mergeCell ref="D161:E161"/>
    <mergeCell ref="D162:E162"/>
    <mergeCell ref="C163:E163"/>
    <mergeCell ref="D164:E164"/>
    <mergeCell ref="C165:E165"/>
    <mergeCell ref="D166:E166"/>
    <mergeCell ref="C154:E154"/>
    <mergeCell ref="D155:E155"/>
    <mergeCell ref="A156:E156"/>
    <mergeCell ref="A157:B171"/>
    <mergeCell ref="C157:E157"/>
    <mergeCell ref="C158:C159"/>
    <mergeCell ref="D158:E158"/>
    <mergeCell ref="D159:E159"/>
    <mergeCell ref="C160:E160"/>
    <mergeCell ref="C161:C162"/>
    <mergeCell ref="A146:B155"/>
    <mergeCell ref="C146:E146"/>
    <mergeCell ref="C147:C153"/>
    <mergeCell ref="D147:E147"/>
    <mergeCell ref="D148:E148"/>
    <mergeCell ref="D149:E149"/>
    <mergeCell ref="D150:E150"/>
    <mergeCell ref="D151:E151"/>
    <mergeCell ref="D152:E152"/>
    <mergeCell ref="D153:E153"/>
    <mergeCell ref="A142:B144"/>
    <mergeCell ref="C142:E142"/>
    <mergeCell ref="C143:C144"/>
    <mergeCell ref="D143:E143"/>
    <mergeCell ref="D144:E144"/>
    <mergeCell ref="A145:E145"/>
    <mergeCell ref="D135:E135"/>
    <mergeCell ref="D136:E136"/>
    <mergeCell ref="D137:E137"/>
    <mergeCell ref="D138:E138"/>
    <mergeCell ref="D139:E139"/>
    <mergeCell ref="A140:C141"/>
    <mergeCell ref="D140:E140"/>
    <mergeCell ref="D141:E141"/>
    <mergeCell ref="D127:E127"/>
    <mergeCell ref="D128:E128"/>
    <mergeCell ref="D129:E129"/>
    <mergeCell ref="D130:E130"/>
    <mergeCell ref="A131:E131"/>
    <mergeCell ref="A132:B139"/>
    <mergeCell ref="C132:E132"/>
    <mergeCell ref="C133:C139"/>
    <mergeCell ref="D133:E133"/>
    <mergeCell ref="D134:E134"/>
    <mergeCell ref="C118:E118"/>
    <mergeCell ref="D119:E119"/>
    <mergeCell ref="D120:E120"/>
    <mergeCell ref="D121:E121"/>
    <mergeCell ref="C122:E122"/>
    <mergeCell ref="C123:C130"/>
    <mergeCell ref="D123:E123"/>
    <mergeCell ref="D124:E124"/>
    <mergeCell ref="D125:E125"/>
    <mergeCell ref="D126:E126"/>
    <mergeCell ref="D112:E112"/>
    <mergeCell ref="D113:E113"/>
    <mergeCell ref="D114:E114"/>
    <mergeCell ref="D115:E115"/>
    <mergeCell ref="C116:E116"/>
    <mergeCell ref="D117:E117"/>
    <mergeCell ref="D103:E103"/>
    <mergeCell ref="D104:E104"/>
    <mergeCell ref="D105:E105"/>
    <mergeCell ref="D106:E106"/>
    <mergeCell ref="D107:E107"/>
    <mergeCell ref="A108:C115"/>
    <mergeCell ref="D108:E108"/>
    <mergeCell ref="D109:E109"/>
    <mergeCell ref="D110:E110"/>
    <mergeCell ref="D111:E111"/>
    <mergeCell ref="D97:E97"/>
    <mergeCell ref="D98:E98"/>
    <mergeCell ref="D99:E99"/>
    <mergeCell ref="D100:E100"/>
    <mergeCell ref="D101:E101"/>
    <mergeCell ref="D102:E102"/>
    <mergeCell ref="D91:E91"/>
    <mergeCell ref="D92:E92"/>
    <mergeCell ref="D93:E93"/>
    <mergeCell ref="D94:E94"/>
    <mergeCell ref="D95:E95"/>
    <mergeCell ref="D96:E96"/>
    <mergeCell ref="C82:E82"/>
    <mergeCell ref="C83:C107"/>
    <mergeCell ref="D83:E83"/>
    <mergeCell ref="D84:E84"/>
    <mergeCell ref="D85:E85"/>
    <mergeCell ref="D86:E86"/>
    <mergeCell ref="D87:E87"/>
    <mergeCell ref="D88:E88"/>
    <mergeCell ref="D89:E89"/>
    <mergeCell ref="D90:E90"/>
    <mergeCell ref="D77:E77"/>
    <mergeCell ref="D78:E78"/>
    <mergeCell ref="C79:E79"/>
    <mergeCell ref="C80:C81"/>
    <mergeCell ref="D80:E80"/>
    <mergeCell ref="D81:E81"/>
    <mergeCell ref="D71:E71"/>
    <mergeCell ref="D72:E72"/>
    <mergeCell ref="D73:E73"/>
    <mergeCell ref="D74:E74"/>
    <mergeCell ref="D75:E75"/>
    <mergeCell ref="D76:E76"/>
    <mergeCell ref="A63:E63"/>
    <mergeCell ref="A64:B64"/>
    <mergeCell ref="C64:E64"/>
    <mergeCell ref="A65:C78"/>
    <mergeCell ref="D65:E65"/>
    <mergeCell ref="D66:E66"/>
    <mergeCell ref="D67:E67"/>
    <mergeCell ref="D68:E68"/>
    <mergeCell ref="D69:E69"/>
    <mergeCell ref="D70:E70"/>
    <mergeCell ref="A58:E58"/>
    <mergeCell ref="A59:B62"/>
    <mergeCell ref="C59:E59"/>
    <mergeCell ref="C60:C62"/>
    <mergeCell ref="D60:E60"/>
    <mergeCell ref="D61:E61"/>
    <mergeCell ref="D62:E62"/>
    <mergeCell ref="D50:E50"/>
    <mergeCell ref="C51:E51"/>
    <mergeCell ref="C52:C57"/>
    <mergeCell ref="D52:E52"/>
    <mergeCell ref="D53:E53"/>
    <mergeCell ref="D54:E54"/>
    <mergeCell ref="D55:E55"/>
    <mergeCell ref="D56:E56"/>
    <mergeCell ref="D57:E57"/>
    <mergeCell ref="D44:E44"/>
    <mergeCell ref="D45:E45"/>
    <mergeCell ref="D46:E46"/>
    <mergeCell ref="D47:E47"/>
    <mergeCell ref="D48:E48"/>
    <mergeCell ref="D49:E49"/>
    <mergeCell ref="K35:K36"/>
    <mergeCell ref="D36:E36"/>
    <mergeCell ref="A37:E37"/>
    <mergeCell ref="C38:E38"/>
    <mergeCell ref="C39:C50"/>
    <mergeCell ref="D39:E39"/>
    <mergeCell ref="D40:E40"/>
    <mergeCell ref="D41:E41"/>
    <mergeCell ref="D42:E42"/>
    <mergeCell ref="D43:E43"/>
    <mergeCell ref="A32:C33"/>
    <mergeCell ref="D32:E32"/>
    <mergeCell ref="D33:E33"/>
    <mergeCell ref="A34:E34"/>
    <mergeCell ref="A35:B36"/>
    <mergeCell ref="C35:E35"/>
    <mergeCell ref="C27:E27"/>
    <mergeCell ref="C28:C29"/>
    <mergeCell ref="D28:E28"/>
    <mergeCell ref="D29:E29"/>
    <mergeCell ref="C30:E30"/>
    <mergeCell ref="D31:E31"/>
    <mergeCell ref="C22:E22"/>
    <mergeCell ref="D23:E23"/>
    <mergeCell ref="C24:E24"/>
    <mergeCell ref="C25:C26"/>
    <mergeCell ref="D25:E25"/>
    <mergeCell ref="D26:E26"/>
    <mergeCell ref="D14:E14"/>
    <mergeCell ref="C15:E15"/>
    <mergeCell ref="C16:C21"/>
    <mergeCell ref="D16:E16"/>
    <mergeCell ref="D17:E17"/>
    <mergeCell ref="D18:E18"/>
    <mergeCell ref="D19:E19"/>
    <mergeCell ref="D20:E20"/>
    <mergeCell ref="D21:E21"/>
    <mergeCell ref="A7:C7"/>
    <mergeCell ref="D7:E7"/>
    <mergeCell ref="A8:E8"/>
    <mergeCell ref="A9:E9"/>
    <mergeCell ref="A10:B31"/>
    <mergeCell ref="C10:E10"/>
    <mergeCell ref="C11:C14"/>
    <mergeCell ref="D11:E11"/>
    <mergeCell ref="D12:E12"/>
    <mergeCell ref="D13:E13"/>
    <mergeCell ref="A2:H2"/>
    <mergeCell ref="A3:K3"/>
    <mergeCell ref="A4:H4"/>
    <mergeCell ref="A5:D5"/>
    <mergeCell ref="G5:H5"/>
    <mergeCell ref="A6:C6"/>
    <mergeCell ref="D6:E6"/>
  </mergeCells>
  <printOptions horizontalCentered="1"/>
  <pageMargins left="0.19685039370078741" right="0.19685039370078741" top="0.47244094488188981" bottom="0.39370078740157483" header="0.11811023622047245" footer="0.11811023622047245"/>
  <pageSetup paperSize="9" scale="70" firstPageNumber="27" orientation="landscape" useFirstPageNumber="1" r:id="rId1"/>
  <headerFooter>
    <oddHeader>&amp;CInformacja o wykonaniu budżetu Województwa Zachodniopomorskiego za I kwartał 2014 roku
______________________________________________________________________________________________________________________</oddHeader>
    <oddFooter>&amp;C&amp;P</oddFooter>
  </headerFooter>
  <rowBreaks count="8" manualBreakCount="8">
    <brk id="50" max="16383" man="1"/>
    <brk id="81" max="16383" man="1"/>
    <brk id="144" max="16383" man="1"/>
    <brk id="235" max="16383" man="1"/>
    <brk id="263" max="16383" man="1"/>
    <brk id="288" max="16383" man="1"/>
    <brk id="386" max="16383" man="1"/>
    <brk id="4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Załącznik Nr 1</vt:lpstr>
      <vt:lpstr>Załącznik Nr 2</vt:lpstr>
      <vt:lpstr>'Załącznik Nr 1'!Obszar_wydruku</vt:lpstr>
      <vt:lpstr>'Załącznik Nr 1'!Tytuły_wydruku</vt:lpstr>
      <vt:lpstr>'Załącznik Nr 2'!Tytuły_wydruku</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Nowocień</dc:creator>
  <cp:lastModifiedBy>Magdalena Nowocień</cp:lastModifiedBy>
  <dcterms:created xsi:type="dcterms:W3CDTF">2014-05-22T08:41:26Z</dcterms:created>
  <dcterms:modified xsi:type="dcterms:W3CDTF">2014-05-22T08:44:08Z</dcterms:modified>
</cp:coreProperties>
</file>