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540" windowWidth="11295" windowHeight="5100"/>
  </bookViews>
  <sheets>
    <sheet name="ENERGA" sheetId="2" r:id="rId1"/>
  </sheets>
  <definedNames>
    <definedName name="_xlnm._FilterDatabase" localSheetId="0" hidden="1">ENERGA!$O$1:$O$71</definedName>
    <definedName name="_xlnm.Print_Area" localSheetId="0">ENERGA!$A$1:$S$69</definedName>
  </definedNames>
  <calcPr calcId="145621"/>
</workbook>
</file>

<file path=xl/calcChain.xml><?xml version="1.0" encoding="utf-8"?>
<calcChain xmlns="http://schemas.openxmlformats.org/spreadsheetml/2006/main">
  <c r="P12" i="2" l="1"/>
  <c r="P8" i="2" l="1"/>
  <c r="P9" i="2"/>
  <c r="P10" i="2"/>
  <c r="P11" i="2"/>
  <c r="P7" i="2"/>
  <c r="P6" i="2"/>
  <c r="N69" i="2" l="1"/>
  <c r="Q50" i="2" l="1"/>
  <c r="R50" i="2"/>
  <c r="R43" i="2" l="1"/>
  <c r="Q43" i="2"/>
  <c r="P68" i="2" l="1"/>
  <c r="P67" i="2"/>
  <c r="P66" i="2"/>
  <c r="P65" i="2"/>
  <c r="P64" i="2"/>
  <c r="P63" i="2"/>
  <c r="P56" i="2"/>
  <c r="P55" i="2"/>
  <c r="P54" i="2"/>
  <c r="P53" i="2"/>
  <c r="P52" i="2"/>
  <c r="P51" i="2"/>
  <c r="P50" i="2"/>
  <c r="P47" i="2"/>
  <c r="P46" i="2"/>
  <c r="P45" i="2"/>
  <c r="P44" i="2"/>
  <c r="S42" i="2"/>
  <c r="R42" i="2"/>
  <c r="Q42" i="2"/>
  <c r="S41" i="2"/>
  <c r="R41" i="2"/>
  <c r="Q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R69" i="2" l="1"/>
  <c r="S69" i="2"/>
  <c r="Q69" i="2"/>
  <c r="P69" i="2" s="1"/>
  <c r="P57" i="2"/>
  <c r="P60" i="2"/>
  <c r="P61" i="2"/>
  <c r="P62" i="2"/>
  <c r="P42" i="2"/>
  <c r="P49" i="2"/>
  <c r="P59" i="2"/>
  <c r="P41" i="2"/>
  <c r="P48" i="2"/>
  <c r="P58" i="2"/>
</calcChain>
</file>

<file path=xl/sharedStrings.xml><?xml version="1.0" encoding="utf-8"?>
<sst xmlns="http://schemas.openxmlformats.org/spreadsheetml/2006/main" count="639" uniqueCount="324">
  <si>
    <t>RAZEM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</si>
  <si>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</si>
  <si>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</si>
  <si>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</si>
  <si>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</si>
  <si>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</si>
  <si>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</si>
  <si>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</si>
  <si>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</si>
  <si>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</si>
  <si>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</si>
  <si>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</si>
  <si>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</si>
  <si>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</si>
  <si>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</si>
  <si>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</si>
  <si>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</si>
  <si>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</si>
  <si>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</si>
  <si>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</si>
  <si>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</si>
  <si>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</si>
  <si>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</si>
  <si>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</si>
  <si>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</si>
  <si>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</si>
  <si>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</si>
  <si>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</si>
  <si>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</si>
  <si>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</si>
  <si>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</si>
  <si>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</si>
  <si>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</si>
  <si>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</si>
  <si>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</si>
  <si>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</si>
  <si>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</si>
  <si>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</si>
  <si>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C21</t>
  </si>
  <si>
    <t>ul. Piłsudskiego</t>
  </si>
  <si>
    <t>C11</t>
  </si>
  <si>
    <t>C12a</t>
  </si>
  <si>
    <t>ul. Dworcowa</t>
  </si>
  <si>
    <t>ul. Wojska Polskiego</t>
  </si>
  <si>
    <t>G11</t>
  </si>
  <si>
    <t>B21</t>
  </si>
  <si>
    <t>C22a</t>
  </si>
  <si>
    <t>ul. Szpitalna</t>
  </si>
  <si>
    <t>Wojewódzka Stacja Pogotowia Ratunkowego
ul. Mazowiecka 14
70-526 Szczecin
NIP: 852-21-84-546</t>
  </si>
  <si>
    <t>Wojewódzka Stacja Pogotowia Ratunkowego
ul. Mazowiecka 14
70-526 Szczecin</t>
  </si>
  <si>
    <t>ul. Kościuszki</t>
  </si>
  <si>
    <t>480037530112112718</t>
  </si>
  <si>
    <t>Biuro</t>
  </si>
  <si>
    <t>75-846</t>
  </si>
  <si>
    <t>Koszalin</t>
  </si>
  <si>
    <t>ul. Słowiańska</t>
  </si>
  <si>
    <t>15a</t>
  </si>
  <si>
    <t>480037530108918687</t>
  </si>
  <si>
    <t>działalność gospodarcza</t>
  </si>
  <si>
    <t xml:space="preserve">75-642 </t>
  </si>
  <si>
    <t>ul. Słoneczna</t>
  </si>
  <si>
    <t>C12b</t>
  </si>
  <si>
    <t>Województwo Zachodniopomorskie
ul. Korsarzy 34
70-540 Szczecin
NIP: 851-28-71-499</t>
  </si>
  <si>
    <t>480037530000010323</t>
  </si>
  <si>
    <t>budowa szpitala wojewódzkiego</t>
  </si>
  <si>
    <t>75-584</t>
  </si>
  <si>
    <t xml:space="preserve">ul. Leśna </t>
  </si>
  <si>
    <t>Województwo Zachodniopomorskie
ul. Korsarzy 34
70-540 Szczecin
NIP: 851-28-71-500</t>
  </si>
  <si>
    <t>480037530118512896</t>
  </si>
  <si>
    <t>zespół trzech garaży</t>
  </si>
  <si>
    <t>75-412</t>
  </si>
  <si>
    <t>ul. Monte Cassino</t>
  </si>
  <si>
    <t>Zachodniopomorskie Laboratorium Drogowe w Koszalinie
ul. Szczecińska 31
71-122 Koszalin</t>
  </si>
  <si>
    <t>480037530116396882</t>
  </si>
  <si>
    <t>ZZDW - warsztat (Laboratorium Drogowe)</t>
  </si>
  <si>
    <t>75-122</t>
  </si>
  <si>
    <t>ul. Szczecińska</t>
  </si>
  <si>
    <t>Zachodniopomorski Zarząd Dróg Wojewódzkich w Koszalinie - Rejon dróg woj. Drawsko Pomorskie
ul. Złocieniecka 22a
78-500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</si>
  <si>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</si>
  <si>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</si>
  <si>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</si>
  <si>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</si>
  <si>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</si>
  <si>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</si>
  <si>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480037520105034259</t>
  </si>
  <si>
    <t>Sygnalizacja świetlna  - Wałecka</t>
  </si>
  <si>
    <t>78-550</t>
  </si>
  <si>
    <t>Czaplinek</t>
  </si>
  <si>
    <t>ul. Wałecka</t>
  </si>
  <si>
    <t>Województwo Zachodniopomorskie
ul. Korsarzy 34
70-540 Szczecin
NIP: 851-28-71-501</t>
  </si>
  <si>
    <t>480037520104940996</t>
  </si>
  <si>
    <t>Obwód Drogowy Kalisz Pom.</t>
  </si>
  <si>
    <t>78-540</t>
  </si>
  <si>
    <t>Kalisz Pomorski</t>
  </si>
  <si>
    <t>ul. Koszalińska</t>
  </si>
  <si>
    <t>Województwo Zachodniopomorskie
ul. Korsarzy 34
70-540 Szczecin
NIP: 851-28-71-502</t>
  </si>
  <si>
    <t>Zachodniopomorski Zarząd Dróg Wojewódzkich w Koszalinie
ul. Szczecińska 31
75-122 Koszalin</t>
  </si>
  <si>
    <t>480037530108785719</t>
  </si>
  <si>
    <t>ZZDW - Szczecińska Budynek ZZDW i RDW</t>
  </si>
  <si>
    <t>Województwo Zachodniopomorskie
ul. Korsarzy 34
70-540 Szczecin
NIP: 851-28-71-503</t>
  </si>
  <si>
    <t>480037530116396680</t>
  </si>
  <si>
    <t>ZZDW - Szczecińska II (klatka schodowa i piwnice)</t>
  </si>
  <si>
    <t>Województwo Zachodniopomorskie
ul. Korsarzy 34
70-540 Szczecin
NIP: 851-28-71-504</t>
  </si>
  <si>
    <t>Zachodniopomorski Zarząd Dróg Wojewódzkich w Koszalinie - Rejon dróg woj. Koszalin
ul. Szczecińska 31
75-122 Koszalin</t>
  </si>
  <si>
    <t>480037530116140036</t>
  </si>
  <si>
    <t>Strona Wschód - Most Zwodzonyw Darłowie</t>
  </si>
  <si>
    <t>76-150</t>
  </si>
  <si>
    <t xml:space="preserve">Darłowo </t>
  </si>
  <si>
    <t>ul. Kąpielowa</t>
  </si>
  <si>
    <t>Województwo Zachodniopomorskie
ul. Korsarzy 34
70-540 Szczecin
NIP: 851-28-71-505</t>
  </si>
  <si>
    <t>480037530116140137</t>
  </si>
  <si>
    <t>Strona Zachód - Most Zwodzony w Darłowie</t>
  </si>
  <si>
    <t>ul. Zachodnia</t>
  </si>
  <si>
    <t>Województwo Zachodniopomorskie
ul. Korsarzy 34
70-540 Szczecin
NIP: 851-28-71-506</t>
  </si>
  <si>
    <t>480037540106817310</t>
  </si>
  <si>
    <t>Obwód Drogowy Bobolice</t>
  </si>
  <si>
    <t>76-020</t>
  </si>
  <si>
    <t>Bobolice</t>
  </si>
  <si>
    <t>ul. Polanowska</t>
  </si>
  <si>
    <t>PL0037810000553807</t>
  </si>
  <si>
    <t>Przepompownia wód opadowych Sławno</t>
  </si>
  <si>
    <t>76-100</t>
  </si>
  <si>
    <t>Sławno</t>
  </si>
  <si>
    <t>dz. 844</t>
  </si>
  <si>
    <t>Województwo Zachodniopomorskie
ul. Korsarzy 34
70-540 Szczecin
NIP: 851-28-71-507</t>
  </si>
  <si>
    <t>Zachodniopomorski Zarząd Dróg Wojewódzkich w Koszalinie - Rejon dróg woj. Białogard
ul. Szosa Połczyńska 57
78-200 Białogard</t>
  </si>
  <si>
    <t>480037510107680254</t>
  </si>
  <si>
    <t>Sygnalizacja świetlna - Kołobrzeska</t>
  </si>
  <si>
    <t>78-200</t>
  </si>
  <si>
    <t>Białogard</t>
  </si>
  <si>
    <t>ul. Kołobrzeska</t>
  </si>
  <si>
    <t>Województwo Zachodniopomorskie
ul. Korsarzy 34
70-540 Szczecin
NIP: 851-28-71-508</t>
  </si>
  <si>
    <t>480037510108249625</t>
  </si>
  <si>
    <t>Obwód Drogowy Sławoborze</t>
  </si>
  <si>
    <t>78-314</t>
  </si>
  <si>
    <t>Sławobrze</t>
  </si>
  <si>
    <t>ul.Białogardzka</t>
  </si>
  <si>
    <t>Województwo Zachodniopomorskie
ul. Korsarzy 34
70-540 Szczecin
NIP: 851-28-71-509</t>
  </si>
  <si>
    <t>Wiadukt stacja pogodowa - Białogard</t>
  </si>
  <si>
    <t>ul. Kołobrzeska (Wiadukt)</t>
  </si>
  <si>
    <t>Województwo Zachodniopomorskie
ul. Korsarzy 34
70-540 Szczecin
NIP: 851-28-71-510</t>
  </si>
  <si>
    <t>Klatka schodowa Sławoborze</t>
  </si>
  <si>
    <t>ul. Białogardzka</t>
  </si>
  <si>
    <t>Województwo Zachodniopomorskie
ul. Korsarzy 34
70-540 Szczecin
NIP: 851-28-71-511</t>
  </si>
  <si>
    <t>Sygnalizacja świetlna - Słowińców</t>
  </si>
  <si>
    <t>78-100</t>
  </si>
  <si>
    <t>Kołobrzeg</t>
  </si>
  <si>
    <t>ul. Słowińców</t>
  </si>
  <si>
    <t>Województwo Zachodniopomorskie
ul. Korsarzy 34
70-540 Szczecin
NIP: 851-28-71-512</t>
  </si>
  <si>
    <t>Sygnalizacja świetlna - W. Polskiego</t>
  </si>
  <si>
    <t>78-320</t>
  </si>
  <si>
    <t>Połczyn Zdrój</t>
  </si>
  <si>
    <t>Województwo Zachodniopomorskie
ul. Korsarzy 34
70-540 Szczecin
NIP: 851-28-71-513</t>
  </si>
  <si>
    <t>Sygnalizacja świetlna - Drawska</t>
  </si>
  <si>
    <t>78-300</t>
  </si>
  <si>
    <t>Świdwin</t>
  </si>
  <si>
    <t>ul. Drawska</t>
  </si>
  <si>
    <t>Województwo Zachodniopomorskie
ul. Korsarzy 34
70-540 Szczecin
NIP: 851-28-71-514</t>
  </si>
  <si>
    <t>480037510104257164</t>
  </si>
  <si>
    <t xml:space="preserve">Baza RDW Białogard </t>
  </si>
  <si>
    <t xml:space="preserve">Białogard </t>
  </si>
  <si>
    <t>Szosa Połczyńska</t>
  </si>
  <si>
    <t>Sygnalizacja świetlna  Połczyn Zdr.</t>
  </si>
  <si>
    <t>ul. 15 Grudnia dz. 003-430</t>
  </si>
  <si>
    <t>Województwo Zachodniopomorskie
ul. Korsarzy 34
70-540 Szczecin
NIP: 851-28-71-515</t>
  </si>
  <si>
    <t>Centrum Edukacji Nauczycieli w Koszalinie
ul. Ruszczyca 16
75-654 Koszalin</t>
  </si>
  <si>
    <t xml:space="preserve">Centrum Edukacji Nauczycieli w Koszalinie  </t>
  </si>
  <si>
    <t>75-654</t>
  </si>
  <si>
    <t>ul. Ruszczyca</t>
  </si>
  <si>
    <t>Województwo Zachodniopomorskie
ul. Korsarzy 34
70-540 Szczecin
NIP: 851-28-71-516</t>
  </si>
  <si>
    <t>CEN Biblioteka Pedagogiczna</t>
  </si>
  <si>
    <t>75-523</t>
  </si>
  <si>
    <t>Województwo Zachodniopomorskie
ul. Korsarzy 34
70-540 Szczecin
NIP: 851-28-71-517</t>
  </si>
  <si>
    <t>CEN Oddział Zamiejscowy w Kołobrzegu</t>
  </si>
  <si>
    <t>2d</t>
  </si>
  <si>
    <t>Województwo Zachodniopomorskie
ul. Korsarzy 34
70-540 Szczecin
NIP: 851-28-71-518</t>
  </si>
  <si>
    <t>I Liceum Ogólnokształcące im. Tarasa Szewczenkiw Białym Borze
ul. Dworcowa 25 
78-425 Biały Bór</t>
  </si>
  <si>
    <t>480037540107164890</t>
  </si>
  <si>
    <t>I Liceum Ogólnokształcące - Internat</t>
  </si>
  <si>
    <t>78-425</t>
  </si>
  <si>
    <t>Biały Bór</t>
  </si>
  <si>
    <t>Województwo Zachodniopomorskie
ul. Korsarzy 34
70-540 Szczecin
NIP: 851-28-71-519</t>
  </si>
  <si>
    <t>480037540107023333</t>
  </si>
  <si>
    <t>I Liceum Ogólnokształcące - Mieszkanie</t>
  </si>
  <si>
    <t>Samodzielny Publiczny Zakład Opieki Zdrowotnej - Wojewódzkiego Ośrodka Terapii Uzależnienia od Alkoholu i Współuzależnienia w Stanominie
Stanomino 5
78-217 Stanomino
NIP: 672-17-51-656</t>
  </si>
  <si>
    <t>480037551010421905</t>
  </si>
  <si>
    <t>SPZOZ Wojewódzki Ośrodek Terapii Uzależnienia od Alkoholu i Współuzależnienia</t>
  </si>
  <si>
    <t>Stanomino</t>
  </si>
  <si>
    <t>Specjalistyczny Zespół Gruźlicy i Chorób Płuc
ul. Niepodległości 44-48
 75-252 Koszalin
NIP: 669-11-53-754</t>
  </si>
  <si>
    <t>Specjalistyczny Zespół Gruźlicy i Chorób Płuc
ul. Niepodległości 44-48
 75-252 Koszalin</t>
  </si>
  <si>
    <t>480037530116746284</t>
  </si>
  <si>
    <t>Specjalistyczny Zespół Gruźlicy i Chorób Płuc</t>
  </si>
  <si>
    <t>75-252</t>
  </si>
  <si>
    <t>ul. Niepodległości</t>
  </si>
  <si>
    <t>C22b</t>
  </si>
  <si>
    <t>Szpital Uzdrowiskowy "Willa Fortuna" - S.P.Z.O.Z.
ul. Rafińskiego 3
78-100 Kołobrzeg
NIP: 671-15-65-917</t>
  </si>
  <si>
    <t>Szpital Uzdrowiskowy "Willa Fortuna" - S.P.Z.O.Z.
ul. Rafińskiego 3
78-100 Kołobrzeg</t>
  </si>
  <si>
    <t>480037550103824943</t>
  </si>
  <si>
    <t>Szpital Uzdrowiskowy Willa Fortuna</t>
  </si>
  <si>
    <t>Kołobrzeg, obręb 4, działka 89</t>
  </si>
  <si>
    <t>ul. Rafińskiego</t>
  </si>
  <si>
    <t>Szpital Wojewódzki im. Mikołaja Kopernika w Koszalinie
 ul. Tytusa Chałubińskiego 7
75-581 Koszalin
NIP: 669-10-44-410</t>
  </si>
  <si>
    <t>Szpital Wojewódzki im. Mikołaja Kopernika w Koszalinie
 ul. Tytusa Chałubińskiego 7
75-581 Koszalin</t>
  </si>
  <si>
    <t>480037530118785308
480037530118785510</t>
  </si>
  <si>
    <t>Szpital Wojewódzki im. Mikołaja Kopernika</t>
  </si>
  <si>
    <t>75-581</t>
  </si>
  <si>
    <t>ul. Chałubińskiego</t>
  </si>
  <si>
    <t>B23z</t>
  </si>
  <si>
    <t>B23l</t>
  </si>
  <si>
    <t>480037530000045584 </t>
  </si>
  <si>
    <t>Przychodnia Zdrowia</t>
  </si>
  <si>
    <t>75-727</t>
  </si>
  <si>
    <t>ul. Orla</t>
  </si>
  <si>
    <t>PL0037530117761047</t>
  </si>
  <si>
    <t>Stacja Pogotowia Ratunkowego - Koszalin Kościuszki</t>
  </si>
  <si>
    <t>75-407</t>
  </si>
  <si>
    <t>PL0037550108002209</t>
  </si>
  <si>
    <t>Pogotowie Ratunkowe - Kołobrzeg</t>
  </si>
  <si>
    <t>ul. Żurawia</t>
  </si>
  <si>
    <t>Wojewódzka Stacja Pogotowia Ratunkowego  Białogard</t>
  </si>
  <si>
    <t>ul.Szpitalna</t>
  </si>
  <si>
    <t>5a</t>
  </si>
  <si>
    <t>Wojewódzki Ośrodek Medycyny Pracy w Koszalinie
ul. Zwycięstwa 136
75-613 Koszalin
NIP: 669-22-11-838</t>
  </si>
  <si>
    <t>Wojewódzki Ośrodek Medycyny Pracy w Koszalinie
ul. Zwycięstwa 136
75-613 Koszalin</t>
  </si>
  <si>
    <t>480037530114889039</t>
  </si>
  <si>
    <t>Wojewódzki Ośrodek Medycyny Pracy w Koszalinie</t>
  </si>
  <si>
    <t>75-613</t>
  </si>
  <si>
    <t>ul. Zwycięstwa</t>
  </si>
  <si>
    <t>Regionalny Szpital w Kołobrzegu
ul. Łopuskiego 31-33
78-100 Kołobrzeg
NIP: 671-10-30-263</t>
  </si>
  <si>
    <t>Regionalny Szpital w Kołobrzegu
ul. Łopuskiego 31-33
78-100 Kołobrzeg</t>
  </si>
  <si>
    <t>480037550000054545</t>
  </si>
  <si>
    <t>Regionalny Szpital w Kołobrzegu</t>
  </si>
  <si>
    <t>ul. Łopuskiego</t>
  </si>
  <si>
    <t>31-33</t>
  </si>
  <si>
    <t>Uzdrowisko Kołobrzeg S.A.
ul. Księdza Piotra Ściegiennego 1
78-100 Kołobrzeg
NIP: 671-01-01-676</t>
  </si>
  <si>
    <t>Uzdrowisko Kołobrzeg S.A.
ul. Księdza Piotra Ściegiennego 1
78-100 Kołobrzeg</t>
  </si>
  <si>
    <t>480037550103820802</t>
  </si>
  <si>
    <t>Szp. Uzdr. Mewa IA</t>
  </si>
  <si>
    <t>ul. Ściegiennego</t>
  </si>
  <si>
    <t>480037550103826054</t>
  </si>
  <si>
    <t>Szp. Uzdr. Mewa IB</t>
  </si>
  <si>
    <t>ul. Rodziewiczówny</t>
  </si>
  <si>
    <t>480037550106485773</t>
  </si>
  <si>
    <t>Szp. Uzdr. Mewa II</t>
  </si>
  <si>
    <t>480037550106852151</t>
  </si>
  <si>
    <t>Szp. Uzdr. Mewa III</t>
  </si>
  <si>
    <t>480037550107714946</t>
  </si>
  <si>
    <t>Szp. Uzdr. Mewa IV</t>
  </si>
  <si>
    <t>ul. Konopnickiej</t>
  </si>
  <si>
    <t>480037550103826256</t>
  </si>
  <si>
    <t>Dz. Szp. Uzdr. Słoneczko</t>
  </si>
  <si>
    <t>480037550103826458</t>
  </si>
  <si>
    <t>Szp. Uzdr. Muszelka</t>
  </si>
  <si>
    <t>ul. Słowackiego</t>
  </si>
  <si>
    <t>480037550000129115</t>
  </si>
  <si>
    <t>Szp.Uzd. Mewa V</t>
  </si>
  <si>
    <t>C23z</t>
  </si>
  <si>
    <t>C23l</t>
  </si>
  <si>
    <t>480037550103825549</t>
  </si>
  <si>
    <t>San.Uzd. Muszelka</t>
  </si>
  <si>
    <t>480037550103824236</t>
  </si>
  <si>
    <t>Sanatorium Perła Bałtyku</t>
  </si>
  <si>
    <t>ul. Sikorskiego</t>
  </si>
  <si>
    <t>480037550106485369</t>
  </si>
  <si>
    <t>Sanatorium Perła Bałtyku (rezerwa)</t>
  </si>
  <si>
    <t>480037550106485167</t>
  </si>
  <si>
    <t>Kopalnia borowiny</t>
  </si>
  <si>
    <t>480037550106485874</t>
  </si>
  <si>
    <t>Budynek Administracji (biurowiec)</t>
  </si>
  <si>
    <t>480037550106485470</t>
  </si>
  <si>
    <t>Hydrofornia solanki</t>
  </si>
  <si>
    <t>ul. Zdrojowa</t>
  </si>
  <si>
    <t>480037550106485571</t>
  </si>
  <si>
    <t>Źródło nr 7</t>
  </si>
  <si>
    <t>ul. Portowa</t>
  </si>
  <si>
    <t>480037550106485268</t>
  </si>
  <si>
    <t>Źródło nr 16A</t>
  </si>
  <si>
    <t>ul. Solna</t>
  </si>
  <si>
    <t>Nr licznika</t>
  </si>
  <si>
    <t>L</t>
  </si>
  <si>
    <t>94501-10302378-11-0</t>
  </si>
  <si>
    <t>09501-00006970-08-0</t>
  </si>
  <si>
    <t>89501-00007067-08-1</t>
  </si>
  <si>
    <t>89251-770146643-08-0</t>
  </si>
  <si>
    <t>7066868/1</t>
  </si>
  <si>
    <t>01356601</t>
  </si>
  <si>
    <t>01343642</t>
  </si>
  <si>
    <t>96638989 zas. podst.
96638992 zas. rez.</t>
  </si>
  <si>
    <t>01316821</t>
  </si>
  <si>
    <t>01316034</t>
  </si>
  <si>
    <t>03999024</t>
  </si>
  <si>
    <t>01316773</t>
  </si>
  <si>
    <t>01316021</t>
  </si>
  <si>
    <t>0004684</t>
  </si>
  <si>
    <t>01316040</t>
  </si>
  <si>
    <t>01316049</t>
  </si>
  <si>
    <t>01273870</t>
  </si>
  <si>
    <t>03996320</t>
  </si>
  <si>
    <t>00141658</t>
  </si>
  <si>
    <t xml:space="preserve">Załącznik nr 1 do umowy nr  …………………………. z dnia ……………………………..  </t>
  </si>
  <si>
    <t>96250735
96250728</t>
  </si>
  <si>
    <t>44-48</t>
  </si>
  <si>
    <t>Samodzielny Publiczny Zakład Opieki Zdrowotnej - Wojewódzkiego Ośrodka Terapii Uzależnienia od Alkoholu i Współuzależnienia w Stanominie
Stanomino 5
78-217 Stanomino</t>
  </si>
  <si>
    <t>Biura - Monte Cassino</t>
  </si>
  <si>
    <t>75-413</t>
  </si>
  <si>
    <t>Magazyn przeciwpowodziowy</t>
  </si>
  <si>
    <t>ul. Wodna</t>
  </si>
  <si>
    <t>480037530118246552</t>
  </si>
  <si>
    <t>480037510107668332</t>
  </si>
  <si>
    <t>PL0037530116439625</t>
  </si>
  <si>
    <t>PL0037530116255527</t>
  </si>
  <si>
    <t>PL0037550106690988</t>
  </si>
  <si>
    <t>PL0037510107680254</t>
  </si>
  <si>
    <t>PL0037510104413778</t>
  </si>
  <si>
    <t>PL0037510107782409</t>
  </si>
  <si>
    <t>PL0037550106386248</t>
  </si>
  <si>
    <t>PL0037510107680355</t>
  </si>
  <si>
    <t>PL0037510108325306</t>
  </si>
  <si>
    <t>PL0037510000143705</t>
  </si>
  <si>
    <t>PL0037510109125756</t>
  </si>
  <si>
    <t>480037530000044473</t>
  </si>
  <si>
    <t>Biura - WZUK</t>
  </si>
  <si>
    <t>al. Monte Cassino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</si>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</sst>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4" fillId="0" borderId="3" xfId="0" applyFont="1" applyBorder="1" applyAlignment="1"/>
    <xf numFmtId="0" fontId="3" fillId="0" borderId="0" xfId="0" applyFont="1"/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44" fontId="2" fillId="0" borderId="0" xfId="1" applyFont="1"/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/>
    </xf>
    <xf numFmtId="0" fontId="3" fillId="0" borderId="21" xfId="4" applyFont="1" applyFill="1" applyBorder="1" applyAlignment="1">
      <alignment vertical="center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4" xfId="0" quotePrefix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Fill="1"/>
    <xf numFmtId="0" fontId="3" fillId="0" borderId="14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8" xfId="0" quotePrefix="1" applyFont="1" applyFill="1" applyBorder="1" applyAlignment="1">
      <alignment horizontal="center" vertical="center" wrapText="1"/>
    </xf>
    <xf numFmtId="0" fontId="3" fillId="0" borderId="18" xfId="0" quotePrefix="1" applyNumberFormat="1" applyFont="1" applyFill="1" applyBorder="1" applyAlignment="1">
      <alignment horizontal="center" vertical="center" wrapText="1"/>
    </xf>
    <xf numFmtId="1" fontId="3" fillId="0" borderId="25" xfId="0" quotePrefix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8" xfId="2" applyFont="1" applyFill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5" xfId="2" applyNumberFormat="1" applyFont="1" applyFill="1" applyBorder="1" applyAlignment="1" applyProtection="1">
      <alignment horizontal="center" vertical="center" wrapText="1"/>
    </xf>
    <xf numFmtId="1" fontId="4" fillId="2" borderId="6" xfId="2" applyNumberFormat="1" applyFont="1" applyFill="1" applyBorder="1" applyAlignment="1" applyProtection="1">
      <alignment horizontal="center" vertical="center" wrapText="1"/>
    </xf>
    <xf numFmtId="1" fontId="4" fillId="2" borderId="7" xfId="2" applyNumberFormat="1" applyFont="1" applyFill="1" applyBorder="1" applyAlignment="1" applyProtection="1">
      <alignment horizontal="center" vertical="center" wrapText="1"/>
    </xf>
    <xf numFmtId="1" fontId="4" fillId="2" borderId="9" xfId="2" applyNumberFormat="1" applyFont="1" applyFill="1" applyBorder="1" applyAlignment="1" applyProtection="1">
      <alignment horizontal="center" vertical="center" wrapText="1"/>
    </xf>
    <xf numFmtId="1" fontId="4" fillId="2" borderId="3" xfId="2" applyNumberFormat="1" applyFont="1" applyFill="1" applyBorder="1" applyAlignment="1" applyProtection="1">
      <alignment horizontal="center" vertical="center" wrapText="1"/>
    </xf>
    <xf numFmtId="1" fontId="4" fillId="2" borderId="10" xfId="2" applyNumberFormat="1" applyFont="1" applyFill="1" applyBorder="1" applyAlignment="1" applyProtection="1">
      <alignment horizontal="center" vertical="center" wrapText="1"/>
    </xf>
  </cellXfs>
  <cellStyles count="6">
    <cellStyle name="Normalny" xfId="0" builtinId="0"/>
    <cellStyle name="Normalny 2 2" xfId="4"/>
    <cellStyle name="Normalny 3" xfId="2"/>
    <cellStyle name="Normalny 4" xfId="5"/>
    <cellStyle name="Normalny 5 2" xfId="3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tabSelected="1" topLeftCell="H64" workbookViewId="0">
      <selection activeCell="D85" sqref="D85"/>
    </sheetView>
  </sheetViews>
  <sheetFormatPr defaultRowHeight="12" x14ac:dyDescent="0.2"/>
  <cols>
    <col min="1" max="2" width="4.28515625" style="1" customWidth="1"/>
    <col min="3" max="4" width="29.7109375" style="1" customWidth="1"/>
    <col min="5" max="5" width="30.42578125" style="1" customWidth="1"/>
    <col min="6" max="6" width="23.85546875" style="1" customWidth="1"/>
    <col min="7" max="7" width="14" style="1" customWidth="1"/>
    <col min="8" max="8" width="17.28515625" style="1" customWidth="1"/>
    <col min="9" max="9" width="20" style="1" customWidth="1"/>
    <col min="10" max="10" width="16" style="1" customWidth="1"/>
    <col min="11" max="12" width="10.7109375" style="1" customWidth="1"/>
    <col min="13" max="13" width="12.85546875" style="1" customWidth="1"/>
    <col min="14" max="14" width="6.7109375" style="1" customWidth="1"/>
    <col min="15" max="15" width="9.42578125" style="1" customWidth="1"/>
    <col min="16" max="16" width="14.5703125" style="1" customWidth="1"/>
    <col min="17" max="19" width="8.42578125" style="1" customWidth="1"/>
    <col min="20" max="16384" width="9.140625" style="1"/>
  </cols>
  <sheetData>
    <row r="1" spans="1:19" ht="20.25" customHeight="1" x14ac:dyDescent="0.2">
      <c r="M1" s="2" t="s">
        <v>299</v>
      </c>
      <c r="N1" s="2"/>
      <c r="O1" s="2"/>
      <c r="P1" s="2"/>
      <c r="Q1" s="2"/>
    </row>
    <row r="2" spans="1:19" s="3" customFormat="1" ht="27" customHeight="1" x14ac:dyDescent="0.2">
      <c r="A2" s="103" t="s">
        <v>1</v>
      </c>
      <c r="B2" s="104" t="s">
        <v>2</v>
      </c>
      <c r="C2" s="103" t="s">
        <v>3</v>
      </c>
      <c r="D2" s="104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 t="s">
        <v>9</v>
      </c>
      <c r="J2" s="103" t="s">
        <v>10</v>
      </c>
      <c r="K2" s="103" t="s">
        <v>11</v>
      </c>
      <c r="L2" s="103" t="s">
        <v>12</v>
      </c>
      <c r="M2" s="103" t="s">
        <v>278</v>
      </c>
      <c r="N2" s="103" t="s">
        <v>13</v>
      </c>
      <c r="O2" s="103" t="s">
        <v>14</v>
      </c>
      <c r="P2" s="107" t="s">
        <v>15</v>
      </c>
      <c r="Q2" s="108" t="s">
        <v>15</v>
      </c>
      <c r="R2" s="109"/>
      <c r="S2" s="110"/>
    </row>
    <row r="3" spans="1:19" s="3" customFormat="1" ht="27" customHeight="1" x14ac:dyDescent="0.2">
      <c r="A3" s="103"/>
      <c r="B3" s="105"/>
      <c r="C3" s="103"/>
      <c r="D3" s="105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7"/>
      <c r="Q3" s="111"/>
      <c r="R3" s="112"/>
      <c r="S3" s="113"/>
    </row>
    <row r="4" spans="1:19" s="3" customFormat="1" ht="27" customHeight="1" x14ac:dyDescent="0.2">
      <c r="A4" s="103"/>
      <c r="B4" s="106"/>
      <c r="C4" s="103"/>
      <c r="D4" s="106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7"/>
      <c r="Q4" s="4" t="s">
        <v>16</v>
      </c>
      <c r="R4" s="4" t="s">
        <v>17</v>
      </c>
      <c r="S4" s="4" t="s">
        <v>18</v>
      </c>
    </row>
    <row r="5" spans="1:19" ht="12.75" thickBot="1" x14ac:dyDescent="0.25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279</v>
      </c>
      <c r="M5" s="5" t="s">
        <v>30</v>
      </c>
      <c r="N5" s="6" t="s">
        <v>31</v>
      </c>
      <c r="O5" s="6" t="s">
        <v>32</v>
      </c>
      <c r="P5" s="6" t="s">
        <v>33</v>
      </c>
      <c r="Q5" s="6" t="s">
        <v>34</v>
      </c>
      <c r="R5" s="5" t="s">
        <v>35</v>
      </c>
      <c r="S5" s="5" t="s">
        <v>323</v>
      </c>
    </row>
    <row r="6" spans="1:19" s="79" customFormat="1" ht="47.25" customHeight="1" x14ac:dyDescent="0.2">
      <c r="A6" s="25">
        <v>1</v>
      </c>
      <c r="B6" s="26">
        <v>1</v>
      </c>
      <c r="C6" s="27" t="s">
        <v>36</v>
      </c>
      <c r="D6" s="27" t="s">
        <v>37</v>
      </c>
      <c r="E6" s="28" t="s">
        <v>51</v>
      </c>
      <c r="F6" s="27" t="s">
        <v>52</v>
      </c>
      <c r="G6" s="28" t="s">
        <v>53</v>
      </c>
      <c r="H6" s="27" t="s">
        <v>54</v>
      </c>
      <c r="I6" s="27" t="s">
        <v>54</v>
      </c>
      <c r="J6" s="27" t="s">
        <v>55</v>
      </c>
      <c r="K6" s="28" t="s">
        <v>56</v>
      </c>
      <c r="L6" s="28"/>
      <c r="M6" s="28">
        <v>3998815</v>
      </c>
      <c r="N6" s="84">
        <v>30</v>
      </c>
      <c r="O6" s="28" t="s">
        <v>41</v>
      </c>
      <c r="P6" s="29">
        <f>SUM(Q6:S6)</f>
        <v>59850</v>
      </c>
      <c r="Q6" s="29">
        <v>23940</v>
      </c>
      <c r="R6" s="29">
        <v>35910</v>
      </c>
      <c r="S6" s="29">
        <v>0</v>
      </c>
    </row>
    <row r="7" spans="1:19" s="79" customFormat="1" ht="47.25" customHeight="1" x14ac:dyDescent="0.2">
      <c r="A7" s="85">
        <v>2</v>
      </c>
      <c r="B7" s="86">
        <v>1</v>
      </c>
      <c r="C7" s="87" t="s">
        <v>36</v>
      </c>
      <c r="D7" s="87" t="s">
        <v>37</v>
      </c>
      <c r="E7" s="78" t="s">
        <v>57</v>
      </c>
      <c r="F7" s="87" t="s">
        <v>58</v>
      </c>
      <c r="G7" s="51" t="s">
        <v>59</v>
      </c>
      <c r="H7" s="87" t="s">
        <v>54</v>
      </c>
      <c r="I7" s="87" t="s">
        <v>54</v>
      </c>
      <c r="J7" s="87" t="s">
        <v>60</v>
      </c>
      <c r="K7" s="51">
        <v>15</v>
      </c>
      <c r="L7" s="51"/>
      <c r="M7" s="51">
        <v>1354120</v>
      </c>
      <c r="N7" s="73">
        <v>20</v>
      </c>
      <c r="O7" s="73" t="s">
        <v>61</v>
      </c>
      <c r="P7" s="74">
        <f>SUM(Q7:S7)</f>
        <v>6000</v>
      </c>
      <c r="Q7" s="74">
        <v>4000</v>
      </c>
      <c r="R7" s="74">
        <v>2000</v>
      </c>
      <c r="S7" s="74">
        <v>0</v>
      </c>
    </row>
    <row r="8" spans="1:19" s="79" customFormat="1" ht="47.25" customHeight="1" x14ac:dyDescent="0.2">
      <c r="A8" s="85">
        <v>3</v>
      </c>
      <c r="B8" s="86">
        <v>1</v>
      </c>
      <c r="C8" s="87" t="s">
        <v>62</v>
      </c>
      <c r="D8" s="87" t="s">
        <v>37</v>
      </c>
      <c r="E8" s="78" t="s">
        <v>63</v>
      </c>
      <c r="F8" s="87" t="s">
        <v>64</v>
      </c>
      <c r="G8" s="51" t="s">
        <v>65</v>
      </c>
      <c r="H8" s="87" t="s">
        <v>54</v>
      </c>
      <c r="I8" s="87" t="s">
        <v>54</v>
      </c>
      <c r="J8" s="87" t="s">
        <v>66</v>
      </c>
      <c r="K8" s="51">
        <v>29</v>
      </c>
      <c r="L8" s="51"/>
      <c r="M8" s="51">
        <v>96461538</v>
      </c>
      <c r="N8" s="73">
        <v>30</v>
      </c>
      <c r="O8" s="73" t="s">
        <v>45</v>
      </c>
      <c r="P8" s="74">
        <f t="shared" ref="P8:P11" si="0">SUM(Q8:S8)</f>
        <v>10000</v>
      </c>
      <c r="Q8" s="74">
        <v>10000</v>
      </c>
      <c r="R8" s="74">
        <v>0</v>
      </c>
      <c r="S8" s="74">
        <v>0</v>
      </c>
    </row>
    <row r="9" spans="1:19" s="79" customFormat="1" ht="47.25" customHeight="1" x14ac:dyDescent="0.2">
      <c r="A9" s="73">
        <v>4</v>
      </c>
      <c r="B9" s="73">
        <v>1</v>
      </c>
      <c r="C9" s="87" t="s">
        <v>67</v>
      </c>
      <c r="D9" s="87" t="s">
        <v>37</v>
      </c>
      <c r="E9" s="78" t="s">
        <v>68</v>
      </c>
      <c r="F9" s="87" t="s">
        <v>69</v>
      </c>
      <c r="G9" s="51" t="s">
        <v>70</v>
      </c>
      <c r="H9" s="87" t="s">
        <v>54</v>
      </c>
      <c r="I9" s="87" t="s">
        <v>54</v>
      </c>
      <c r="J9" s="87" t="s">
        <v>71</v>
      </c>
      <c r="K9" s="51">
        <v>2</v>
      </c>
      <c r="L9" s="51"/>
      <c r="M9" s="51">
        <v>10850137</v>
      </c>
      <c r="N9" s="73">
        <v>4</v>
      </c>
      <c r="O9" s="73" t="s">
        <v>40</v>
      </c>
      <c r="P9" s="74">
        <f t="shared" si="0"/>
        <v>1500</v>
      </c>
      <c r="Q9" s="74">
        <v>1500</v>
      </c>
      <c r="R9" s="74">
        <v>0</v>
      </c>
      <c r="S9" s="74">
        <v>0</v>
      </c>
    </row>
    <row r="10" spans="1:19" s="79" customFormat="1" ht="47.25" customHeight="1" x14ac:dyDescent="0.2">
      <c r="A10" s="73">
        <v>5</v>
      </c>
      <c r="B10" s="73">
        <v>1</v>
      </c>
      <c r="C10" s="87" t="s">
        <v>36</v>
      </c>
      <c r="D10" s="87" t="s">
        <v>37</v>
      </c>
      <c r="E10" s="51" t="s">
        <v>307</v>
      </c>
      <c r="F10" s="87" t="s">
        <v>303</v>
      </c>
      <c r="G10" s="51" t="s">
        <v>304</v>
      </c>
      <c r="H10" s="87" t="s">
        <v>54</v>
      </c>
      <c r="I10" s="87" t="s">
        <v>54</v>
      </c>
      <c r="J10" s="87" t="s">
        <v>71</v>
      </c>
      <c r="K10" s="51">
        <v>2</v>
      </c>
      <c r="L10" s="51"/>
      <c r="M10" s="51">
        <v>10781469</v>
      </c>
      <c r="N10" s="73">
        <v>13</v>
      </c>
      <c r="O10" s="73" t="s">
        <v>40</v>
      </c>
      <c r="P10" s="74">
        <f t="shared" si="0"/>
        <v>28900</v>
      </c>
      <c r="Q10" s="74">
        <v>28900</v>
      </c>
      <c r="R10" s="74">
        <v>0</v>
      </c>
      <c r="S10" s="74">
        <v>0</v>
      </c>
    </row>
    <row r="11" spans="1:19" s="79" customFormat="1" ht="47.25" customHeight="1" x14ac:dyDescent="0.2">
      <c r="A11" s="85">
        <v>6</v>
      </c>
      <c r="B11" s="86">
        <v>1</v>
      </c>
      <c r="C11" s="87" t="s">
        <v>36</v>
      </c>
      <c r="D11" s="87" t="s">
        <v>37</v>
      </c>
      <c r="E11" s="51" t="s">
        <v>308</v>
      </c>
      <c r="F11" s="87" t="s">
        <v>305</v>
      </c>
      <c r="G11" s="51" t="s">
        <v>128</v>
      </c>
      <c r="H11" s="87" t="s">
        <v>129</v>
      </c>
      <c r="I11" s="87" t="s">
        <v>129</v>
      </c>
      <c r="J11" s="87" t="s">
        <v>306</v>
      </c>
      <c r="K11" s="51">
        <v>6</v>
      </c>
      <c r="L11" s="51"/>
      <c r="M11" s="51">
        <v>70729844</v>
      </c>
      <c r="N11" s="73">
        <v>15</v>
      </c>
      <c r="O11" s="73" t="s">
        <v>40</v>
      </c>
      <c r="P11" s="74">
        <f t="shared" si="0"/>
        <v>4000</v>
      </c>
      <c r="Q11" s="74">
        <v>4000</v>
      </c>
      <c r="R11" s="74">
        <v>0</v>
      </c>
      <c r="S11" s="74">
        <v>0</v>
      </c>
    </row>
    <row r="12" spans="1:19" s="79" customFormat="1" ht="47.25" customHeight="1" thickBot="1" x14ac:dyDescent="0.25">
      <c r="A12" s="80">
        <v>7</v>
      </c>
      <c r="B12" s="83">
        <v>1</v>
      </c>
      <c r="C12" s="82" t="s">
        <v>36</v>
      </c>
      <c r="D12" s="82" t="s">
        <v>37</v>
      </c>
      <c r="E12" s="102" t="s">
        <v>320</v>
      </c>
      <c r="F12" s="82" t="s">
        <v>321</v>
      </c>
      <c r="G12" s="81" t="s">
        <v>70</v>
      </c>
      <c r="H12" s="82" t="s">
        <v>54</v>
      </c>
      <c r="I12" s="82" t="s">
        <v>54</v>
      </c>
      <c r="J12" s="82" t="s">
        <v>322</v>
      </c>
      <c r="K12" s="81">
        <v>2</v>
      </c>
      <c r="L12" s="81"/>
      <c r="M12" s="81">
        <v>10819571</v>
      </c>
      <c r="N12" s="81">
        <v>38</v>
      </c>
      <c r="O12" s="44" t="s">
        <v>40</v>
      </c>
      <c r="P12" s="45">
        <f>SUM(Q12:S12)</f>
        <v>30000</v>
      </c>
      <c r="Q12" s="45">
        <v>30000</v>
      </c>
      <c r="R12" s="45">
        <v>0</v>
      </c>
      <c r="S12" s="35">
        <v>0</v>
      </c>
    </row>
    <row r="13" spans="1:19" s="10" customFormat="1" ht="47.25" customHeight="1" thickBot="1" x14ac:dyDescent="0.25">
      <c r="A13" s="11">
        <v>8</v>
      </c>
      <c r="B13" s="12">
        <v>2</v>
      </c>
      <c r="C13" s="13" t="s">
        <v>62</v>
      </c>
      <c r="D13" s="13" t="s">
        <v>72</v>
      </c>
      <c r="E13" s="9" t="s">
        <v>73</v>
      </c>
      <c r="F13" s="13" t="s">
        <v>74</v>
      </c>
      <c r="G13" s="16" t="s">
        <v>75</v>
      </c>
      <c r="H13" s="17" t="s">
        <v>54</v>
      </c>
      <c r="I13" s="17" t="s">
        <v>54</v>
      </c>
      <c r="J13" s="17" t="s">
        <v>76</v>
      </c>
      <c r="K13" s="9">
        <v>31</v>
      </c>
      <c r="L13" s="9"/>
      <c r="M13" s="9">
        <v>11096983</v>
      </c>
      <c r="N13" s="9">
        <v>10</v>
      </c>
      <c r="O13" s="9" t="s">
        <v>40</v>
      </c>
      <c r="P13" s="18">
        <f t="shared" ref="P13:P20" si="1">SUM(Q13:S13)</f>
        <v>7180</v>
      </c>
      <c r="Q13" s="18">
        <v>7180</v>
      </c>
      <c r="R13" s="18">
        <v>0</v>
      </c>
      <c r="S13" s="18">
        <v>0</v>
      </c>
    </row>
    <row r="14" spans="1:19" s="79" customFormat="1" ht="47.25" customHeight="1" x14ac:dyDescent="0.2">
      <c r="A14" s="25">
        <v>9</v>
      </c>
      <c r="B14" s="26">
        <v>3</v>
      </c>
      <c r="C14" s="27" t="s">
        <v>62</v>
      </c>
      <c r="D14" s="27" t="s">
        <v>77</v>
      </c>
      <c r="E14" s="28" t="s">
        <v>78</v>
      </c>
      <c r="F14" s="27" t="s">
        <v>79</v>
      </c>
      <c r="G14" s="94" t="s">
        <v>80</v>
      </c>
      <c r="H14" s="95" t="s">
        <v>81</v>
      </c>
      <c r="I14" s="95" t="s">
        <v>81</v>
      </c>
      <c r="J14" s="95" t="s">
        <v>82</v>
      </c>
      <c r="K14" s="28" t="s">
        <v>83</v>
      </c>
      <c r="L14" s="28"/>
      <c r="M14" s="28">
        <v>10563345</v>
      </c>
      <c r="N14" s="28">
        <v>35</v>
      </c>
      <c r="O14" s="28" t="s">
        <v>40</v>
      </c>
      <c r="P14" s="29">
        <f t="shared" si="1"/>
        <v>10090</v>
      </c>
      <c r="Q14" s="29">
        <v>10090</v>
      </c>
      <c r="R14" s="29">
        <v>0</v>
      </c>
      <c r="S14" s="29">
        <v>0</v>
      </c>
    </row>
    <row r="15" spans="1:19" s="79" customFormat="1" ht="47.25" customHeight="1" x14ac:dyDescent="0.2">
      <c r="A15" s="85">
        <v>10</v>
      </c>
      <c r="B15" s="86">
        <v>3</v>
      </c>
      <c r="C15" s="87" t="s">
        <v>67</v>
      </c>
      <c r="D15" s="49" t="s">
        <v>77</v>
      </c>
      <c r="E15" s="51" t="s">
        <v>84</v>
      </c>
      <c r="F15" s="87" t="s">
        <v>85</v>
      </c>
      <c r="G15" s="96" t="s">
        <v>86</v>
      </c>
      <c r="H15" s="97" t="s">
        <v>87</v>
      </c>
      <c r="I15" s="97" t="s">
        <v>87</v>
      </c>
      <c r="J15" s="97" t="s">
        <v>88</v>
      </c>
      <c r="K15" s="51"/>
      <c r="L15" s="51"/>
      <c r="M15" s="51">
        <v>10465454</v>
      </c>
      <c r="N15" s="51">
        <v>1.6</v>
      </c>
      <c r="O15" s="51" t="s">
        <v>40</v>
      </c>
      <c r="P15" s="74">
        <f t="shared" si="1"/>
        <v>470</v>
      </c>
      <c r="Q15" s="74">
        <v>470</v>
      </c>
      <c r="R15" s="74">
        <v>0</v>
      </c>
      <c r="S15" s="74">
        <v>0</v>
      </c>
    </row>
    <row r="16" spans="1:19" s="79" customFormat="1" ht="47.25" customHeight="1" x14ac:dyDescent="0.2">
      <c r="A16" s="85">
        <v>11</v>
      </c>
      <c r="B16" s="86">
        <v>3</v>
      </c>
      <c r="C16" s="87" t="s">
        <v>89</v>
      </c>
      <c r="D16" s="49" t="s">
        <v>77</v>
      </c>
      <c r="E16" s="51" t="s">
        <v>90</v>
      </c>
      <c r="F16" s="87" t="s">
        <v>91</v>
      </c>
      <c r="G16" s="96" t="s">
        <v>92</v>
      </c>
      <c r="H16" s="97" t="s">
        <v>93</v>
      </c>
      <c r="I16" s="97" t="s">
        <v>93</v>
      </c>
      <c r="J16" s="97" t="s">
        <v>94</v>
      </c>
      <c r="K16" s="51">
        <v>19</v>
      </c>
      <c r="L16" s="51"/>
      <c r="M16" s="51" t="s">
        <v>280</v>
      </c>
      <c r="N16" s="51">
        <v>7</v>
      </c>
      <c r="O16" s="51" t="s">
        <v>61</v>
      </c>
      <c r="P16" s="74">
        <f t="shared" si="1"/>
        <v>17330</v>
      </c>
      <c r="Q16" s="74">
        <v>6730</v>
      </c>
      <c r="R16" s="74">
        <v>10600</v>
      </c>
      <c r="S16" s="74">
        <v>0</v>
      </c>
    </row>
    <row r="17" spans="1:21" s="79" customFormat="1" ht="47.25" customHeight="1" x14ac:dyDescent="0.2">
      <c r="A17" s="85">
        <v>12</v>
      </c>
      <c r="B17" s="86">
        <v>3</v>
      </c>
      <c r="C17" s="87" t="s">
        <v>95</v>
      </c>
      <c r="D17" s="87" t="s">
        <v>96</v>
      </c>
      <c r="E17" s="51" t="s">
        <v>97</v>
      </c>
      <c r="F17" s="87" t="s">
        <v>98</v>
      </c>
      <c r="G17" s="96" t="s">
        <v>75</v>
      </c>
      <c r="H17" s="97" t="s">
        <v>54</v>
      </c>
      <c r="I17" s="97" t="s">
        <v>54</v>
      </c>
      <c r="J17" s="97" t="s">
        <v>76</v>
      </c>
      <c r="K17" s="51">
        <v>31</v>
      </c>
      <c r="L17" s="51"/>
      <c r="M17" s="51">
        <v>58002395</v>
      </c>
      <c r="N17" s="51">
        <v>60</v>
      </c>
      <c r="O17" s="51" t="s">
        <v>46</v>
      </c>
      <c r="P17" s="74">
        <f t="shared" si="1"/>
        <v>115890</v>
      </c>
      <c r="Q17" s="74">
        <v>45000</v>
      </c>
      <c r="R17" s="74">
        <v>70890</v>
      </c>
      <c r="S17" s="74">
        <v>0</v>
      </c>
    </row>
    <row r="18" spans="1:21" s="79" customFormat="1" ht="47.25" customHeight="1" x14ac:dyDescent="0.2">
      <c r="A18" s="85">
        <v>13</v>
      </c>
      <c r="B18" s="86">
        <v>3</v>
      </c>
      <c r="C18" s="87" t="s">
        <v>99</v>
      </c>
      <c r="D18" s="87" t="s">
        <v>96</v>
      </c>
      <c r="E18" s="51" t="s">
        <v>100</v>
      </c>
      <c r="F18" s="87" t="s">
        <v>101</v>
      </c>
      <c r="G18" s="96" t="s">
        <v>75</v>
      </c>
      <c r="H18" s="97" t="s">
        <v>54</v>
      </c>
      <c r="I18" s="97" t="s">
        <v>54</v>
      </c>
      <c r="J18" s="97" t="s">
        <v>76</v>
      </c>
      <c r="K18" s="51">
        <v>31</v>
      </c>
      <c r="L18" s="51"/>
      <c r="M18" s="51">
        <v>11100394</v>
      </c>
      <c r="N18" s="51">
        <v>1</v>
      </c>
      <c r="O18" s="51" t="s">
        <v>40</v>
      </c>
      <c r="P18" s="74">
        <f t="shared" si="1"/>
        <v>540</v>
      </c>
      <c r="Q18" s="74">
        <v>540</v>
      </c>
      <c r="R18" s="74">
        <v>0</v>
      </c>
      <c r="S18" s="74">
        <v>0</v>
      </c>
    </row>
    <row r="19" spans="1:21" s="79" customFormat="1" ht="47.25" customHeight="1" x14ac:dyDescent="0.2">
      <c r="A19" s="85">
        <v>14</v>
      </c>
      <c r="B19" s="86">
        <v>3</v>
      </c>
      <c r="C19" s="87" t="s">
        <v>102</v>
      </c>
      <c r="D19" s="87" t="s">
        <v>103</v>
      </c>
      <c r="E19" s="51" t="s">
        <v>104</v>
      </c>
      <c r="F19" s="87" t="s">
        <v>105</v>
      </c>
      <c r="G19" s="96" t="s">
        <v>106</v>
      </c>
      <c r="H19" s="97" t="s">
        <v>107</v>
      </c>
      <c r="I19" s="97" t="s">
        <v>107</v>
      </c>
      <c r="J19" s="97" t="s">
        <v>108</v>
      </c>
      <c r="K19" s="51"/>
      <c r="L19" s="51"/>
      <c r="M19" s="51" t="s">
        <v>281</v>
      </c>
      <c r="N19" s="51">
        <v>37</v>
      </c>
      <c r="O19" s="51" t="s">
        <v>61</v>
      </c>
      <c r="P19" s="74">
        <f t="shared" si="1"/>
        <v>36970</v>
      </c>
      <c r="Q19" s="74">
        <v>17070</v>
      </c>
      <c r="R19" s="74">
        <v>19900</v>
      </c>
      <c r="S19" s="74">
        <v>0</v>
      </c>
    </row>
    <row r="20" spans="1:21" s="79" customFormat="1" ht="47.25" customHeight="1" x14ac:dyDescent="0.2">
      <c r="A20" s="85">
        <v>15</v>
      </c>
      <c r="B20" s="86">
        <v>3</v>
      </c>
      <c r="C20" s="87" t="s">
        <v>109</v>
      </c>
      <c r="D20" s="87" t="s">
        <v>103</v>
      </c>
      <c r="E20" s="51" t="s">
        <v>110</v>
      </c>
      <c r="F20" s="87" t="s">
        <v>111</v>
      </c>
      <c r="G20" s="96" t="s">
        <v>106</v>
      </c>
      <c r="H20" s="97" t="s">
        <v>107</v>
      </c>
      <c r="I20" s="97" t="s">
        <v>107</v>
      </c>
      <c r="J20" s="97" t="s">
        <v>112</v>
      </c>
      <c r="K20" s="51"/>
      <c r="L20" s="51"/>
      <c r="M20" s="51" t="s">
        <v>282</v>
      </c>
      <c r="N20" s="51">
        <v>37</v>
      </c>
      <c r="O20" s="51" t="s">
        <v>40</v>
      </c>
      <c r="P20" s="74">
        <f t="shared" si="1"/>
        <v>1050</v>
      </c>
      <c r="Q20" s="74">
        <v>1050</v>
      </c>
      <c r="R20" s="74">
        <v>0</v>
      </c>
      <c r="S20" s="74">
        <v>0</v>
      </c>
    </row>
    <row r="21" spans="1:21" s="79" customFormat="1" ht="47.25" customHeight="1" x14ac:dyDescent="0.2">
      <c r="A21" s="85">
        <v>16</v>
      </c>
      <c r="B21" s="86">
        <v>3</v>
      </c>
      <c r="C21" s="87" t="s">
        <v>113</v>
      </c>
      <c r="D21" s="87" t="s">
        <v>103</v>
      </c>
      <c r="E21" s="51" t="s">
        <v>114</v>
      </c>
      <c r="F21" s="87" t="s">
        <v>115</v>
      </c>
      <c r="G21" s="96" t="s">
        <v>116</v>
      </c>
      <c r="H21" s="97" t="s">
        <v>117</v>
      </c>
      <c r="I21" s="97" t="s">
        <v>117</v>
      </c>
      <c r="J21" s="97" t="s">
        <v>118</v>
      </c>
      <c r="K21" s="51">
        <v>5</v>
      </c>
      <c r="L21" s="51"/>
      <c r="M21" s="51" t="s">
        <v>283</v>
      </c>
      <c r="N21" s="51">
        <v>15</v>
      </c>
      <c r="O21" s="51" t="s">
        <v>40</v>
      </c>
      <c r="P21" s="74">
        <f t="shared" ref="P21:P37" si="2">SUM(Q21:S21)</f>
        <v>2000</v>
      </c>
      <c r="Q21" s="74">
        <v>2000</v>
      </c>
      <c r="R21" s="74">
        <v>0</v>
      </c>
      <c r="S21" s="74">
        <v>0</v>
      </c>
    </row>
    <row r="22" spans="1:21" s="79" customFormat="1" ht="47.25" customHeight="1" x14ac:dyDescent="0.2">
      <c r="A22" s="85">
        <v>17</v>
      </c>
      <c r="B22" s="86">
        <v>3</v>
      </c>
      <c r="C22" s="87" t="s">
        <v>113</v>
      </c>
      <c r="D22" s="87" t="s">
        <v>103</v>
      </c>
      <c r="E22" s="51" t="s">
        <v>119</v>
      </c>
      <c r="F22" s="87" t="s">
        <v>120</v>
      </c>
      <c r="G22" s="96" t="s">
        <v>121</v>
      </c>
      <c r="H22" s="97" t="s">
        <v>122</v>
      </c>
      <c r="I22" s="97" t="s">
        <v>122</v>
      </c>
      <c r="J22" s="97" t="s">
        <v>42</v>
      </c>
      <c r="K22" s="51" t="s">
        <v>123</v>
      </c>
      <c r="L22" s="51"/>
      <c r="M22" s="51" t="s">
        <v>284</v>
      </c>
      <c r="N22" s="51">
        <v>22</v>
      </c>
      <c r="O22" s="51" t="s">
        <v>40</v>
      </c>
      <c r="P22" s="74">
        <f t="shared" si="2"/>
        <v>1500</v>
      </c>
      <c r="Q22" s="74">
        <v>1500</v>
      </c>
      <c r="R22" s="74">
        <v>0</v>
      </c>
      <c r="S22" s="74">
        <v>0</v>
      </c>
    </row>
    <row r="23" spans="1:21" s="79" customFormat="1" ht="47.25" customHeight="1" x14ac:dyDescent="0.2">
      <c r="A23" s="85">
        <v>18</v>
      </c>
      <c r="B23" s="86">
        <v>3</v>
      </c>
      <c r="C23" s="87" t="s">
        <v>124</v>
      </c>
      <c r="D23" s="87" t="s">
        <v>125</v>
      </c>
      <c r="E23" s="51" t="s">
        <v>312</v>
      </c>
      <c r="F23" s="87" t="s">
        <v>127</v>
      </c>
      <c r="G23" s="51" t="s">
        <v>128</v>
      </c>
      <c r="H23" s="87" t="s">
        <v>129</v>
      </c>
      <c r="I23" s="87" t="s">
        <v>129</v>
      </c>
      <c r="J23" s="87" t="s">
        <v>130</v>
      </c>
      <c r="K23" s="51">
        <v>19</v>
      </c>
      <c r="L23" s="51"/>
      <c r="M23" s="51">
        <v>66431</v>
      </c>
      <c r="N23" s="51">
        <v>2</v>
      </c>
      <c r="O23" s="51" t="s">
        <v>40</v>
      </c>
      <c r="P23" s="74">
        <f t="shared" si="2"/>
        <v>720</v>
      </c>
      <c r="Q23" s="74">
        <v>720</v>
      </c>
      <c r="R23" s="74">
        <v>0</v>
      </c>
      <c r="S23" s="74">
        <v>0</v>
      </c>
    </row>
    <row r="24" spans="1:21" s="79" customFormat="1" ht="47.25" customHeight="1" x14ac:dyDescent="0.2">
      <c r="A24" s="85">
        <v>19</v>
      </c>
      <c r="B24" s="86">
        <v>3</v>
      </c>
      <c r="C24" s="87" t="s">
        <v>131</v>
      </c>
      <c r="D24" s="87" t="s">
        <v>125</v>
      </c>
      <c r="E24" s="51" t="s">
        <v>132</v>
      </c>
      <c r="F24" s="87" t="s">
        <v>133</v>
      </c>
      <c r="G24" s="51" t="s">
        <v>134</v>
      </c>
      <c r="H24" s="87" t="s">
        <v>135</v>
      </c>
      <c r="I24" s="87" t="s">
        <v>135</v>
      </c>
      <c r="J24" s="87" t="s">
        <v>136</v>
      </c>
      <c r="K24" s="51">
        <v>13</v>
      </c>
      <c r="L24" s="51"/>
      <c r="M24" s="98">
        <v>88056359</v>
      </c>
      <c r="N24" s="51">
        <v>30</v>
      </c>
      <c r="O24" s="51" t="s">
        <v>61</v>
      </c>
      <c r="P24" s="74">
        <f t="shared" si="2"/>
        <v>26590</v>
      </c>
      <c r="Q24" s="74">
        <v>11940</v>
      </c>
      <c r="R24" s="74">
        <v>14650</v>
      </c>
      <c r="S24" s="74">
        <v>0</v>
      </c>
      <c r="T24" s="93"/>
      <c r="U24" s="93"/>
    </row>
    <row r="25" spans="1:21" s="79" customFormat="1" ht="47.25" customHeight="1" x14ac:dyDescent="0.2">
      <c r="A25" s="85">
        <v>20</v>
      </c>
      <c r="B25" s="86">
        <v>3</v>
      </c>
      <c r="C25" s="87" t="s">
        <v>137</v>
      </c>
      <c r="D25" s="87" t="s">
        <v>125</v>
      </c>
      <c r="E25" s="51" t="s">
        <v>313</v>
      </c>
      <c r="F25" s="87" t="s">
        <v>138</v>
      </c>
      <c r="G25" s="51" t="s">
        <v>128</v>
      </c>
      <c r="H25" s="87" t="s">
        <v>129</v>
      </c>
      <c r="I25" s="87" t="s">
        <v>129</v>
      </c>
      <c r="J25" s="87" t="s">
        <v>139</v>
      </c>
      <c r="K25" s="51">
        <v>1</v>
      </c>
      <c r="L25" s="51"/>
      <c r="M25" s="51">
        <v>83872962</v>
      </c>
      <c r="N25" s="51">
        <v>5</v>
      </c>
      <c r="O25" s="51" t="s">
        <v>40</v>
      </c>
      <c r="P25" s="74">
        <f t="shared" si="2"/>
        <v>440</v>
      </c>
      <c r="Q25" s="74">
        <v>440</v>
      </c>
      <c r="R25" s="74">
        <v>0</v>
      </c>
      <c r="S25" s="74">
        <v>0</v>
      </c>
    </row>
    <row r="26" spans="1:21" s="79" customFormat="1" ht="47.25" customHeight="1" x14ac:dyDescent="0.2">
      <c r="A26" s="85">
        <v>21</v>
      </c>
      <c r="B26" s="86">
        <v>3</v>
      </c>
      <c r="C26" s="87" t="s">
        <v>140</v>
      </c>
      <c r="D26" s="87" t="s">
        <v>125</v>
      </c>
      <c r="E26" s="51" t="s">
        <v>314</v>
      </c>
      <c r="F26" s="87" t="s">
        <v>141</v>
      </c>
      <c r="G26" s="51" t="s">
        <v>134</v>
      </c>
      <c r="H26" s="87" t="s">
        <v>135</v>
      </c>
      <c r="I26" s="87" t="s">
        <v>135</v>
      </c>
      <c r="J26" s="87" t="s">
        <v>142</v>
      </c>
      <c r="K26" s="51">
        <v>14</v>
      </c>
      <c r="L26" s="51"/>
      <c r="M26" s="51">
        <v>91198323</v>
      </c>
      <c r="N26" s="51">
        <v>4</v>
      </c>
      <c r="O26" s="51" t="s">
        <v>44</v>
      </c>
      <c r="P26" s="74">
        <f t="shared" si="2"/>
        <v>160</v>
      </c>
      <c r="Q26" s="74">
        <v>160</v>
      </c>
      <c r="R26" s="74">
        <v>0</v>
      </c>
      <c r="S26" s="74">
        <v>0</v>
      </c>
    </row>
    <row r="27" spans="1:21" s="79" customFormat="1" ht="47.25" customHeight="1" x14ac:dyDescent="0.2">
      <c r="A27" s="85">
        <v>22</v>
      </c>
      <c r="B27" s="86">
        <v>3</v>
      </c>
      <c r="C27" s="87" t="s">
        <v>143</v>
      </c>
      <c r="D27" s="87" t="s">
        <v>125</v>
      </c>
      <c r="E27" s="51" t="s">
        <v>315</v>
      </c>
      <c r="F27" s="87" t="s">
        <v>144</v>
      </c>
      <c r="G27" s="51" t="s">
        <v>145</v>
      </c>
      <c r="H27" s="87" t="s">
        <v>146</v>
      </c>
      <c r="I27" s="87" t="s">
        <v>146</v>
      </c>
      <c r="J27" s="87" t="s">
        <v>147</v>
      </c>
      <c r="K27" s="51"/>
      <c r="L27" s="51"/>
      <c r="M27" s="51">
        <v>3982727</v>
      </c>
      <c r="N27" s="51">
        <v>7</v>
      </c>
      <c r="O27" s="51" t="s">
        <v>40</v>
      </c>
      <c r="P27" s="74">
        <f t="shared" si="2"/>
        <v>1950</v>
      </c>
      <c r="Q27" s="74">
        <v>1950</v>
      </c>
      <c r="R27" s="74">
        <v>0</v>
      </c>
      <c r="S27" s="74">
        <v>0</v>
      </c>
    </row>
    <row r="28" spans="1:21" s="79" customFormat="1" ht="47.25" customHeight="1" x14ac:dyDescent="0.2">
      <c r="A28" s="85">
        <v>23</v>
      </c>
      <c r="B28" s="86">
        <v>3</v>
      </c>
      <c r="C28" s="87" t="s">
        <v>148</v>
      </c>
      <c r="D28" s="87" t="s">
        <v>125</v>
      </c>
      <c r="E28" s="51" t="s">
        <v>316</v>
      </c>
      <c r="F28" s="87" t="s">
        <v>149</v>
      </c>
      <c r="G28" s="51" t="s">
        <v>150</v>
      </c>
      <c r="H28" s="87" t="s">
        <v>151</v>
      </c>
      <c r="I28" s="87" t="s">
        <v>151</v>
      </c>
      <c r="J28" s="87" t="s">
        <v>43</v>
      </c>
      <c r="K28" s="51">
        <v>42</v>
      </c>
      <c r="L28" s="51"/>
      <c r="M28" s="51">
        <v>60463474</v>
      </c>
      <c r="N28" s="51">
        <v>2</v>
      </c>
      <c r="O28" s="51" t="s">
        <v>40</v>
      </c>
      <c r="P28" s="74">
        <f t="shared" si="2"/>
        <v>3640</v>
      </c>
      <c r="Q28" s="74">
        <v>3640</v>
      </c>
      <c r="R28" s="74">
        <v>0</v>
      </c>
      <c r="S28" s="74">
        <v>0</v>
      </c>
    </row>
    <row r="29" spans="1:21" s="79" customFormat="1" ht="47.25" customHeight="1" x14ac:dyDescent="0.2">
      <c r="A29" s="85">
        <v>24</v>
      </c>
      <c r="B29" s="86">
        <v>3</v>
      </c>
      <c r="C29" s="87" t="s">
        <v>152</v>
      </c>
      <c r="D29" s="87" t="s">
        <v>125</v>
      </c>
      <c r="E29" s="51" t="s">
        <v>317</v>
      </c>
      <c r="F29" s="87" t="s">
        <v>153</v>
      </c>
      <c r="G29" s="51" t="s">
        <v>154</v>
      </c>
      <c r="H29" s="87" t="s">
        <v>155</v>
      </c>
      <c r="I29" s="87" t="s">
        <v>155</v>
      </c>
      <c r="J29" s="87" t="s">
        <v>156</v>
      </c>
      <c r="K29" s="51">
        <v>9</v>
      </c>
      <c r="L29" s="51"/>
      <c r="M29" s="51">
        <v>60743971</v>
      </c>
      <c r="N29" s="51">
        <v>3</v>
      </c>
      <c r="O29" s="51" t="s">
        <v>40</v>
      </c>
      <c r="P29" s="74">
        <f t="shared" si="2"/>
        <v>6680</v>
      </c>
      <c r="Q29" s="74">
        <v>6680</v>
      </c>
      <c r="R29" s="74">
        <v>0</v>
      </c>
      <c r="S29" s="74">
        <v>0</v>
      </c>
    </row>
    <row r="30" spans="1:21" s="79" customFormat="1" ht="47.25" customHeight="1" x14ac:dyDescent="0.2">
      <c r="A30" s="85">
        <v>25</v>
      </c>
      <c r="B30" s="86">
        <v>3</v>
      </c>
      <c r="C30" s="87" t="s">
        <v>157</v>
      </c>
      <c r="D30" s="87" t="s">
        <v>125</v>
      </c>
      <c r="E30" s="51" t="s">
        <v>158</v>
      </c>
      <c r="F30" s="87" t="s">
        <v>159</v>
      </c>
      <c r="G30" s="51" t="s">
        <v>128</v>
      </c>
      <c r="H30" s="87" t="s">
        <v>160</v>
      </c>
      <c r="I30" s="87" t="s">
        <v>160</v>
      </c>
      <c r="J30" s="87" t="s">
        <v>161</v>
      </c>
      <c r="K30" s="51">
        <v>57</v>
      </c>
      <c r="L30" s="51"/>
      <c r="M30" s="98">
        <v>88045898</v>
      </c>
      <c r="N30" s="51">
        <v>27</v>
      </c>
      <c r="O30" s="51" t="s">
        <v>40</v>
      </c>
      <c r="P30" s="74">
        <f t="shared" si="2"/>
        <v>13060</v>
      </c>
      <c r="Q30" s="74">
        <v>13060</v>
      </c>
      <c r="R30" s="74">
        <v>0</v>
      </c>
      <c r="S30" s="74">
        <v>0</v>
      </c>
    </row>
    <row r="31" spans="1:21" s="79" customFormat="1" ht="47.25" customHeight="1" x14ac:dyDescent="0.2">
      <c r="A31" s="85">
        <v>26</v>
      </c>
      <c r="B31" s="86">
        <v>3</v>
      </c>
      <c r="C31" s="87" t="s">
        <v>157</v>
      </c>
      <c r="D31" s="87" t="s">
        <v>125</v>
      </c>
      <c r="E31" s="99" t="s">
        <v>318</v>
      </c>
      <c r="F31" s="87" t="s">
        <v>162</v>
      </c>
      <c r="G31" s="51" t="s">
        <v>150</v>
      </c>
      <c r="H31" s="87" t="s">
        <v>151</v>
      </c>
      <c r="I31" s="87" t="s">
        <v>151</v>
      </c>
      <c r="J31" s="87" t="s">
        <v>163</v>
      </c>
      <c r="K31" s="51"/>
      <c r="L31" s="51"/>
      <c r="M31" s="51">
        <v>60579596</v>
      </c>
      <c r="N31" s="51">
        <v>2.5</v>
      </c>
      <c r="O31" s="51" t="s">
        <v>40</v>
      </c>
      <c r="P31" s="74">
        <f t="shared" si="2"/>
        <v>1000</v>
      </c>
      <c r="Q31" s="74">
        <v>1000</v>
      </c>
      <c r="R31" s="74">
        <v>0</v>
      </c>
      <c r="S31" s="74">
        <v>0</v>
      </c>
    </row>
    <row r="32" spans="1:21" s="79" customFormat="1" ht="47.25" customHeight="1" thickBot="1" x14ac:dyDescent="0.25">
      <c r="A32" s="30">
        <v>27</v>
      </c>
      <c r="B32" s="31">
        <v>3</v>
      </c>
      <c r="C32" s="32" t="s">
        <v>157</v>
      </c>
      <c r="D32" s="32" t="s">
        <v>125</v>
      </c>
      <c r="E32" s="100" t="s">
        <v>126</v>
      </c>
      <c r="F32" s="32" t="s">
        <v>127</v>
      </c>
      <c r="G32" s="33" t="s">
        <v>128</v>
      </c>
      <c r="H32" s="32" t="s">
        <v>129</v>
      </c>
      <c r="I32" s="32" t="s">
        <v>129</v>
      </c>
      <c r="J32" s="32" t="s">
        <v>130</v>
      </c>
      <c r="K32" s="33">
        <v>19</v>
      </c>
      <c r="L32" s="33"/>
      <c r="M32" s="33">
        <v>66431</v>
      </c>
      <c r="N32" s="33">
        <v>2</v>
      </c>
      <c r="O32" s="33" t="s">
        <v>40</v>
      </c>
      <c r="P32" s="35">
        <f t="shared" si="2"/>
        <v>720</v>
      </c>
      <c r="Q32" s="35">
        <v>720</v>
      </c>
      <c r="R32" s="35">
        <v>0</v>
      </c>
      <c r="S32" s="35">
        <v>0</v>
      </c>
    </row>
    <row r="33" spans="1:19" s="79" customFormat="1" ht="47.25" customHeight="1" x14ac:dyDescent="0.2">
      <c r="A33" s="25">
        <v>28</v>
      </c>
      <c r="B33" s="26">
        <v>4</v>
      </c>
      <c r="C33" s="27" t="s">
        <v>164</v>
      </c>
      <c r="D33" s="27" t="s">
        <v>165</v>
      </c>
      <c r="E33" s="28" t="s">
        <v>309</v>
      </c>
      <c r="F33" s="27" t="s">
        <v>166</v>
      </c>
      <c r="G33" s="28" t="s">
        <v>167</v>
      </c>
      <c r="H33" s="27" t="s">
        <v>54</v>
      </c>
      <c r="I33" s="27" t="s">
        <v>54</v>
      </c>
      <c r="J33" s="27" t="s">
        <v>168</v>
      </c>
      <c r="K33" s="28">
        <v>16</v>
      </c>
      <c r="L33" s="28"/>
      <c r="M33" s="28">
        <v>10826082</v>
      </c>
      <c r="N33" s="28">
        <v>40</v>
      </c>
      <c r="O33" s="28" t="s">
        <v>40</v>
      </c>
      <c r="P33" s="29">
        <f t="shared" si="2"/>
        <v>34000</v>
      </c>
      <c r="Q33" s="29">
        <v>34000</v>
      </c>
      <c r="R33" s="29">
        <v>0</v>
      </c>
      <c r="S33" s="29">
        <v>0</v>
      </c>
    </row>
    <row r="34" spans="1:19" s="79" customFormat="1" ht="47.25" customHeight="1" x14ac:dyDescent="0.2">
      <c r="A34" s="85">
        <v>29</v>
      </c>
      <c r="B34" s="86">
        <v>4</v>
      </c>
      <c r="C34" s="87" t="s">
        <v>169</v>
      </c>
      <c r="D34" s="87" t="s">
        <v>165</v>
      </c>
      <c r="E34" s="51" t="s">
        <v>310</v>
      </c>
      <c r="F34" s="87" t="s">
        <v>170</v>
      </c>
      <c r="G34" s="51" t="s">
        <v>171</v>
      </c>
      <c r="H34" s="87" t="s">
        <v>54</v>
      </c>
      <c r="I34" s="87" t="s">
        <v>54</v>
      </c>
      <c r="J34" s="87" t="s">
        <v>39</v>
      </c>
      <c r="K34" s="51">
        <v>62</v>
      </c>
      <c r="L34" s="51"/>
      <c r="M34" s="51">
        <v>10838828</v>
      </c>
      <c r="N34" s="51">
        <v>14</v>
      </c>
      <c r="O34" s="51" t="s">
        <v>40</v>
      </c>
      <c r="P34" s="74">
        <f t="shared" si="2"/>
        <v>18000</v>
      </c>
      <c r="Q34" s="74">
        <v>18000</v>
      </c>
      <c r="R34" s="74">
        <v>0</v>
      </c>
      <c r="S34" s="74">
        <v>0</v>
      </c>
    </row>
    <row r="35" spans="1:19" s="79" customFormat="1" ht="47.25" customHeight="1" thickBot="1" x14ac:dyDescent="0.25">
      <c r="A35" s="30">
        <v>30</v>
      </c>
      <c r="B35" s="31">
        <v>4</v>
      </c>
      <c r="C35" s="32" t="s">
        <v>172</v>
      </c>
      <c r="D35" s="32" t="s">
        <v>165</v>
      </c>
      <c r="E35" s="33" t="s">
        <v>311</v>
      </c>
      <c r="F35" s="32" t="s">
        <v>173</v>
      </c>
      <c r="G35" s="33" t="s">
        <v>145</v>
      </c>
      <c r="H35" s="32" t="s">
        <v>146</v>
      </c>
      <c r="I35" s="32" t="s">
        <v>146</v>
      </c>
      <c r="J35" s="32" t="s">
        <v>47</v>
      </c>
      <c r="K35" s="33" t="s">
        <v>174</v>
      </c>
      <c r="L35" s="33"/>
      <c r="M35" s="33">
        <v>13762095</v>
      </c>
      <c r="N35" s="33">
        <v>11</v>
      </c>
      <c r="O35" s="34" t="s">
        <v>40</v>
      </c>
      <c r="P35" s="35">
        <f t="shared" si="2"/>
        <v>7500</v>
      </c>
      <c r="Q35" s="35">
        <v>7500</v>
      </c>
      <c r="R35" s="35">
        <v>0</v>
      </c>
      <c r="S35" s="35">
        <v>0</v>
      </c>
    </row>
    <row r="36" spans="1:19" s="21" customFormat="1" ht="47.25" customHeight="1" x14ac:dyDescent="0.2">
      <c r="A36" s="25">
        <v>31</v>
      </c>
      <c r="B36" s="26">
        <v>5</v>
      </c>
      <c r="C36" s="27" t="s">
        <v>175</v>
      </c>
      <c r="D36" s="27" t="s">
        <v>176</v>
      </c>
      <c r="E36" s="28" t="s">
        <v>177</v>
      </c>
      <c r="F36" s="27" t="s">
        <v>178</v>
      </c>
      <c r="G36" s="28" t="s">
        <v>179</v>
      </c>
      <c r="H36" s="27" t="s">
        <v>180</v>
      </c>
      <c r="I36" s="27" t="s">
        <v>180</v>
      </c>
      <c r="J36" s="27" t="s">
        <v>42</v>
      </c>
      <c r="K36" s="28">
        <v>25</v>
      </c>
      <c r="L36" s="28"/>
      <c r="M36" s="28">
        <v>93859748</v>
      </c>
      <c r="N36" s="28">
        <v>30</v>
      </c>
      <c r="O36" s="37" t="s">
        <v>44</v>
      </c>
      <c r="P36" s="29">
        <f t="shared" si="2"/>
        <v>55380</v>
      </c>
      <c r="Q36" s="29">
        <v>55380</v>
      </c>
      <c r="R36" s="29">
        <v>0</v>
      </c>
      <c r="S36" s="29">
        <v>0</v>
      </c>
    </row>
    <row r="37" spans="1:19" s="21" customFormat="1" ht="47.25" customHeight="1" thickBot="1" x14ac:dyDescent="0.25">
      <c r="A37" s="30">
        <v>32</v>
      </c>
      <c r="B37" s="31">
        <v>5</v>
      </c>
      <c r="C37" s="32" t="s">
        <v>181</v>
      </c>
      <c r="D37" s="32" t="s">
        <v>176</v>
      </c>
      <c r="E37" s="33" t="s">
        <v>182</v>
      </c>
      <c r="F37" s="32" t="s">
        <v>183</v>
      </c>
      <c r="G37" s="33" t="s">
        <v>179</v>
      </c>
      <c r="H37" s="32" t="s">
        <v>180</v>
      </c>
      <c r="I37" s="32" t="s">
        <v>180</v>
      </c>
      <c r="J37" s="32" t="s">
        <v>42</v>
      </c>
      <c r="K37" s="33">
        <v>25</v>
      </c>
      <c r="L37" s="33"/>
      <c r="M37" s="33">
        <v>60916807</v>
      </c>
      <c r="N37" s="33">
        <v>4</v>
      </c>
      <c r="O37" s="34" t="s">
        <v>44</v>
      </c>
      <c r="P37" s="35">
        <f t="shared" si="2"/>
        <v>390</v>
      </c>
      <c r="Q37" s="35">
        <v>390</v>
      </c>
      <c r="R37" s="35">
        <v>0</v>
      </c>
      <c r="S37" s="35">
        <v>0</v>
      </c>
    </row>
    <row r="38" spans="1:19" s="10" customFormat="1" ht="47.25" customHeight="1" thickBot="1" x14ac:dyDescent="0.25">
      <c r="A38" s="11">
        <v>33</v>
      </c>
      <c r="B38" s="12">
        <v>6</v>
      </c>
      <c r="C38" s="13" t="s">
        <v>184</v>
      </c>
      <c r="D38" s="13" t="s">
        <v>302</v>
      </c>
      <c r="E38" s="9" t="s">
        <v>185</v>
      </c>
      <c r="F38" s="13" t="s">
        <v>186</v>
      </c>
      <c r="G38" s="9" t="s">
        <v>128</v>
      </c>
      <c r="H38" s="13" t="s">
        <v>129</v>
      </c>
      <c r="I38" s="13" t="s">
        <v>187</v>
      </c>
      <c r="J38" s="13"/>
      <c r="K38" s="9">
        <v>5</v>
      </c>
      <c r="L38" s="9"/>
      <c r="M38" s="9">
        <v>50643768</v>
      </c>
      <c r="N38" s="9">
        <v>55</v>
      </c>
      <c r="O38" s="19" t="s">
        <v>38</v>
      </c>
      <c r="P38" s="18">
        <f t="shared" ref="P38:P48" si="3">SUM(Q38:S38)</f>
        <v>138830</v>
      </c>
      <c r="Q38" s="18">
        <v>138830</v>
      </c>
      <c r="R38" s="18">
        <v>0</v>
      </c>
      <c r="S38" s="18">
        <v>0</v>
      </c>
    </row>
    <row r="39" spans="1:19" s="21" customFormat="1" ht="47.25" customHeight="1" thickBot="1" x14ac:dyDescent="0.25">
      <c r="A39" s="22">
        <v>34</v>
      </c>
      <c r="B39" s="23">
        <v>7</v>
      </c>
      <c r="C39" s="24" t="s">
        <v>188</v>
      </c>
      <c r="D39" s="24" t="s">
        <v>189</v>
      </c>
      <c r="E39" s="20" t="s">
        <v>190</v>
      </c>
      <c r="F39" s="24" t="s">
        <v>191</v>
      </c>
      <c r="G39" s="20" t="s">
        <v>192</v>
      </c>
      <c r="H39" s="24" t="s">
        <v>54</v>
      </c>
      <c r="I39" s="24" t="s">
        <v>54</v>
      </c>
      <c r="J39" s="24" t="s">
        <v>193</v>
      </c>
      <c r="K39" s="20" t="s">
        <v>301</v>
      </c>
      <c r="L39" s="20"/>
      <c r="M39" s="20" t="s">
        <v>285</v>
      </c>
      <c r="N39" s="20">
        <v>92</v>
      </c>
      <c r="O39" s="38" t="s">
        <v>194</v>
      </c>
      <c r="P39" s="36">
        <f t="shared" si="3"/>
        <v>298000</v>
      </c>
      <c r="Q39" s="36">
        <v>223500</v>
      </c>
      <c r="R39" s="36">
        <v>74500</v>
      </c>
      <c r="S39" s="36">
        <v>0</v>
      </c>
    </row>
    <row r="40" spans="1:19" s="21" customFormat="1" ht="47.25" customHeight="1" thickBot="1" x14ac:dyDescent="0.25">
      <c r="A40" s="22">
        <v>35</v>
      </c>
      <c r="B40" s="23">
        <v>8</v>
      </c>
      <c r="C40" s="24" t="s">
        <v>195</v>
      </c>
      <c r="D40" s="24" t="s">
        <v>196</v>
      </c>
      <c r="E40" s="20" t="s">
        <v>197</v>
      </c>
      <c r="F40" s="24" t="s">
        <v>198</v>
      </c>
      <c r="G40" s="20" t="s">
        <v>145</v>
      </c>
      <c r="H40" s="24" t="s">
        <v>146</v>
      </c>
      <c r="I40" s="24" t="s">
        <v>199</v>
      </c>
      <c r="J40" s="24" t="s">
        <v>200</v>
      </c>
      <c r="K40" s="20">
        <v>3</v>
      </c>
      <c r="L40" s="20"/>
      <c r="M40" s="20" t="s">
        <v>286</v>
      </c>
      <c r="N40" s="38">
        <v>50</v>
      </c>
      <c r="O40" s="38" t="s">
        <v>38</v>
      </c>
      <c r="P40" s="36">
        <f t="shared" si="3"/>
        <v>154490</v>
      </c>
      <c r="Q40" s="36">
        <v>154490</v>
      </c>
      <c r="R40" s="36">
        <v>0</v>
      </c>
      <c r="S40" s="36">
        <v>0</v>
      </c>
    </row>
    <row r="41" spans="1:19" s="21" customFormat="1" ht="47.25" customHeight="1" x14ac:dyDescent="0.2">
      <c r="A41" s="25">
        <v>36</v>
      </c>
      <c r="B41" s="26">
        <v>9</v>
      </c>
      <c r="C41" s="27" t="s">
        <v>201</v>
      </c>
      <c r="D41" s="27" t="s">
        <v>202</v>
      </c>
      <c r="E41" s="28" t="s">
        <v>203</v>
      </c>
      <c r="F41" s="27" t="s">
        <v>204</v>
      </c>
      <c r="G41" s="28" t="s">
        <v>205</v>
      </c>
      <c r="H41" s="27" t="s">
        <v>54</v>
      </c>
      <c r="I41" s="27" t="s">
        <v>54</v>
      </c>
      <c r="J41" s="27" t="s">
        <v>206</v>
      </c>
      <c r="K41" s="28">
        <v>7</v>
      </c>
      <c r="L41" s="28"/>
      <c r="M41" s="46" t="s">
        <v>287</v>
      </c>
      <c r="N41" s="37">
        <v>800</v>
      </c>
      <c r="O41" s="37" t="s">
        <v>207</v>
      </c>
      <c r="P41" s="29">
        <f t="shared" si="3"/>
        <v>2400000</v>
      </c>
      <c r="Q41" s="29">
        <f>1200000*0.6</f>
        <v>720000</v>
      </c>
      <c r="R41" s="29">
        <f>550000*0.6</f>
        <v>330000</v>
      </c>
      <c r="S41" s="29">
        <f>2250000*0.6</f>
        <v>1350000</v>
      </c>
    </row>
    <row r="42" spans="1:19" s="21" customFormat="1" ht="60.75" customHeight="1" x14ac:dyDescent="0.2">
      <c r="A42" s="47">
        <v>36</v>
      </c>
      <c r="B42" s="48">
        <v>9</v>
      </c>
      <c r="C42" s="49" t="s">
        <v>201</v>
      </c>
      <c r="D42" s="49" t="s">
        <v>202</v>
      </c>
      <c r="E42" s="50" t="s">
        <v>203</v>
      </c>
      <c r="F42" s="49" t="s">
        <v>204</v>
      </c>
      <c r="G42" s="50" t="s">
        <v>205</v>
      </c>
      <c r="H42" s="49" t="s">
        <v>54</v>
      </c>
      <c r="I42" s="49" t="s">
        <v>54</v>
      </c>
      <c r="J42" s="49" t="s">
        <v>206</v>
      </c>
      <c r="K42" s="50">
        <v>7</v>
      </c>
      <c r="L42" s="50"/>
      <c r="M42" s="51" t="s">
        <v>287</v>
      </c>
      <c r="N42" s="52">
        <v>800</v>
      </c>
      <c r="O42" s="53" t="s">
        <v>208</v>
      </c>
      <c r="P42" s="39">
        <f>SUM(Q42:S42)</f>
        <v>1600000</v>
      </c>
      <c r="Q42" s="39">
        <f>1200000*0.4</f>
        <v>480000</v>
      </c>
      <c r="R42" s="39">
        <f>550000*0.4</f>
        <v>220000</v>
      </c>
      <c r="S42" s="39">
        <f>2250000*0.4</f>
        <v>900000</v>
      </c>
    </row>
    <row r="43" spans="1:19" s="21" customFormat="1" ht="60.75" customHeight="1" thickBot="1" x14ac:dyDescent="0.25">
      <c r="A43" s="30">
        <v>37</v>
      </c>
      <c r="B43" s="31">
        <v>9</v>
      </c>
      <c r="C43" s="32" t="s">
        <v>201</v>
      </c>
      <c r="D43" s="32" t="s">
        <v>202</v>
      </c>
      <c r="E43" s="33" t="s">
        <v>209</v>
      </c>
      <c r="F43" s="32" t="s">
        <v>210</v>
      </c>
      <c r="G43" s="33" t="s">
        <v>211</v>
      </c>
      <c r="H43" s="32" t="s">
        <v>54</v>
      </c>
      <c r="I43" s="32" t="s">
        <v>54</v>
      </c>
      <c r="J43" s="32" t="s">
        <v>212</v>
      </c>
      <c r="K43" s="33">
        <v>2</v>
      </c>
      <c r="L43" s="33"/>
      <c r="M43" s="33">
        <v>10944734</v>
      </c>
      <c r="N43" s="34">
        <v>32</v>
      </c>
      <c r="O43" s="34" t="s">
        <v>41</v>
      </c>
      <c r="P43" s="35">
        <v>15000</v>
      </c>
      <c r="Q43" s="35">
        <f>15000*0.4</f>
        <v>6000</v>
      </c>
      <c r="R43" s="35">
        <f>15000*0.6</f>
        <v>9000</v>
      </c>
      <c r="S43" s="35">
        <v>0</v>
      </c>
    </row>
    <row r="44" spans="1:19" s="79" customFormat="1" ht="47.25" customHeight="1" x14ac:dyDescent="0.2">
      <c r="A44" s="25">
        <v>38</v>
      </c>
      <c r="B44" s="26">
        <v>10</v>
      </c>
      <c r="C44" s="27" t="s">
        <v>48</v>
      </c>
      <c r="D44" s="27" t="s">
        <v>49</v>
      </c>
      <c r="E44" s="28" t="s">
        <v>213</v>
      </c>
      <c r="F44" s="27" t="s">
        <v>214</v>
      </c>
      <c r="G44" s="28" t="s">
        <v>215</v>
      </c>
      <c r="H44" s="27" t="s">
        <v>54</v>
      </c>
      <c r="I44" s="27" t="s">
        <v>54</v>
      </c>
      <c r="J44" s="27" t="s">
        <v>50</v>
      </c>
      <c r="K44" s="28">
        <v>5</v>
      </c>
      <c r="L44" s="28"/>
      <c r="M44" s="28">
        <v>11108465</v>
      </c>
      <c r="N44" s="37">
        <v>15</v>
      </c>
      <c r="O44" s="37" t="s">
        <v>41</v>
      </c>
      <c r="P44" s="29">
        <f t="shared" si="3"/>
        <v>76000</v>
      </c>
      <c r="Q44" s="29">
        <v>19000</v>
      </c>
      <c r="R44" s="29">
        <v>57000</v>
      </c>
      <c r="S44" s="29">
        <v>0</v>
      </c>
    </row>
    <row r="45" spans="1:19" s="79" customFormat="1" ht="47.25" customHeight="1" x14ac:dyDescent="0.2">
      <c r="A45" s="85">
        <v>39</v>
      </c>
      <c r="B45" s="86">
        <v>10</v>
      </c>
      <c r="C45" s="87" t="s">
        <v>48</v>
      </c>
      <c r="D45" s="87" t="s">
        <v>49</v>
      </c>
      <c r="E45" s="51" t="s">
        <v>216</v>
      </c>
      <c r="F45" s="87" t="s">
        <v>217</v>
      </c>
      <c r="G45" s="51" t="s">
        <v>145</v>
      </c>
      <c r="H45" s="87" t="s">
        <v>146</v>
      </c>
      <c r="I45" s="87" t="s">
        <v>146</v>
      </c>
      <c r="J45" s="87" t="s">
        <v>218</v>
      </c>
      <c r="K45" s="51">
        <v>13</v>
      </c>
      <c r="L45" s="51"/>
      <c r="M45" s="51">
        <v>91388561</v>
      </c>
      <c r="N45" s="73">
        <v>32</v>
      </c>
      <c r="O45" s="73" t="s">
        <v>40</v>
      </c>
      <c r="P45" s="74">
        <f t="shared" si="3"/>
        <v>52000</v>
      </c>
      <c r="Q45" s="74">
        <v>52000</v>
      </c>
      <c r="R45" s="74">
        <v>0</v>
      </c>
      <c r="S45" s="74">
        <v>0</v>
      </c>
    </row>
    <row r="46" spans="1:19" s="79" customFormat="1" ht="47.25" customHeight="1" thickBot="1" x14ac:dyDescent="0.25">
      <c r="A46" s="30">
        <v>40</v>
      </c>
      <c r="B46" s="31">
        <v>10</v>
      </c>
      <c r="C46" s="32" t="s">
        <v>48</v>
      </c>
      <c r="D46" s="32" t="s">
        <v>49</v>
      </c>
      <c r="E46" s="101" t="s">
        <v>319</v>
      </c>
      <c r="F46" s="32" t="s">
        <v>219</v>
      </c>
      <c r="G46" s="33" t="s">
        <v>128</v>
      </c>
      <c r="H46" s="32" t="s">
        <v>129</v>
      </c>
      <c r="I46" s="32" t="s">
        <v>129</v>
      </c>
      <c r="J46" s="32" t="s">
        <v>220</v>
      </c>
      <c r="K46" s="33" t="s">
        <v>221</v>
      </c>
      <c r="L46" s="33"/>
      <c r="M46" s="33">
        <v>70737387</v>
      </c>
      <c r="N46" s="34">
        <v>20</v>
      </c>
      <c r="O46" s="34" t="s">
        <v>40</v>
      </c>
      <c r="P46" s="35">
        <f t="shared" si="3"/>
        <v>18000</v>
      </c>
      <c r="Q46" s="35">
        <v>18000</v>
      </c>
      <c r="R46" s="35">
        <v>0</v>
      </c>
      <c r="S46" s="35">
        <v>0</v>
      </c>
    </row>
    <row r="47" spans="1:19" s="72" customFormat="1" ht="47.25" customHeight="1" thickBot="1" x14ac:dyDescent="0.3">
      <c r="A47" s="22">
        <v>41</v>
      </c>
      <c r="B47" s="23">
        <v>11</v>
      </c>
      <c r="C47" s="24" t="s">
        <v>222</v>
      </c>
      <c r="D47" s="24" t="s">
        <v>223</v>
      </c>
      <c r="E47" s="20" t="s">
        <v>224</v>
      </c>
      <c r="F47" s="24" t="s">
        <v>225</v>
      </c>
      <c r="G47" s="20" t="s">
        <v>226</v>
      </c>
      <c r="H47" s="24" t="s">
        <v>54</v>
      </c>
      <c r="I47" s="24" t="s">
        <v>54</v>
      </c>
      <c r="J47" s="24" t="s">
        <v>227</v>
      </c>
      <c r="K47" s="20">
        <v>136</v>
      </c>
      <c r="L47" s="20"/>
      <c r="M47" s="20">
        <v>11093683</v>
      </c>
      <c r="N47" s="38">
        <v>13</v>
      </c>
      <c r="O47" s="38" t="s">
        <v>40</v>
      </c>
      <c r="P47" s="36">
        <f t="shared" si="3"/>
        <v>22000</v>
      </c>
      <c r="Q47" s="36">
        <v>22000</v>
      </c>
      <c r="R47" s="36">
        <v>0</v>
      </c>
      <c r="S47" s="36">
        <v>0</v>
      </c>
    </row>
    <row r="48" spans="1:19" s="21" customFormat="1" ht="47.25" customHeight="1" x14ac:dyDescent="0.2">
      <c r="A48" s="25">
        <v>42</v>
      </c>
      <c r="B48" s="26">
        <v>12</v>
      </c>
      <c r="C48" s="27" t="s">
        <v>228</v>
      </c>
      <c r="D48" s="27" t="s">
        <v>229</v>
      </c>
      <c r="E48" s="28" t="s">
        <v>230</v>
      </c>
      <c r="F48" s="27" t="s">
        <v>231</v>
      </c>
      <c r="G48" s="28" t="s">
        <v>145</v>
      </c>
      <c r="H48" s="27" t="s">
        <v>146</v>
      </c>
      <c r="I48" s="27" t="s">
        <v>146</v>
      </c>
      <c r="J48" s="27" t="s">
        <v>232</v>
      </c>
      <c r="K48" s="28" t="s">
        <v>233</v>
      </c>
      <c r="L48" s="28"/>
      <c r="M48" s="28" t="s">
        <v>300</v>
      </c>
      <c r="N48" s="37">
        <v>580</v>
      </c>
      <c r="O48" s="37" t="s">
        <v>207</v>
      </c>
      <c r="P48" s="29">
        <f t="shared" si="3"/>
        <v>1234245</v>
      </c>
      <c r="Q48" s="29">
        <v>323065</v>
      </c>
      <c r="R48" s="29">
        <v>154995</v>
      </c>
      <c r="S48" s="29">
        <v>756185</v>
      </c>
    </row>
    <row r="49" spans="1:19" s="21" customFormat="1" ht="47.25" customHeight="1" thickBot="1" x14ac:dyDescent="0.25">
      <c r="A49" s="40">
        <v>42</v>
      </c>
      <c r="B49" s="41">
        <v>12</v>
      </c>
      <c r="C49" s="42" t="s">
        <v>228</v>
      </c>
      <c r="D49" s="42" t="s">
        <v>229</v>
      </c>
      <c r="E49" s="43" t="s">
        <v>230</v>
      </c>
      <c r="F49" s="42" t="s">
        <v>231</v>
      </c>
      <c r="G49" s="43" t="s">
        <v>145</v>
      </c>
      <c r="H49" s="42" t="s">
        <v>146</v>
      </c>
      <c r="I49" s="42" t="s">
        <v>146</v>
      </c>
      <c r="J49" s="42" t="s">
        <v>232</v>
      </c>
      <c r="K49" s="43" t="s">
        <v>233</v>
      </c>
      <c r="L49" s="43"/>
      <c r="M49" s="43" t="s">
        <v>300</v>
      </c>
      <c r="N49" s="44">
        <v>580</v>
      </c>
      <c r="O49" s="44" t="s">
        <v>208</v>
      </c>
      <c r="P49" s="39">
        <f>SUM(Q49:S49)</f>
        <v>914618</v>
      </c>
      <c r="Q49" s="45">
        <v>247285</v>
      </c>
      <c r="R49" s="45">
        <v>105234</v>
      </c>
      <c r="S49" s="45">
        <v>562099</v>
      </c>
    </row>
    <row r="50" spans="1:19" s="61" customFormat="1" ht="47.25" customHeight="1" x14ac:dyDescent="0.2">
      <c r="A50" s="54">
        <v>43</v>
      </c>
      <c r="B50" s="55">
        <v>13</v>
      </c>
      <c r="C50" s="56" t="s">
        <v>234</v>
      </c>
      <c r="D50" s="56" t="s">
        <v>235</v>
      </c>
      <c r="E50" s="57" t="s">
        <v>236</v>
      </c>
      <c r="F50" s="56" t="s">
        <v>237</v>
      </c>
      <c r="G50" s="57" t="s">
        <v>145</v>
      </c>
      <c r="H50" s="56" t="s">
        <v>146</v>
      </c>
      <c r="I50" s="56" t="s">
        <v>146</v>
      </c>
      <c r="J50" s="56" t="s">
        <v>238</v>
      </c>
      <c r="K50" s="57">
        <v>5</v>
      </c>
      <c r="L50" s="57">
        <v>6</v>
      </c>
      <c r="M50" s="57" t="s">
        <v>288</v>
      </c>
      <c r="N50" s="58">
        <v>30</v>
      </c>
      <c r="O50" s="58" t="s">
        <v>41</v>
      </c>
      <c r="P50" s="59">
        <f>SUM(Q50:S50)</f>
        <v>69000</v>
      </c>
      <c r="Q50" s="60">
        <f>69000*0.4</f>
        <v>27600</v>
      </c>
      <c r="R50" s="60">
        <f>69000*0.6</f>
        <v>41400</v>
      </c>
      <c r="S50" s="60">
        <v>0</v>
      </c>
    </row>
    <row r="51" spans="1:19" s="61" customFormat="1" ht="47.25" customHeight="1" x14ac:dyDescent="0.2">
      <c r="A51" s="62">
        <v>44</v>
      </c>
      <c r="B51" s="63">
        <v>13</v>
      </c>
      <c r="C51" s="64" t="s">
        <v>234</v>
      </c>
      <c r="D51" s="64" t="s">
        <v>235</v>
      </c>
      <c r="E51" s="65" t="s">
        <v>239</v>
      </c>
      <c r="F51" s="64" t="s">
        <v>240</v>
      </c>
      <c r="G51" s="65" t="s">
        <v>145</v>
      </c>
      <c r="H51" s="64" t="s">
        <v>146</v>
      </c>
      <c r="I51" s="64" t="s">
        <v>146</v>
      </c>
      <c r="J51" s="64" t="s">
        <v>241</v>
      </c>
      <c r="K51" s="65">
        <v>23</v>
      </c>
      <c r="L51" s="65"/>
      <c r="M51" s="65" t="s">
        <v>289</v>
      </c>
      <c r="N51" s="66">
        <v>60</v>
      </c>
      <c r="O51" s="66" t="s">
        <v>38</v>
      </c>
      <c r="P51" s="67">
        <f t="shared" ref="P51:P68" si="4">SUM(Q51:S51)</f>
        <v>170000</v>
      </c>
      <c r="Q51" s="68">
        <v>170000</v>
      </c>
      <c r="R51" s="68">
        <v>0</v>
      </c>
      <c r="S51" s="68">
        <v>0</v>
      </c>
    </row>
    <row r="52" spans="1:19" s="61" customFormat="1" ht="47.25" customHeight="1" x14ac:dyDescent="0.2">
      <c r="A52" s="62">
        <v>45</v>
      </c>
      <c r="B52" s="63">
        <v>13</v>
      </c>
      <c r="C52" s="64" t="s">
        <v>234</v>
      </c>
      <c r="D52" s="64" t="s">
        <v>235</v>
      </c>
      <c r="E52" s="65" t="s">
        <v>242</v>
      </c>
      <c r="F52" s="64" t="s">
        <v>243</v>
      </c>
      <c r="G52" s="65" t="s">
        <v>145</v>
      </c>
      <c r="H52" s="64" t="s">
        <v>146</v>
      </c>
      <c r="I52" s="64" t="s">
        <v>146</v>
      </c>
      <c r="J52" s="64" t="s">
        <v>238</v>
      </c>
      <c r="K52" s="65">
        <v>4</v>
      </c>
      <c r="L52" s="65"/>
      <c r="M52" s="65">
        <v>12252091</v>
      </c>
      <c r="N52" s="66">
        <v>30</v>
      </c>
      <c r="O52" s="66" t="s">
        <v>41</v>
      </c>
      <c r="P52" s="67">
        <f t="shared" si="4"/>
        <v>20000</v>
      </c>
      <c r="Q52" s="68">
        <v>9000</v>
      </c>
      <c r="R52" s="68">
        <v>11000</v>
      </c>
      <c r="S52" s="68">
        <v>0</v>
      </c>
    </row>
    <row r="53" spans="1:19" s="61" customFormat="1" ht="47.25" customHeight="1" x14ac:dyDescent="0.2">
      <c r="A53" s="62">
        <v>46</v>
      </c>
      <c r="B53" s="63">
        <v>13</v>
      </c>
      <c r="C53" s="64" t="s">
        <v>234</v>
      </c>
      <c r="D53" s="64" t="s">
        <v>235</v>
      </c>
      <c r="E53" s="65" t="s">
        <v>244</v>
      </c>
      <c r="F53" s="64" t="s">
        <v>245</v>
      </c>
      <c r="G53" s="65" t="s">
        <v>145</v>
      </c>
      <c r="H53" s="64" t="s">
        <v>146</v>
      </c>
      <c r="I53" s="64" t="s">
        <v>146</v>
      </c>
      <c r="J53" s="64" t="s">
        <v>241</v>
      </c>
      <c r="K53" s="65">
        <v>22</v>
      </c>
      <c r="L53" s="65"/>
      <c r="M53" s="65" t="s">
        <v>290</v>
      </c>
      <c r="N53" s="66">
        <v>13.6</v>
      </c>
      <c r="O53" s="66" t="s">
        <v>41</v>
      </c>
      <c r="P53" s="67">
        <f t="shared" si="4"/>
        <v>27000</v>
      </c>
      <c r="Q53" s="68">
        <v>10000</v>
      </c>
      <c r="R53" s="68">
        <v>17000</v>
      </c>
      <c r="S53" s="68">
        <v>0</v>
      </c>
    </row>
    <row r="54" spans="1:19" s="61" customFormat="1" ht="47.25" customHeight="1" x14ac:dyDescent="0.2">
      <c r="A54" s="62">
        <v>47</v>
      </c>
      <c r="B54" s="63">
        <v>13</v>
      </c>
      <c r="C54" s="64" t="s">
        <v>234</v>
      </c>
      <c r="D54" s="64" t="s">
        <v>235</v>
      </c>
      <c r="E54" s="65" t="s">
        <v>246</v>
      </c>
      <c r="F54" s="64" t="s">
        <v>247</v>
      </c>
      <c r="G54" s="65" t="s">
        <v>145</v>
      </c>
      <c r="H54" s="64" t="s">
        <v>146</v>
      </c>
      <c r="I54" s="64" t="s">
        <v>146</v>
      </c>
      <c r="J54" s="64" t="s">
        <v>248</v>
      </c>
      <c r="K54" s="65">
        <v>3</v>
      </c>
      <c r="L54" s="65">
        <v>4</v>
      </c>
      <c r="M54" s="65" t="s">
        <v>291</v>
      </c>
      <c r="N54" s="66">
        <v>40</v>
      </c>
      <c r="O54" s="66" t="s">
        <v>41</v>
      </c>
      <c r="P54" s="67">
        <f t="shared" si="4"/>
        <v>65000</v>
      </c>
      <c r="Q54" s="68">
        <v>25000</v>
      </c>
      <c r="R54" s="68">
        <v>40000</v>
      </c>
      <c r="S54" s="68">
        <v>0</v>
      </c>
    </row>
    <row r="55" spans="1:19" s="61" customFormat="1" ht="47.25" customHeight="1" x14ac:dyDescent="0.2">
      <c r="A55" s="62">
        <v>48</v>
      </c>
      <c r="B55" s="63">
        <v>13</v>
      </c>
      <c r="C55" s="64" t="s">
        <v>234</v>
      </c>
      <c r="D55" s="64" t="s">
        <v>235</v>
      </c>
      <c r="E55" s="65" t="s">
        <v>249</v>
      </c>
      <c r="F55" s="64" t="s">
        <v>250</v>
      </c>
      <c r="G55" s="65" t="s">
        <v>145</v>
      </c>
      <c r="H55" s="64" t="s">
        <v>146</v>
      </c>
      <c r="I55" s="64" t="s">
        <v>146</v>
      </c>
      <c r="J55" s="64" t="s">
        <v>200</v>
      </c>
      <c r="K55" s="65">
        <v>7</v>
      </c>
      <c r="L55" s="65"/>
      <c r="M55" s="65" t="s">
        <v>292</v>
      </c>
      <c r="N55" s="66">
        <v>65</v>
      </c>
      <c r="O55" s="66" t="s">
        <v>38</v>
      </c>
      <c r="P55" s="67">
        <f t="shared" si="4"/>
        <v>115000</v>
      </c>
      <c r="Q55" s="68">
        <v>115000</v>
      </c>
      <c r="R55" s="68">
        <v>0</v>
      </c>
      <c r="S55" s="68">
        <v>0</v>
      </c>
    </row>
    <row r="56" spans="1:19" s="61" customFormat="1" ht="47.25" customHeight="1" x14ac:dyDescent="0.2">
      <c r="A56" s="62">
        <v>49</v>
      </c>
      <c r="B56" s="63">
        <v>13</v>
      </c>
      <c r="C56" s="64" t="s">
        <v>234</v>
      </c>
      <c r="D56" s="64" t="s">
        <v>235</v>
      </c>
      <c r="E56" s="65" t="s">
        <v>251</v>
      </c>
      <c r="F56" s="64" t="s">
        <v>252</v>
      </c>
      <c r="G56" s="65" t="s">
        <v>145</v>
      </c>
      <c r="H56" s="64" t="s">
        <v>146</v>
      </c>
      <c r="I56" s="64" t="s">
        <v>146</v>
      </c>
      <c r="J56" s="64" t="s">
        <v>253</v>
      </c>
      <c r="K56" s="65">
        <v>6</v>
      </c>
      <c r="L56" s="65"/>
      <c r="M56" s="65" t="s">
        <v>293</v>
      </c>
      <c r="N56" s="66">
        <v>39</v>
      </c>
      <c r="O56" s="66" t="s">
        <v>41</v>
      </c>
      <c r="P56" s="67">
        <f t="shared" si="4"/>
        <v>85000</v>
      </c>
      <c r="Q56" s="68">
        <v>35000</v>
      </c>
      <c r="R56" s="68">
        <v>50000</v>
      </c>
      <c r="S56" s="68">
        <v>0</v>
      </c>
    </row>
    <row r="57" spans="1:19" s="61" customFormat="1" ht="47.25" customHeight="1" x14ac:dyDescent="0.2">
      <c r="A57" s="62">
        <v>50</v>
      </c>
      <c r="B57" s="63">
        <v>13</v>
      </c>
      <c r="C57" s="64" t="s">
        <v>234</v>
      </c>
      <c r="D57" s="64" t="s">
        <v>235</v>
      </c>
      <c r="E57" s="65" t="s">
        <v>254</v>
      </c>
      <c r="F57" s="64" t="s">
        <v>255</v>
      </c>
      <c r="G57" s="65" t="s">
        <v>145</v>
      </c>
      <c r="H57" s="64" t="s">
        <v>146</v>
      </c>
      <c r="I57" s="64" t="s">
        <v>146</v>
      </c>
      <c r="J57" s="64" t="s">
        <v>200</v>
      </c>
      <c r="K57" s="65">
        <v>9</v>
      </c>
      <c r="L57" s="65"/>
      <c r="M57" s="65" t="s">
        <v>294</v>
      </c>
      <c r="N57" s="66">
        <v>65</v>
      </c>
      <c r="O57" s="66" t="s">
        <v>256</v>
      </c>
      <c r="P57" s="69">
        <f t="shared" si="4"/>
        <v>100000</v>
      </c>
      <c r="Q57" s="68">
        <v>35000</v>
      </c>
      <c r="R57" s="68">
        <v>15000</v>
      </c>
      <c r="S57" s="68">
        <v>50000</v>
      </c>
    </row>
    <row r="58" spans="1:19" s="61" customFormat="1" ht="47.25" customHeight="1" x14ac:dyDescent="0.2">
      <c r="A58" s="62">
        <v>50</v>
      </c>
      <c r="B58" s="63">
        <v>13</v>
      </c>
      <c r="C58" s="64" t="s">
        <v>234</v>
      </c>
      <c r="D58" s="64" t="s">
        <v>235</v>
      </c>
      <c r="E58" s="65" t="s">
        <v>254</v>
      </c>
      <c r="F58" s="64" t="s">
        <v>255</v>
      </c>
      <c r="G58" s="65" t="s">
        <v>145</v>
      </c>
      <c r="H58" s="64" t="s">
        <v>146</v>
      </c>
      <c r="I58" s="64" t="s">
        <v>146</v>
      </c>
      <c r="J58" s="64" t="s">
        <v>200</v>
      </c>
      <c r="K58" s="65">
        <v>9</v>
      </c>
      <c r="L58" s="65"/>
      <c r="M58" s="65" t="s">
        <v>294</v>
      </c>
      <c r="N58" s="66">
        <v>65</v>
      </c>
      <c r="O58" s="66" t="s">
        <v>257</v>
      </c>
      <c r="P58" s="67">
        <f t="shared" si="4"/>
        <v>70000</v>
      </c>
      <c r="Q58" s="68">
        <v>20000</v>
      </c>
      <c r="R58" s="68">
        <v>10000</v>
      </c>
      <c r="S58" s="68">
        <v>40000</v>
      </c>
    </row>
    <row r="59" spans="1:19" s="61" customFormat="1" ht="47.25" customHeight="1" x14ac:dyDescent="0.2">
      <c r="A59" s="62">
        <v>51</v>
      </c>
      <c r="B59" s="63">
        <v>13</v>
      </c>
      <c r="C59" s="64" t="s">
        <v>234</v>
      </c>
      <c r="D59" s="64" t="s">
        <v>235</v>
      </c>
      <c r="E59" s="65" t="s">
        <v>258</v>
      </c>
      <c r="F59" s="64" t="s">
        <v>259</v>
      </c>
      <c r="G59" s="65" t="s">
        <v>145</v>
      </c>
      <c r="H59" s="64" t="s">
        <v>146</v>
      </c>
      <c r="I59" s="64" t="s">
        <v>146</v>
      </c>
      <c r="J59" s="64" t="s">
        <v>241</v>
      </c>
      <c r="K59" s="65">
        <v>13</v>
      </c>
      <c r="L59" s="65"/>
      <c r="M59" s="65" t="s">
        <v>295</v>
      </c>
      <c r="N59" s="66">
        <v>90</v>
      </c>
      <c r="O59" s="66" t="s">
        <v>256</v>
      </c>
      <c r="P59" s="67">
        <f t="shared" si="4"/>
        <v>153000</v>
      </c>
      <c r="Q59" s="68">
        <v>48000</v>
      </c>
      <c r="R59" s="68">
        <v>25000</v>
      </c>
      <c r="S59" s="68">
        <v>80000</v>
      </c>
    </row>
    <row r="60" spans="1:19" s="61" customFormat="1" ht="47.25" customHeight="1" x14ac:dyDescent="0.2">
      <c r="A60" s="62">
        <v>51</v>
      </c>
      <c r="B60" s="63">
        <v>13</v>
      </c>
      <c r="C60" s="64" t="s">
        <v>234</v>
      </c>
      <c r="D60" s="64" t="s">
        <v>235</v>
      </c>
      <c r="E60" s="65" t="s">
        <v>258</v>
      </c>
      <c r="F60" s="64" t="s">
        <v>259</v>
      </c>
      <c r="G60" s="65" t="s">
        <v>145</v>
      </c>
      <c r="H60" s="64" t="s">
        <v>146</v>
      </c>
      <c r="I60" s="64" t="s">
        <v>146</v>
      </c>
      <c r="J60" s="64" t="s">
        <v>241</v>
      </c>
      <c r="K60" s="65">
        <v>13</v>
      </c>
      <c r="L60" s="65"/>
      <c r="M60" s="65" t="s">
        <v>295</v>
      </c>
      <c r="N60" s="66">
        <v>90</v>
      </c>
      <c r="O60" s="66" t="s">
        <v>257</v>
      </c>
      <c r="P60" s="67">
        <f t="shared" si="4"/>
        <v>153000</v>
      </c>
      <c r="Q60" s="68">
        <v>48000</v>
      </c>
      <c r="R60" s="68">
        <v>25000</v>
      </c>
      <c r="S60" s="68">
        <v>80000</v>
      </c>
    </row>
    <row r="61" spans="1:19" s="61" customFormat="1" ht="47.25" customHeight="1" x14ac:dyDescent="0.2">
      <c r="A61" s="62">
        <v>52</v>
      </c>
      <c r="B61" s="63">
        <v>13</v>
      </c>
      <c r="C61" s="64" t="s">
        <v>234</v>
      </c>
      <c r="D61" s="64" t="s">
        <v>235</v>
      </c>
      <c r="E61" s="65" t="s">
        <v>260</v>
      </c>
      <c r="F61" s="64" t="s">
        <v>261</v>
      </c>
      <c r="G61" s="65" t="s">
        <v>145</v>
      </c>
      <c r="H61" s="64" t="s">
        <v>146</v>
      </c>
      <c r="I61" s="64" t="s">
        <v>146</v>
      </c>
      <c r="J61" s="64" t="s">
        <v>262</v>
      </c>
      <c r="K61" s="65">
        <v>3</v>
      </c>
      <c r="L61" s="65"/>
      <c r="M61" s="65">
        <v>96639022</v>
      </c>
      <c r="N61" s="66">
        <v>230</v>
      </c>
      <c r="O61" s="66" t="s">
        <v>207</v>
      </c>
      <c r="P61" s="67">
        <f t="shared" si="4"/>
        <v>542000</v>
      </c>
      <c r="Q61" s="68">
        <v>185000</v>
      </c>
      <c r="R61" s="68">
        <v>97000</v>
      </c>
      <c r="S61" s="68">
        <v>260000</v>
      </c>
    </row>
    <row r="62" spans="1:19" s="61" customFormat="1" ht="47.25" customHeight="1" x14ac:dyDescent="0.2">
      <c r="A62" s="62">
        <v>52</v>
      </c>
      <c r="B62" s="63">
        <v>13</v>
      </c>
      <c r="C62" s="64" t="s">
        <v>234</v>
      </c>
      <c r="D62" s="64" t="s">
        <v>235</v>
      </c>
      <c r="E62" s="65" t="s">
        <v>260</v>
      </c>
      <c r="F62" s="64" t="s">
        <v>261</v>
      </c>
      <c r="G62" s="65" t="s">
        <v>145</v>
      </c>
      <c r="H62" s="64" t="s">
        <v>146</v>
      </c>
      <c r="I62" s="64" t="s">
        <v>146</v>
      </c>
      <c r="J62" s="64" t="s">
        <v>262</v>
      </c>
      <c r="K62" s="65">
        <v>3</v>
      </c>
      <c r="L62" s="65"/>
      <c r="M62" s="65">
        <v>96639022</v>
      </c>
      <c r="N62" s="66">
        <v>230</v>
      </c>
      <c r="O62" s="66" t="s">
        <v>208</v>
      </c>
      <c r="P62" s="70">
        <f t="shared" ref="P62" si="5">SUM(Q62:S62)</f>
        <v>370000</v>
      </c>
      <c r="Q62" s="68">
        <v>95000</v>
      </c>
      <c r="R62" s="68">
        <v>55000</v>
      </c>
      <c r="S62" s="68">
        <v>220000</v>
      </c>
    </row>
    <row r="63" spans="1:19" s="61" customFormat="1" ht="47.25" customHeight="1" x14ac:dyDescent="0.2">
      <c r="A63" s="62">
        <v>53</v>
      </c>
      <c r="B63" s="63">
        <v>13</v>
      </c>
      <c r="C63" s="64" t="s">
        <v>234</v>
      </c>
      <c r="D63" s="64" t="s">
        <v>235</v>
      </c>
      <c r="E63" s="65" t="s">
        <v>263</v>
      </c>
      <c r="F63" s="64" t="s">
        <v>264</v>
      </c>
      <c r="G63" s="65" t="s">
        <v>145</v>
      </c>
      <c r="H63" s="64" t="s">
        <v>146</v>
      </c>
      <c r="I63" s="64" t="s">
        <v>146</v>
      </c>
      <c r="J63" s="64" t="s">
        <v>262</v>
      </c>
      <c r="K63" s="65">
        <v>3</v>
      </c>
      <c r="L63" s="65"/>
      <c r="M63" s="65" t="s">
        <v>296</v>
      </c>
      <c r="N63" s="66">
        <v>40</v>
      </c>
      <c r="O63" s="66" t="s">
        <v>41</v>
      </c>
      <c r="P63" s="67">
        <f t="shared" si="4"/>
        <v>300</v>
      </c>
      <c r="Q63" s="68">
        <v>100</v>
      </c>
      <c r="R63" s="68">
        <v>200</v>
      </c>
      <c r="S63" s="68">
        <v>0</v>
      </c>
    </row>
    <row r="64" spans="1:19" s="61" customFormat="1" ht="47.25" customHeight="1" x14ac:dyDescent="0.2">
      <c r="A64" s="62">
        <v>54</v>
      </c>
      <c r="B64" s="63">
        <v>13</v>
      </c>
      <c r="C64" s="64" t="s">
        <v>234</v>
      </c>
      <c r="D64" s="64" t="s">
        <v>235</v>
      </c>
      <c r="E64" s="65" t="s">
        <v>265</v>
      </c>
      <c r="F64" s="64" t="s">
        <v>266</v>
      </c>
      <c r="G64" s="65" t="s">
        <v>145</v>
      </c>
      <c r="H64" s="64" t="s">
        <v>146</v>
      </c>
      <c r="I64" s="64" t="s">
        <v>146</v>
      </c>
      <c r="J64" s="64" t="s">
        <v>94</v>
      </c>
      <c r="K64" s="65">
        <v>63</v>
      </c>
      <c r="L64" s="65"/>
      <c r="M64" s="65" t="s">
        <v>297</v>
      </c>
      <c r="N64" s="66">
        <v>15</v>
      </c>
      <c r="O64" s="66" t="s">
        <v>41</v>
      </c>
      <c r="P64" s="67">
        <f t="shared" si="4"/>
        <v>31000</v>
      </c>
      <c r="Q64" s="68">
        <v>11000</v>
      </c>
      <c r="R64" s="68">
        <v>20000</v>
      </c>
      <c r="S64" s="68">
        <v>0</v>
      </c>
    </row>
    <row r="65" spans="1:20" s="61" customFormat="1" ht="47.25" customHeight="1" x14ac:dyDescent="0.2">
      <c r="A65" s="62">
        <v>55</v>
      </c>
      <c r="B65" s="63">
        <v>13</v>
      </c>
      <c r="C65" s="64" t="s">
        <v>234</v>
      </c>
      <c r="D65" s="64" t="s">
        <v>235</v>
      </c>
      <c r="E65" s="65" t="s">
        <v>267</v>
      </c>
      <c r="F65" s="64" t="s">
        <v>268</v>
      </c>
      <c r="G65" s="65" t="s">
        <v>145</v>
      </c>
      <c r="H65" s="64" t="s">
        <v>146</v>
      </c>
      <c r="I65" s="64" t="s">
        <v>146</v>
      </c>
      <c r="J65" s="64" t="s">
        <v>238</v>
      </c>
      <c r="K65" s="65">
        <v>1</v>
      </c>
      <c r="L65" s="65"/>
      <c r="M65" s="65">
        <v>71668450</v>
      </c>
      <c r="N65" s="66">
        <v>21</v>
      </c>
      <c r="O65" s="66" t="s">
        <v>41</v>
      </c>
      <c r="P65" s="67">
        <f t="shared" si="4"/>
        <v>25000</v>
      </c>
      <c r="Q65" s="68">
        <v>6000</v>
      </c>
      <c r="R65" s="68">
        <v>19000</v>
      </c>
      <c r="S65" s="68">
        <v>0</v>
      </c>
    </row>
    <row r="66" spans="1:20" s="61" customFormat="1" ht="47.25" customHeight="1" x14ac:dyDescent="0.2">
      <c r="A66" s="62">
        <v>56</v>
      </c>
      <c r="B66" s="63">
        <v>13</v>
      </c>
      <c r="C66" s="64" t="s">
        <v>234</v>
      </c>
      <c r="D66" s="64" t="s">
        <v>235</v>
      </c>
      <c r="E66" s="65" t="s">
        <v>269</v>
      </c>
      <c r="F66" s="64" t="s">
        <v>270</v>
      </c>
      <c r="G66" s="65" t="s">
        <v>145</v>
      </c>
      <c r="H66" s="64" t="s">
        <v>146</v>
      </c>
      <c r="I66" s="64" t="s">
        <v>146</v>
      </c>
      <c r="J66" s="64" t="s">
        <v>271</v>
      </c>
      <c r="K66" s="65"/>
      <c r="L66" s="65"/>
      <c r="M66" s="65">
        <v>12952400</v>
      </c>
      <c r="N66" s="66">
        <v>7</v>
      </c>
      <c r="O66" s="66" t="s">
        <v>41</v>
      </c>
      <c r="P66" s="67">
        <f t="shared" si="4"/>
        <v>2000</v>
      </c>
      <c r="Q66" s="68">
        <v>800</v>
      </c>
      <c r="R66" s="68">
        <v>1200</v>
      </c>
      <c r="S66" s="68">
        <v>0</v>
      </c>
    </row>
    <row r="67" spans="1:20" s="61" customFormat="1" ht="47.25" customHeight="1" x14ac:dyDescent="0.2">
      <c r="A67" s="62">
        <v>57</v>
      </c>
      <c r="B67" s="63">
        <v>13</v>
      </c>
      <c r="C67" s="64" t="s">
        <v>234</v>
      </c>
      <c r="D67" s="64" t="s">
        <v>235</v>
      </c>
      <c r="E67" s="65" t="s">
        <v>272</v>
      </c>
      <c r="F67" s="64" t="s">
        <v>273</v>
      </c>
      <c r="G67" s="65" t="s">
        <v>145</v>
      </c>
      <c r="H67" s="64" t="s">
        <v>146</v>
      </c>
      <c r="I67" s="64" t="s">
        <v>146</v>
      </c>
      <c r="J67" s="64" t="s">
        <v>274</v>
      </c>
      <c r="K67" s="65"/>
      <c r="L67" s="65"/>
      <c r="M67" s="65">
        <v>12291242</v>
      </c>
      <c r="N67" s="66">
        <v>6.5</v>
      </c>
      <c r="O67" s="66" t="s">
        <v>41</v>
      </c>
      <c r="P67" s="67">
        <f t="shared" si="4"/>
        <v>1600</v>
      </c>
      <c r="Q67" s="68">
        <v>600</v>
      </c>
      <c r="R67" s="68">
        <v>1000</v>
      </c>
      <c r="S67" s="68">
        <v>0</v>
      </c>
    </row>
    <row r="68" spans="1:20" s="61" customFormat="1" ht="47.25" customHeight="1" thickBot="1" x14ac:dyDescent="0.25">
      <c r="A68" s="88">
        <v>58</v>
      </c>
      <c r="B68" s="89">
        <v>13</v>
      </c>
      <c r="C68" s="90" t="s">
        <v>234</v>
      </c>
      <c r="D68" s="90" t="s">
        <v>235</v>
      </c>
      <c r="E68" s="91" t="s">
        <v>275</v>
      </c>
      <c r="F68" s="90" t="s">
        <v>276</v>
      </c>
      <c r="G68" s="91" t="s">
        <v>145</v>
      </c>
      <c r="H68" s="90" t="s">
        <v>146</v>
      </c>
      <c r="I68" s="90" t="s">
        <v>146</v>
      </c>
      <c r="J68" s="90" t="s">
        <v>277</v>
      </c>
      <c r="K68" s="91"/>
      <c r="L68" s="91"/>
      <c r="M68" s="91" t="s">
        <v>298</v>
      </c>
      <c r="N68" s="75">
        <v>1</v>
      </c>
      <c r="O68" s="75" t="s">
        <v>40</v>
      </c>
      <c r="P68" s="76">
        <f t="shared" si="4"/>
        <v>200</v>
      </c>
      <c r="Q68" s="92">
        <v>200</v>
      </c>
      <c r="R68" s="92">
        <v>0</v>
      </c>
      <c r="S68" s="92">
        <v>0</v>
      </c>
      <c r="T68" s="71"/>
    </row>
    <row r="69" spans="1:20" s="10" customFormat="1" ht="20.25" customHeight="1" thickBot="1" x14ac:dyDescent="0.25">
      <c r="A69" s="11"/>
      <c r="B69" s="12"/>
      <c r="C69" s="14" t="s">
        <v>0</v>
      </c>
      <c r="D69" s="14"/>
      <c r="E69" s="9"/>
      <c r="F69" s="13"/>
      <c r="G69" s="9"/>
      <c r="H69" s="13"/>
      <c r="I69" s="13"/>
      <c r="J69" s="13"/>
      <c r="K69" s="9"/>
      <c r="L69" s="9"/>
      <c r="M69" s="9"/>
      <c r="N69" s="15">
        <f>SUM(N6:N68)-N61-N59-N57-N48-N41</f>
        <v>3001.2</v>
      </c>
      <c r="O69" s="9"/>
      <c r="P69" s="77">
        <f>SUM(Q69:S69)</f>
        <v>9425783</v>
      </c>
      <c r="Q69" s="77">
        <f>SUM(Q6:Q68)</f>
        <v>3595020</v>
      </c>
      <c r="R69" s="77">
        <f>SUM(R6:R68)</f>
        <v>1532479</v>
      </c>
      <c r="S69" s="77">
        <f>SUM(S6:S68)</f>
        <v>4298284</v>
      </c>
    </row>
    <row r="70" spans="1:20" x14ac:dyDescent="0.2">
      <c r="P70" s="7"/>
    </row>
    <row r="71" spans="1:20" x14ac:dyDescent="0.2">
      <c r="P71" s="8"/>
    </row>
  </sheetData>
  <mergeCells count="17">
    <mergeCell ref="L2:L4"/>
    <mergeCell ref="N2:N4"/>
    <mergeCell ref="O2:O4"/>
    <mergeCell ref="P2:P4"/>
    <mergeCell ref="Q2:S3"/>
    <mergeCell ref="M2:M4"/>
    <mergeCell ref="K2:K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ENERGA</vt:lpstr>
      <vt:lpstr>ENERGA!Obszar_wydruku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2018-07-17T11:36:53Z</dcterms:modified>
</cp:coreProperties>
</file>