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bookViews>
    <workbookView xWindow="-120" yWindow="-120" windowWidth="25440" windowHeight="15840" firstSheet="10" activeTab="16"/>
  </bookViews>
  <sheets>
    <sheet name="Podsumowanie" sheetId="19" r:id="rId1"/>
    <sheet name="Dolnośląska JR" sheetId="21" r:id="rId2"/>
    <sheet name="Kujawsko-pomorska JR" sheetId="22" r:id="rId3"/>
    <sheet name="Lubelska JR" sheetId="23" r:id="rId4"/>
    <sheet name="Lubuska JR" sheetId="24" r:id="rId5"/>
    <sheet name="Łódzka JR" sheetId="25" r:id="rId6"/>
    <sheet name="Małopolska JR" sheetId="26" r:id="rId7"/>
    <sheet name="Mazowiecka JR" sheetId="27" r:id="rId8"/>
    <sheet name="Opolska JR" sheetId="28" r:id="rId9"/>
    <sheet name="Podkarpacka JR" sheetId="29" r:id="rId10"/>
    <sheet name="Podlaska JR" sheetId="30" r:id="rId11"/>
    <sheet name="Pomorska JR" sheetId="31" r:id="rId12"/>
    <sheet name="Śląska JR" sheetId="32" r:id="rId13"/>
    <sheet name="Świętokrzyska JR" sheetId="33" r:id="rId14"/>
    <sheet name="Warmińsko-mazurska JR" sheetId="34" r:id="rId15"/>
    <sheet name="Wielkopolska JR" sheetId="35" r:id="rId16"/>
    <sheet name="Zachodniopomorska JR" sheetId="36" r:id="rId17"/>
    <sheet name="CDR (JC)" sheetId="20" r:id="rId18"/>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9" i="20" l="1"/>
  <c r="O129" i="20"/>
  <c r="C22" i="19" l="1"/>
  <c r="D22" i="19"/>
  <c r="P27" i="24" l="1"/>
  <c r="P48" i="29" l="1"/>
  <c r="P32" i="29"/>
  <c r="P44" i="31" l="1"/>
  <c r="M39" i="31"/>
  <c r="M29" i="31"/>
  <c r="M21" i="31"/>
  <c r="M16" i="31"/>
  <c r="M14" i="31"/>
  <c r="M12" i="31"/>
  <c r="M10" i="31"/>
  <c r="P29" i="34" l="1"/>
  <c r="P29" i="36" l="1"/>
  <c r="P71" i="27" l="1"/>
  <c r="P171" i="35" l="1"/>
  <c r="P119" i="35"/>
  <c r="M42" i="35"/>
  <c r="M7" i="35"/>
  <c r="P25" i="30" l="1"/>
  <c r="P21" i="30"/>
  <c r="P20" i="30"/>
  <c r="P19" i="30"/>
  <c r="P18" i="30"/>
  <c r="P17" i="30"/>
  <c r="P16" i="30"/>
  <c r="P15" i="30"/>
  <c r="P14" i="30"/>
  <c r="P13" i="30"/>
  <c r="P11" i="30"/>
  <c r="P113" i="23" l="1"/>
  <c r="P95" i="25"/>
  <c r="P79" i="25"/>
  <c r="P25" i="32"/>
  <c r="P63" i="28"/>
  <c r="M13" i="28"/>
  <c r="M7" i="28"/>
  <c r="P81" i="28"/>
  <c r="P40" i="24"/>
  <c r="O7" i="21"/>
  <c r="O27" i="21"/>
  <c r="P42" i="21" s="1"/>
  <c r="O35" i="21"/>
  <c r="O37" i="21"/>
  <c r="M37" i="21"/>
  <c r="M35" i="21"/>
  <c r="M27" i="21"/>
  <c r="I24" i="21"/>
  <c r="M23" i="21"/>
  <c r="I23" i="21"/>
  <c r="M21" i="21"/>
  <c r="M20" i="21"/>
  <c r="M18" i="21"/>
  <c r="M13" i="21"/>
  <c r="M12" i="21"/>
  <c r="M7" i="21"/>
  <c r="P28" i="33"/>
  <c r="P62" i="26"/>
  <c r="P27" i="22"/>
</calcChain>
</file>

<file path=xl/sharedStrings.xml><?xml version="1.0" encoding="utf-8"?>
<sst xmlns="http://schemas.openxmlformats.org/spreadsheetml/2006/main" count="4840" uniqueCount="2470">
  <si>
    <t>L.p.</t>
  </si>
  <si>
    <t>Priorytet PROW</t>
  </si>
  <si>
    <t>Cel KSOW</t>
  </si>
  <si>
    <t>Działanie KSOW</t>
  </si>
  <si>
    <t>Nazwa/tytuł operacji</t>
  </si>
  <si>
    <t>Cel, przedmiot i temat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</si>
  <si>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</si>
  <si>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</si>
  <si>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</si>
  <si>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</si>
  <si>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</si>
  <si>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</si>
  <si>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</si>
  <si>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Siedziba wnioskodawcy</t>
  </si>
  <si>
    <t>Wskaźnik</t>
  </si>
  <si>
    <t xml:space="preserve">Jednostka </t>
  </si>
  <si>
    <t>a</t>
  </si>
  <si>
    <t>b</t>
  </si>
  <si>
    <t>c</t>
  </si>
  <si>
    <t>d</t>
  </si>
  <si>
    <t>e</t>
  </si>
  <si>
    <t>f</t>
  </si>
  <si>
    <t>g</t>
  </si>
  <si>
    <t>h</t>
  </si>
  <si>
    <t>i</t>
  </si>
  <si>
    <t>j</t>
  </si>
  <si>
    <t>k</t>
  </si>
  <si>
    <t>l</t>
  </si>
  <si>
    <t>m</t>
  </si>
  <si>
    <t>n</t>
  </si>
  <si>
    <t>o</t>
  </si>
  <si>
    <t>p</t>
  </si>
  <si>
    <t>r</t>
  </si>
  <si>
    <t>s</t>
  </si>
  <si>
    <t>1.</t>
  </si>
  <si>
    <t>2.</t>
  </si>
  <si>
    <t>warsztaty</t>
  </si>
  <si>
    <t>I-IV</t>
  </si>
  <si>
    <t>konferencja</t>
  </si>
  <si>
    <t>Operacje partnerów</t>
  </si>
  <si>
    <t>Liczba</t>
  </si>
  <si>
    <t>Kwota</t>
  </si>
  <si>
    <t>-</t>
  </si>
  <si>
    <t>Wyjazd studyjny</t>
  </si>
  <si>
    <t>III-IV</t>
  </si>
  <si>
    <t xml:space="preserve">Kujawsko-Pomorski Ośrodek Doradztwa Rolniczego </t>
  </si>
  <si>
    <t>II-III</t>
  </si>
  <si>
    <t>Konferencja</t>
  </si>
  <si>
    <t>liczba uczestników</t>
  </si>
  <si>
    <t>I</t>
  </si>
  <si>
    <t>1</t>
  </si>
  <si>
    <t>seminarium</t>
  </si>
  <si>
    <t>III</t>
  </si>
  <si>
    <t>wyjazd studyjny</t>
  </si>
  <si>
    <t>rolnicy</t>
  </si>
  <si>
    <t>II-IV</t>
  </si>
  <si>
    <t>II - IV</t>
  </si>
  <si>
    <t>40</t>
  </si>
  <si>
    <t>II</t>
  </si>
  <si>
    <t>I - IV</t>
  </si>
  <si>
    <t>liczba uczestników szkolenia</t>
  </si>
  <si>
    <t>szkolenie</t>
  </si>
  <si>
    <t>liczba wyjazdów studyjnych</t>
  </si>
  <si>
    <t>liczba uczestników wyjazdu studyjnego</t>
  </si>
  <si>
    <t>wystawa</t>
  </si>
  <si>
    <t>liczba uczestników wyjazdów studyjnych</t>
  </si>
  <si>
    <t>liczba konferencji</t>
  </si>
  <si>
    <t>liczba uczestników konferencji</t>
  </si>
  <si>
    <t>Szkolenie</t>
  </si>
  <si>
    <t>IV</t>
  </si>
  <si>
    <t>80</t>
  </si>
  <si>
    <t>44</t>
  </si>
  <si>
    <t>30</t>
  </si>
  <si>
    <t>publikacja</t>
  </si>
  <si>
    <t>Pomorski Ośrodek Doradztwa Rolniczego w Lubaniu</t>
  </si>
  <si>
    <t>9.</t>
  </si>
  <si>
    <t>10.</t>
  </si>
  <si>
    <t>11.</t>
  </si>
  <si>
    <t>12.</t>
  </si>
  <si>
    <t>13.</t>
  </si>
  <si>
    <t>14.</t>
  </si>
  <si>
    <t>liczba tytułów</t>
  </si>
  <si>
    <t>impreza plenerowa</t>
  </si>
  <si>
    <t>liczba imprez plenerowych</t>
  </si>
  <si>
    <t>liczba spotkań</t>
  </si>
  <si>
    <t>Zachodniopomorski Ośrodek Doradztwa Rolniczego w Barzkowicach</t>
  </si>
  <si>
    <t xml:space="preserve">liczba uczestników </t>
  </si>
  <si>
    <t>konkurs</t>
  </si>
  <si>
    <t>informacje i publikacje w internecie</t>
  </si>
  <si>
    <t>analiza</t>
  </si>
  <si>
    <t>I-III</t>
  </si>
  <si>
    <t xml:space="preserve">liczba filmów </t>
  </si>
  <si>
    <t>Konkurs</t>
  </si>
  <si>
    <t>liczba konkursów</t>
  </si>
  <si>
    <t xml:space="preserve">Liczba </t>
  </si>
  <si>
    <t>Dolnośląska JR</t>
  </si>
  <si>
    <t>Kujawsko-pomorska JR</t>
  </si>
  <si>
    <t>Lubelska JR</t>
  </si>
  <si>
    <t>Lubuska JR</t>
  </si>
  <si>
    <t>Łódzka JR</t>
  </si>
  <si>
    <t>Małopolska JR</t>
  </si>
  <si>
    <t>Mazowiecka JR</t>
  </si>
  <si>
    <t>Opolska JR</t>
  </si>
  <si>
    <t>Podkarpacka JR</t>
  </si>
  <si>
    <t>Podlaska JR</t>
  </si>
  <si>
    <t>Pomorska JR</t>
  </si>
  <si>
    <t>Śląska JR</t>
  </si>
  <si>
    <t>Świętokrzyska JR</t>
  </si>
  <si>
    <t>Warmińsko-mazurska JR</t>
  </si>
  <si>
    <t>Wielkopolska JR</t>
  </si>
  <si>
    <t>Zachodniopomorska JR</t>
  </si>
  <si>
    <t>RAZEM</t>
  </si>
  <si>
    <t>Centrum Doradztwa Rolniczego 
w Brwinowie (JC)</t>
  </si>
  <si>
    <t>stoisko wystawiennicze na targach</t>
  </si>
  <si>
    <t>I-II</t>
  </si>
  <si>
    <t>olimpiada</t>
  </si>
  <si>
    <t>VI</t>
  </si>
  <si>
    <t>szt.</t>
  </si>
  <si>
    <t>wizyta studyjna</t>
  </si>
  <si>
    <t>osoba</t>
  </si>
  <si>
    <t>stoisko wystawiennicze</t>
  </si>
  <si>
    <t>850</t>
  </si>
  <si>
    <t>ogół społeczeństwa</t>
  </si>
  <si>
    <t>Lp.</t>
  </si>
  <si>
    <t>2, 3</t>
  </si>
  <si>
    <t xml:space="preserve">liczba stoisk wystawienniczych </t>
  </si>
  <si>
    <t xml:space="preserve">1
</t>
  </si>
  <si>
    <t>liczba warsztatów</t>
  </si>
  <si>
    <t>liczba uczestników warsztatów</t>
  </si>
  <si>
    <t>publikacja / materiał drukowany</t>
  </si>
  <si>
    <t>liczba tytułów publikacji / materiałów drukowanych</t>
  </si>
  <si>
    <t>stoisko wystawiennicze na imprezie plenerowej</t>
  </si>
  <si>
    <t>liczba uczestników wyjazdu</t>
  </si>
  <si>
    <t>liczba wystaw</t>
  </si>
  <si>
    <t>targi</t>
  </si>
  <si>
    <t>1, 3</t>
  </si>
  <si>
    <t>1, 2</t>
  </si>
  <si>
    <t>Targi</t>
  </si>
  <si>
    <t>16</t>
  </si>
  <si>
    <t>materiał drukowany</t>
  </si>
  <si>
    <t xml:space="preserve">liczba wyjazdów studyjnych </t>
  </si>
  <si>
    <t>liczba targów</t>
  </si>
  <si>
    <t>15</t>
  </si>
  <si>
    <t>szkolenia</t>
  </si>
  <si>
    <t>Harmonogram realizacji 
(w ujęciu kwartalnym)</t>
  </si>
  <si>
    <t>Efekty wdrażania Lokalnej Strategii Rozwoju na terenie Powiatu Żnińskiego-seminarium wraz z wyjazdem studyjnym</t>
  </si>
  <si>
    <t>promocja efektów realizacji LSR, wzmocnienie pozycji lokalnych grup działania w regionie kujawsko-pomorskim oraz zwiększenie ich potencjału w celu realizacji wspólnych inicjatyw i aktywizacji lokalnych społeczności</t>
  </si>
  <si>
    <t>członkowie lokalnych grup działania i przedstawiciele organów LGD, pracownicy biur</t>
  </si>
  <si>
    <t>Stowarzyszenie Lokalna Grupa Działania Pałuki-Wspólna Sprawa</t>
  </si>
  <si>
    <t>Pl. Działowy 6
88-400 Żnin</t>
  </si>
  <si>
    <t>Prezentacja dobrych praktyk ekologicznej działalności rolniczej na obszarach wiejskich szansą dla rolnictwa ekologicznego w Gminie Aleksandrów Kujawski</t>
  </si>
  <si>
    <t>podniesienie wiedzy uczestników nt. sposobów działania i organizacji gospodarstwa i przetwórni żywności ekologicznej, popularyzacja dobrych praktyk, wymiana wiedzy i doświadczeń</t>
  </si>
  <si>
    <t>rolnicy, sadownicy, drobni przetwórcy, przedstawicielki kół gospodyń wiejskich oraz  instytucji i organizacji wspierającej rozwój obszarów wiejskich z Gminy Aleksandrów Kuj.</t>
  </si>
  <si>
    <t>Gmina Aleksandrów Kujawski</t>
  </si>
  <si>
    <t xml:space="preserve">ul.Słowackiego 12  87-700 Aleksandrów Kuj. </t>
  </si>
  <si>
    <t>Promocja dobrych praktyk w przetwórstwie i rolnictwie ekologicznym-poszukiwanie rynków zbytu</t>
  </si>
  <si>
    <t>usprawnienie ekologicznego systemu produkcji poprzez wymianę wiedzy i doświadczeń celem zatrzymania procesu wyłączania małych gospodarstw z produkcji rolnej, poszukiwanie nowych kierunków produkcji żywności wysokiej jakości, popularyzacja idei zrzesania się rolników i przetwórców</t>
  </si>
  <si>
    <t>członkowie Stowarzyszenia, rolnicy i przetwórcy żywności ekologicznej, doradcy i przedstawiciele instytucji i organizacji wspierających rozwój ww. produkcji, doradcy rolniczy</t>
  </si>
  <si>
    <t>Kujawsko-Pomorskie Stowarzyszenie Producentów Ekologicznych EKOŁAN</t>
  </si>
  <si>
    <t>Pokrzydowo 139, 87-312 Zbiczno</t>
  </si>
  <si>
    <t>Gospodarka pasieczna w aspektach aktualnych zagrożeń chorobami pszczół</t>
  </si>
  <si>
    <t>podniesienie wiedzy uczestników przedsięwzięć nt. właściwej gospodarki pasiecznej, ochrony rodzin pszczelich przed chorobami, podniesienie świadomości rolników nt. właściwego stosowania środków ochrony roślin oraz  popularyzacja zrównoważonego rozwoju obszarów wiejskich, wymiana doświadczeń podczas międzynarodowej konferencji pszczelarzy</t>
  </si>
  <si>
    <t>właściciele pasiek, regionalni producenci sprzętu, rolnicy, sadownicy, zielarze, plantatorzy, działkowcy, mieszkańcy regionu</t>
  </si>
  <si>
    <t>Regionalny Związek Pszczelarzy w Toruniu</t>
  </si>
  <si>
    <t>Środkowa 11, 87-100 Toruń</t>
  </si>
  <si>
    <t>89-122 Minikowo</t>
  </si>
  <si>
    <t>Akcelerator Agroinnowacji 2020- szkolenia dla studentów z województwa kujawsko-pomorskiego, planujących innowacyjne działania w sektorze agro jako wariant swojej przyszłej drogi zawodowej</t>
  </si>
  <si>
    <t>wsparcie szkoleniowe dla młodych osób zainteresowanych utworzeniem własnej firmy oparten na wdrożeniu innowacji we własnym biznesie</t>
  </si>
  <si>
    <t>mieszkańcy województwa z grupy do 35 roku życia, studentów i absolwentów szkół rolniczych</t>
  </si>
  <si>
    <t>Agro Klaster Kujawy-Stowarzyszenie Na Rzecz Innowacji i Rozwoju</t>
  </si>
  <si>
    <t>ul. Bernardyńska 6-8; 85-029 Bydgoszcz</t>
  </si>
  <si>
    <t>XXXVII Wojewódzki Dzień Pszczelarza "Znaczenie bioróżnorodności dla naszej przyszłości"</t>
  </si>
  <si>
    <t>ograniczenie czynników zagrażających życiu pszcołowatych, podniesienie wiedzy u rolników i konsumentów nt. roli pszczół w produkcji żywności; promocja nowych metod walki z chorobami pszczół</t>
  </si>
  <si>
    <t>pszczelarze, właściciele ogrodów, sadów, rolniczy, mieszkańcy województwa</t>
  </si>
  <si>
    <t>Regionalny Związek Pszczelarzy Kujaw i Ziemi Dobrzyńskiej</t>
  </si>
  <si>
    <t>ul. Mazowiecka 5, 87-800 Włocławek</t>
  </si>
  <si>
    <t>XXX Olimpiada Wiedzy Rolniczej</t>
  </si>
  <si>
    <t>podniesienie wiedzy nt. istoty tworzenia i funkcjonowania grup producentów rolnuch oraz korzyści ze wspólnego działania i funkcjonowania na rynku</t>
  </si>
  <si>
    <t>rolnicy z regionu</t>
  </si>
  <si>
    <t>Samowystarczalność energetyczna na obszarach wiejskich</t>
  </si>
  <si>
    <t>podniesienie wiedzy nt. istoty współpracy przy budowaniu i funkcjonowania biogazowni rolniczych oraz korzyści ze wspólnego działania , zwiększenie liczby inicjatyw na rzecz zielonej gospodarki</t>
  </si>
  <si>
    <t>rolnicy producenci substratów do biogazowni, przedstawiciele samorządów lokalnych</t>
  </si>
  <si>
    <t>Kujawsko-Pomorska Izba Rolnicza z siedzibą w Przysieku</t>
  </si>
  <si>
    <t>Przysiek, 87-134 Zławieś Wielka</t>
  </si>
  <si>
    <t>Promocja producentów wysokiej jakości żywności tradycyjnej, lokalnej i ekologicznej zrzeszonych w Spiżarni Kujawsko-Pomorskiej, Klaster Spółdzielczy na targach ogólnopolskich</t>
  </si>
  <si>
    <t>promocja żywności wysokiej jakości oraz poprawa rozpoznawalności marki Spiżarni Kujawsko-Pomorskiej poprzez organizację stoisk na ogólnopolskich targach żywności, wspieranie organizacji łańcucha dostaw żywności</t>
  </si>
  <si>
    <t>firmy zrzeszone w Klastrze Spółdzielczym  Spiżarnia Kujawsko-Pomorska, sieci handlowe, sklepy, kucharze</t>
  </si>
  <si>
    <t>Spiżarnia Kujawsko-Pomorska, Klaster Spółdzielczy</t>
  </si>
  <si>
    <t>Operacje Partnerów KSOW wybrane w Konkursie 4/2020</t>
  </si>
  <si>
    <t>W poszukiwaniu dobrych praktyk organizacjach pozarządowych, samorządach oraz winnicach w Gruzji</t>
  </si>
  <si>
    <t>Cele opracji: „przenikanie kultur polskiej i gruzińskiej”, wymiana doświadczeń, "podpatrywanie" dobrych praktyk w ramach działań realizowanych przez Samorządy oraz Organizacje pozarządowe w Gruzji, nawiązanie kontaktów w dobrze prosperujących winnicach i winiarniach, a także poznanie doświadczeń w zakresie współpracy partnerskiej wielu podmiotów na rzecz społeczności lokalnej. TEMAT: Aktywizacja mieszkańców obszarów wiejskich w celu tworzenia partnerstw na rzecz realizacji projektów nakierowanych na rozwój tych obszarów, w skład których wchodzą przedstawiciele sektora publicznego, sektora prywatnego oraz organizacji pozarządowych oraz Wspieranie tworzenia sieci współpracy partnerskiej dotyczącej rolnictwa i obszarów wiejskich przez podnoszenie poziomu wiedzy w tym zakresie</t>
  </si>
  <si>
    <t>liczba wyjazdów studyjnych/liczba uczesników wyjazdów studyjnych</t>
  </si>
  <si>
    <t>1/27</t>
  </si>
  <si>
    <t>Przedstawiciele Lokalnych Grup Działania z Województwa Lubuskiego</t>
  </si>
  <si>
    <t xml:space="preserve">Lokalna Grupa Działania Stowarzyszenie Zielona Dolina Odry 
i Warty
</t>
  </si>
  <si>
    <t xml:space="preserve"> ul 1Maja 1B, 63- 113 Górzyca</t>
  </si>
  <si>
    <t>Lokalne Grupy Działania szansą rozwoju Województwa Lubuskiego</t>
  </si>
  <si>
    <t>Cele operacji: „podpatrywanie" dobrych praktyk w ramach działań realizowanych przez regionalne sieci i federacje LGD i LGD na obszarze Polski oraz Czech, nawiązanie kontaktów w celu wypracowywania modelowych rozwiązań w zakresie założeń programowych do przygotowania Lokalnych Strategii Rozwoju na lata 2021 – 2027 poprzez udział w wizycie studyjnej a także poznanie doświadczeń w zakresie współpracy promocji i propagowania LGD jako podmiotu mającego znaczenie w rozwoju regionu. TEMAT:Aktywizacja mieszkańców obszarów wiejskich w celu tworzenia partnerstw na rzecz realizacji projektów nakierowanych na rozwój tych obszarów, w skład których wchodzą przedstawiciele sektora publicznego, sektora prywatnego oraz organizacji pozarządowych oraz Upowszechnianie wiedzy dotyczącej zarządzania projektami z zakresu rozwoju obszarów wiejskich</t>
  </si>
  <si>
    <t>1/15</t>
  </si>
  <si>
    <t>Przedstawiciele Lubuskiej Sieci LGD oraz przedstawicieli UM</t>
  </si>
  <si>
    <t>Lokalna Grupa Działania Zielone Światło</t>
  </si>
  <si>
    <t>ul. Piastów 10 B, 66 - 600 Krosno Odrzańskie</t>
  </si>
  <si>
    <t>Piknik z Lubuskim LGD nad Odrą</t>
  </si>
  <si>
    <t xml:space="preserve">Cel operacji: zwiększenie rozpoznawalności lubuskich LGD 
i województwa lubuskiego, prezentacja osiągnięć lubuskiej wsi oraz promocja turystyczna obszaru oraz nawiązanie współpracy na rzecz promocji turystki, produktu regionalnego przez LGD. Ukazanie wizerunku regionu, jako miejsca atrakcyjnego do życia i rozwoju zawodowego, w tym promocja dóbr spożywczych wytwarzanych w województwie (regionalnych i lokalnych). TEMAT: Promocja jakości życia na wsi lub promocja wsi jako miejsca do życia i rozwoju zawodowego
</t>
  </si>
  <si>
    <t xml:space="preserve">Liczba stoisk wystawienniczych/Szacowana liczba odwiedzających stoiska wystawiennicze </t>
  </si>
  <si>
    <t>1/1000</t>
  </si>
  <si>
    <t>Wystawcy, przedsiębiorcy, przedstawiciele branży turystycznej  z obszaru LGD województwa lubuskiego</t>
  </si>
  <si>
    <t>Przeprowadzenie ekspertyzy na temat: Diagnoza społeczno-ekonomiczno-środowiskowa sytuacji rolnictwa w województwie lubuskim</t>
  </si>
  <si>
    <t>Cel operacji: wypełnienie luki badawczej stanowiącej  poprzez empiryczne zdiagnozowanie sytuacji społeczno-ekonomiczno-środowiskowej rolnictwa w województwie lubuskim oraz umożliwienie dalszego upowszechnienie wiedzy powstałej w jej wyniku, w skutek przygotowanie raportu końcowego z przeprowadzonych badań, w wersji papierowej i elektronicznej. TEMAT: Wspieranie rozwoju przedsiębiorczości na obszarach wiejskich przez podnoszenie poziomu wiedzy i umiejętności w obszarze małego przetwórstwa lokalnego lub w obszarze rozwoju zielonej gospodarki, w tym tworzenie nowych miejsc pracy  oraz Promocja jakości życia na wsi lub promocja wsi jako miejsca do życia i rozwoju zawodowego oraz Wspieranie tworzenia sieci współpracy partnerskiej dotyczącej rolnictwa i obszarów wiejskich przez podnoszenie poziomu wiedzy w tym zakresie oraz Upowszechnianie wiedzy w zakresie planowania rozwoju lokalnego z uwzględnieniem potencjału ekonomicznego, społecznego i środowiskowego danego obszaru</t>
  </si>
  <si>
    <t>eskpertyza</t>
  </si>
  <si>
    <t>liczba ekspertyz</t>
  </si>
  <si>
    <t>Ogół społeczeństwa, beneficjenci, potencjalni beneficjenci programu, rolnicy, organizacje rolnicze oraz każdy bezpośrednio zainteresowany.</t>
  </si>
  <si>
    <t>GURMAN SP. Z O.O.</t>
  </si>
  <si>
    <t>ul. Piska 28, 69 - 100 Słubice</t>
  </si>
  <si>
    <t>Poznaj swego sąsiada – prezentacja produktów tradycyjnych i regionalnych</t>
  </si>
  <si>
    <t>Cel operacji: wzrost rozwoju przedsiębiorczości ukierunkowanej na produkcję produktów regionalnych lub tradycyjnych na obszarach wiejskich na terenie Powiatu Żagańskiego  TEMAT: Aktywizacja mieszkańców obszarów wiejskich w celu tworzenia partnerstw na rzecz realizacji projektów nakierowanych na rozwój tych obszarów, w skład których wchodzą przedstawiciele sektora publicznego, sektora prywatnego oraz organizacji pozarządowych oraz Wspieranie rozwoju przedsiębiorczości na obszarach wiejskich przez podnoszenie poziomu wiedzy i umiejętności w obszarze małego przetwórstwa lokalnego lub w obszarze rozwoju zielonej gospodarki, w tym tworzenie nowych miejsc pracy  oraz Promocja jakości życia na wsi lub promocja wsi jako miejsca do życia i rozwoju zawodowego oraz Wspieranie tworzenia sieci współpracy partnerskiej dotyczącej rolnictwa i obszarów wiejskich przez podnoszenie poziomu wiedzy w tym zakresie</t>
  </si>
  <si>
    <t>1/20</t>
  </si>
  <si>
    <t>Producenci produktów regionalnych lub/i tradycyjnych z terenu powiatu żagańskiego oraz przedstawiciele lokalnego samorządu działający na rzecz rozwoju obszarów wiejskich</t>
  </si>
  <si>
    <t>Powiat Żagański</t>
  </si>
  <si>
    <t>ul. Dworcowa 39, 68 - 100 Żagań</t>
  </si>
  <si>
    <t>Młodzi Producenci Rolni</t>
  </si>
  <si>
    <t>Cel operacji: promocja szerokiej współpracy młodych producentów rolnych oraz osób związanych zawodowo lub zamieszkujących tereny wiejskie województwa lubuskiego, rozwijanie twórczych zainteresowań wśród młodych producentów rolnych, rozbudzanie ambicji dalszego doskonalenia zawodowego, wymiana doświadczeń i przekazywanie dobrych praktyk w tym w zakresie bezpieczeństwa pracy, popularyzacja osiągnięć w rolnictwie i nowych metod rozwoju. TEMAT: Upowszechnianie wiedzy w zakresie optymalizacji wykorzystywania przez mieszkańców obszarów wiejskich zasobów środowiska naturalnego oraz Wspieranie rozwoju przedsiębiorczości na obszarach wiejskich przez podnoszenie poziomu wiedzy i umiejętności w obszarze małego przetwórstwa lokalnego lub w obszarze rozwoju zielonej gospodarki, w tym tworzenie nowych miejsc pracy  oraz Promocja jakości życia na wsi lub promocja wsi jako miejsca do życia i rozwoju zawodowego oraz Wspieranie tworzenia sieci współpracy partnerskiej dotyczącej rolnictwa i obszarów wiejskich przez podnoszenie poziomu wiedzy w tym zakresie</t>
  </si>
  <si>
    <t>konferencja, konkurs/olimpiada</t>
  </si>
  <si>
    <t>liczba konferencji/liczba uczestników konferencji/liczba konkursów/olimpiad Liczba uczestników konkursów / olimpiad</t>
  </si>
  <si>
    <t>1/50/1/20</t>
  </si>
  <si>
    <t>Uczniowie Zespołów Szkół Centrów Kształcenia Rolniczego z terenu województwa lubuskiego oraz młodzi producenci rolni</t>
  </si>
  <si>
    <t>Związek Młodzieży Wiejskiej</t>
  </si>
  <si>
    <t>ul. Chmielna 6/6, 00-020 Warszawa</t>
  </si>
  <si>
    <t>Konferencja pod nazwą: Ochrona wód i powietrza, uwzględniając wymagania ramowej dyrektywy wodnej, dyrektywy azotanowej, dyrektywy NEC</t>
  </si>
  <si>
    <t>Cel operacji: przekazanie i wymiana wiedzy podczas konferencji z zaproponowanego zakresu tematycznego tj. Ochrona wód i powietrza, uwzględniając wymagania ramowej dyrektywy wodnej, dyrektywy azotanowej, dyrektywy NEC oraz jej późniejsze wykorzystanie w praktyce przez uczestników. TEMAT: Upowszechnianie wiedzy w zakresie optymalizacji wykorzystywania przez mieszkańców obszarów wiejskich zasobów środowiska naturalnego oraz Wspieranie rozwoju przedsiębiorczości na obszarach wiejskich przez podnoszenie poziomu wiedzy i umiejętności w obszarach innych niż wskazane w pkt. 4.7 oraz Wspieranie tworzenia sieci współpracy partnerskiej dotyczącej rolnictwa i obszarów wiejskich przez podnoszenie poziomu wiedzy w tym zakresie oraz Upowszechnianie wiedzy w zakresie planowania rozwoju lokalnego z uwzględnieniem potencjału ekonomicznego, społecznego i środowiskowego danego obszaru</t>
  </si>
  <si>
    <t>liczba konferencji/liczba uczestników konferencji</t>
  </si>
  <si>
    <t>1/50</t>
  </si>
  <si>
    <t>Rolnicy, przedsiębiorcy, naukowcy, doradcy z terenu województwa lubuskiego.Osoby prowadzące swoją działalność na terenie województwa lubuskiego, które będą chciały zdobyć lub pogłębić  wiedzę odnośnie dyrektywy azotanowej, wodnej i NEC. Rolnicy i przedsiębiorcy są zainteresowanie prowadzeniem swoich gospodarstw w taki sposób, aby nie naruszały one środowiska naturalnego</t>
  </si>
  <si>
    <t>Lubuski Ośrodek Doradztwa Rolniczego w Kalsku</t>
  </si>
  <si>
    <t>Kalsk 91, 66-100 Sulechów</t>
  </si>
  <si>
    <t>Lubuska Izba Rolnicza</t>
  </si>
  <si>
    <t>ul. Kożuchowska 15 A, 65 - 364 Zielona Góra</t>
  </si>
  <si>
    <t>Dożynki Gminne- Przytoczna 2020</t>
  </si>
  <si>
    <t>Cel operacji: zainicjowanie wspólnych działań przez producentów rolnych, zrzeszania organizacji, które wzmocnią ich pozycję na rynku i pozwolą rozwijać produkcję we właściwym kierunku TEMAT: Upowszechnianie wiedzy w zakresie optymalizacji wykorzystywania przez mieszkańców obszarów wiejskich zasobów środowiska naturalnego oraz Promocja jakości życia na wsi lub promocja wsi jako miejsca do życia i rozwoju zawodowego</t>
  </si>
  <si>
    <t>liczba imprez plenerowych/szacowana liczba uczestników imprez plenerowych</t>
  </si>
  <si>
    <t>Mieszkańcy powiatu międzyrzeckiego a w szczególności gminy Przytoczna, a przede wszystkim rolnicy i osoby korzystające ze środków Programu Rozwoju Obszarów Wiejskich</t>
  </si>
  <si>
    <t>20 814,00</t>
  </si>
  <si>
    <t>Gmina Przytoczna</t>
  </si>
  <si>
    <t>ul. Rokitniańska 4, 66-340 Przytoczna</t>
  </si>
  <si>
    <t>Nowoczesne rolnictwo w zgodzie z tradycją i ekologią – objazd studyjny</t>
  </si>
  <si>
    <t>Cel operacji: organizacja objazdu studyjnego po wybranych sudeckich gospodarstwach, które podjęły ciekawe i skuteczne inicjatywy na rzecz rozwoju obszarów wiejskich. Wiedza i umiejętności nabyte podczas objazdu skutkować będą nowymi inicjatywami na obszarach wiejskich województwa lubuskiego. TEMAT: Wspieranie rozwoju przedsiębiorczości na obszarach wiejskich przez podnoszenie poziomu wiedzy i umiejętności w obszarach innych niż wskazane w pkt. 4.6</t>
  </si>
  <si>
    <t>liczba wyjazdów studyjnych/liczba uczestników wyjazdów studyjnych</t>
  </si>
  <si>
    <t>1/8</t>
  </si>
  <si>
    <t>Rolnicy z terenu województwa lubuskiego gotowi na zmianę lub rozpoczęcie działalności w oparciu o tradycję, ekologie i zrównoważoną gospodarkę
oraz przedstawiciele Muzeum Etnograficznego w Zielonej Górze</t>
  </si>
  <si>
    <t>Muzeum Etnograficzne w Zielonej Górze-Ochli</t>
  </si>
  <si>
    <t>ul. Mzuelana 5, Ochla 66-006 Zielona Góra</t>
  </si>
  <si>
    <t>Zielone targi w Powiecie Żagańskim</t>
  </si>
  <si>
    <t>Cel opracji: Promocja rozwoju obszarów wiejskich i prezentacja dorobku wsi w tym produktów, usług i towarów wytwarzanych na wsi wśród społeczności Powiatu Żagańskiego. TEMAT: Aktywizacja mieszkańców obszarów wiejskich w celu tworzenia partnerstw na rzecz realizacji projektów nakierowanych na rozwój tych obszarów, w skład których wchodzą przedstawiciele sektora publicznego, sektora prywatnego oraz organizacji pozarządowych oraz Wspieranie rozwoju przedsiębiorczości na obszarach wiejskich przez podnoszenie poziomu wiedzy i umiejętności w obszarze małego przetwórstwa lokalnego lub w obszarze rozwoju zielonej gospodarki, w tym tworzenie nowych miejsc pracy oraz Promocja jakości życia na wsi lub promocja wsi jako miejsca do życia i rozwoju zawodowego oraz Wspieranie tworzenia sieci współpracy partnerskiej dotyczącej rolnictwa i obszarów wiejskich przez podnoszenie poziomu wiedzy w tym zakresie</t>
  </si>
  <si>
    <t>liczba targów/liczba uczestników targów</t>
  </si>
  <si>
    <t>1/1250</t>
  </si>
  <si>
    <t>Wystawcy prezentujący swoje produkty i towary, przedstawiciele stowarzyszeń –prezentujący swoją działalność, animatorzy z terenów wiejskich prowadzący warsztaty wyplatania z wikliny, wyplatania wianków, wykonywania naczyń z gliny</t>
  </si>
  <si>
    <t>17 782,50</t>
  </si>
  <si>
    <t>Targi: Smaki Regionu</t>
  </si>
  <si>
    <t xml:space="preserve">Cel operacji: ożywienie lokalnej tradycji, mobilizacja społeczności lokalnej do wspólnej pracy i wszelkich inicjatyw na rzecz rozwoju obszarów wiejskich.
Promocja wsi jako miejsca do życia, rozwoju i poprawy jakości życia, popularyzacji tradycji kulinarnej i twórczości ludowej i wykreowania pozytywnego wizerunku gminy na rzecz rozwoju wiejskiej działalności gospodarczej. TEMAT: 
</t>
  </si>
  <si>
    <t>targi/impreza plenerowa</t>
  </si>
  <si>
    <t xml:space="preserve">liczba targów / imprez plenerowych/Szacowana liczba uczestników targów / imprez plenerowych </t>
  </si>
  <si>
    <t>Mieszkańcy obszarów wiejskich województwa lubuskiego, osoby niepełnosprawne, młodzież, rolnicy, sołtysi i rady sołeckie, członkowie Kół Gospodyń Wiejskich, którzy odwiedzą imprezę</t>
  </si>
  <si>
    <t>Gmina Zwierzyn</t>
  </si>
  <si>
    <t>ul. Wojska Polskiego 8, 66 - 542</t>
  </si>
  <si>
    <t>Powiatowo-Gminne Święto Plonów</t>
  </si>
  <si>
    <t>Cel operacji: promocja rozwoju obszarów wiejskich oraz zwiększenie poziomu integracji mieszkańców wsi i miast Powiatu Wschowskiego. TEMAT: Promocja jakości życia na wsi lub promocja wsi jako miejsca do życia i rozwoju zawodowego.</t>
  </si>
  <si>
    <t>1/500</t>
  </si>
  <si>
    <t>Mieszkańcy powiatu wschowskiego</t>
  </si>
  <si>
    <t>Powiat Wschowski</t>
  </si>
  <si>
    <t>Pl. Kosynierów 1C, 67 - 400 Wschowa</t>
  </si>
  <si>
    <t>Lubuski Związek Pszczelarzy</t>
  </si>
  <si>
    <t>ul. Drzewna 15, 65 - 060 Zielona Góra</t>
  </si>
  <si>
    <t>Poznajemy tradycje naszego regionu - wiem gdzie mieszkam</t>
  </si>
  <si>
    <t>Cel operacji: pokazanie mieszkańcom wsi tradycji, kultury i obyczajów regionu. Poznanie strojów, muzyki i tańca lubuskiego oraz górali bukowińskich. Warsztaty wzbogacą ich wiedzę i pozwolą zwiększyć poczucie tożsamości i przynależności do miejsca swojego zamieszkania. Projekt będzie też przyczyną wyjścia z domu i spotkania się z innymi osobami, a ponadto będzie to wydarzenie kulturalne na terenach wiejskich. TEMAT: Promocja jakości życia na wsi lub promocja wsi jako miejsca do życia i rozwoju zawodowego oraz Upowszechnianie wiedzy w zakresie planowania rozwoju lokalnego z uwzględnieniem potencjału ekonomicznego, społecznego i środowiskowego danego obszaru</t>
  </si>
  <si>
    <t>liczba warsztatów/liczba uczestników</t>
  </si>
  <si>
    <t>2/50</t>
  </si>
  <si>
    <t xml:space="preserve">Rolnicy, ich rodziny, emerytowani rolnicy oraz mieszkańcy wsi szczególnie starsi i niepełnosprawni z terenu województwa lubuskiego </t>
  </si>
  <si>
    <t xml:space="preserve">Koło Gospodyń Wiejskich w Urzutach </t>
  </si>
  <si>
    <t xml:space="preserve"> ul. Brzozowa 2, 66 - 010 Urzuty</t>
  </si>
  <si>
    <t>Rzemiosło artystyczne formą aktywizacji mieszkańców obszarów wiejskich</t>
  </si>
  <si>
    <t xml:space="preserve">Cel operacji: organizacja warsztatów malarskich i rzeźbiarskich dla środowisk zagrożonych wykluczeniem społecznym, promocja tradycji rzeźbiarskich i malarskich poprzez realizacje warsztatów, edukacja w zakresie regionalnego dziedzictwa kulturowego ze szczególnym uwzględnieniem artystycznej twórczości ludowej, propagowanie powrotu do tradycji wykorzystywanej współcześnie jako nowe formy designu. TEMAT: Upowszechnianie wiedzy w zakresie planowania rozwoju lokalnego z uwzględnieniem potencjału ekonomicznego, społecznego i środowiskowego danego obszaru
</t>
  </si>
  <si>
    <t>Uczestnicy w wieku emerytalnym</t>
  </si>
  <si>
    <t>Publikacja „Wieś Powiatu Żagańskiego- dziedzictwo i przyszłość”</t>
  </si>
  <si>
    <t>Cel operacji: Promocja rozwoju obszarów wiejskich i prezentacja dorobku wsi poprzez wykonanie i dystrybucję publikacji wśród społeczności Powiatu Żagańskiego. TEMAT: Upowszechnianie wiedzy w zakresie optymalizacji wykorzystywania przez mieszkańców obszarów wiejskich zasobów środowiska naturalnego oraz Promocja jakości życia na wsi lub promocja wsi jako miejsca do życia i rozwoju zawodowego oraz Wspieranie tworzenia sieci współpracy partnerskiej dotyczącej rolnictwa i obszarów wiejskich przez podnoszenie poziomu wiedzy w tym zakresie oraz Upowszechnianie wiedzy w zakresie planowania rozwoju lokalnego z uwzględnieniem potencjału ekonomicznego, społecznego i środowiskowego danego obszaru</t>
  </si>
  <si>
    <t>liczba tytułów publikacji</t>
  </si>
  <si>
    <t xml:space="preserve">Sołectwa w Powiecie Żagańskim, biblioteki miejskie i wiejskie z terenu Powiatu, uczestnicy dożynek wojewódzkich w 2020 r. na terenie Powiatu Żagańskiego, jako nagrody w otwartych konkursach oraz  wśród uczestników, mieszkańców powiatu i województwa   </t>
  </si>
  <si>
    <t>konferencja/kongres</t>
  </si>
  <si>
    <t>Konkurs ekologiczny pn. ,, Myśl ekologicznie- drugie życie plastiku’’</t>
  </si>
  <si>
    <t>Cel operacji: uświadomienie najmłodszym, że plastik ma kilka żyć i w naszych rękach leży to czy wykorzystamy ten fakt. Motywacja dzieci do twórczego działania i wykorzystania odpadów, co może wpłynąć na późniejszej poszerzenie na większą skalę i zmotywowanie dzieci i ich rodziców do wdrażania w życie dobrych praktyk wykorzystywania plastiku powtórnie. TEMAT: Upowszechnianie wiedzy w zakresie optymalizacji wykorzystywania przez mieszkańców obszarów wiejskich zasobów środowiska naturalnego oraz Wspieranie rozwoju przedsiębiorczości na obszarach wiejskich przez podnoszenie poziomu wiedzy i umiejętności w obszarach innych niż wskazane w pkt. 4.6</t>
  </si>
  <si>
    <t>liczba konkursów/liczba uczestników konkursów</t>
  </si>
  <si>
    <t xml:space="preserve">Konkurs otwarty-nieograniczona liczba uczestników,
5 laureatów
</t>
  </si>
  <si>
    <t>Dzieci ze szkół z terenu Wojeództwa Lubuskiego</t>
  </si>
  <si>
    <t>Nowoczesne technologie w pszczelarstwie czeskim szansą dla lubuskich pszczelarzy.</t>
  </si>
  <si>
    <t>Cel operacji: Wymiana wiedzy i umiejętności w zakresie  najnowszych technologii stosowanych w pszczelarstwie pomiędzy pszczelarzami z Polski oraz naukowcami i pszczelarzami z Czech. TEMAT: Upowszechnianie wiedzy w zakresie optymalizacji wykorzystywania przez mieszkańców obszarów wiejskich zasobów środowiska naturalnego oraz Upowszechnianie wiedzy w zakresie dotyczącym zachowania różnorodności genetycznej roślin lub zwierząt oraz Wspieranie rozwoju przedsiębiorczości na obszarach wiejskich przez podnoszenie poziomu wiedzy i umiejętności w obszarze małego przetwórstwa lokalnego lub w obszarze rozwoju zielonej gospodarki, w tym tworzenie nowych miejsc pracy oraz Promocja jakości życia na wsi lub promocja wsi jako miejsca do życia i rozwoju zawodowego</t>
  </si>
  <si>
    <t xml:space="preserve">Liczba wyjazdów studyjnych/Liczba uczestników </t>
  </si>
  <si>
    <t>1/40</t>
  </si>
  <si>
    <t>Pszczelarze z województwa lubuskiego</t>
  </si>
  <si>
    <t>50 833,00</t>
  </si>
  <si>
    <t>Powiększanie sieci współpracy producentów produktów regionalnych i tradycyjnych</t>
  </si>
  <si>
    <t>Cel operacji: Pokazanie dobrych przykładów z przedsiębiorczej wsi regionów województwa podkarpackiego charakteryzujących się bogactwem dziedzictwa kulinarnego wskaże nowe innowacyjne kierunki do rozwoju wsi lubuskiej, poprzez wymianę wiedzy i doświadczeń, aktywizowanie i mobilizację społeczeństwa wiejskiego. TEMAT: Aktywizacja mieszkańców obszarów wiejskich w celu tworzenia partnerstw na rzecz realizacji projektów nakierowanych na rozwój tych obszarów, w skład których wchodzą przedstawiciele sektora publicznego, sektora prywatnego oraz organizacji pozarządowych</t>
  </si>
  <si>
    <t>1/35</t>
  </si>
  <si>
    <t>Producenci rolni, rolnicy, sadownicy, producenci mleka, pszczelarze, winiarze, producenci produktów regionalnych i tradycyjnych, ekologicznych, aktywni mieszkańcy obszarów wiejskich, liderzy w swoich środowiskach lokalnych, uczestniczący aktywnie dla społeczności wsi, członkowie grup producenckich z województwa lubuskiego</t>
  </si>
  <si>
    <t>Konkurs pn.: Najładniejsze gospodarstwo agroturystyczne województwa lubuskiego w 2020 roku.</t>
  </si>
  <si>
    <t xml:space="preserve">Cel operacji: wyłonienie najładniejszego gospodarstwa agroturystycznego województwa lubuskiego w 2020 roku, spośród biorących udział 
w konkursie, jk również aktywizowanie i motywowanie właścicieli gospodarstw agroturystycznych do polepszania swojej oferty turystycznej, poprawę estetyki gospodarstwa, wymianę doświadczeń w prowadzeniu gospodarstwa. TEMAT: Promocja jakości życia na wsi lub promocja wsi jako miejsca do życia i rozwoju zawodowego
</t>
  </si>
  <si>
    <t>Liczba konkursów/Liczba uczestników konkursów</t>
  </si>
  <si>
    <t>1/11-15</t>
  </si>
  <si>
    <t>Gospodarstwa agroturystyczne województwa lubuskiego</t>
  </si>
  <si>
    <t>Zwiększenie dochodowości, wdrażanie nowych technologii oraz prezentacja dobrych praktyk w gospodarstwach rolnych i firmach działających na rzecz rolnictwa w województwie lubuskim poprzez organizację konkursu Agroliga 2020</t>
  </si>
  <si>
    <t>Cel operacji: wyłonienie a także promocja 11 najlepszych gospodarstw rolnych i 6 firm działających na rzecz rolnictwa w województwie lubuskim. TEMAT: Promocja jakości życia na wsi lub promocja wsi jako miejsca do życia i rozwoju zawodowego</t>
  </si>
  <si>
    <t>1/17</t>
  </si>
  <si>
    <t xml:space="preserve">Rolnicy, przedsiębiorcy rolni działający na rynku regionalnym
</t>
  </si>
  <si>
    <t>Konkurs na „Najlepsze gospodarstwo ekologiczne w  województwie lubuskim”</t>
  </si>
  <si>
    <t>Cel operacji: popularyzowanie i rozwój rolnictwa ekologicznego. Zachęcanie innych producentów do przestawienia swojej produkcji na produkcję ekologiczną. Promocja produktów żywności ekologicznej. Ponadto wdrożenie dobrych praktyk w gospodarstwach rolnych polegających na stosowaniu naturalnych nawozów i metod produkcji przyjaznej środowisku, promowanie żywności wysokiej jakości służącej zdrowiu człowieka przy utrzymaniu lub podwyższeniu żyzności gleby oraz promocja zrównoważonego gospodarowania. TEMAT: Upowszechnianie wiedzy w zakresie optymalizacji wykorzystywania przez mieszkańców obszarów wiejskich zasobów środowiska naturalnego oraz Wspieranie rozwoju przedsiębiorczości na obszarach wiejskich przez podnoszenie poziomu wiedzy i umiejętności w obszarach innych niż wskazane w pkt. 4.7</t>
  </si>
  <si>
    <t>1/10</t>
  </si>
  <si>
    <t xml:space="preserve">Gospodarstwa ekologiczne w liczbie z terenu  województwa lubuskiego, które wytwarzają żywność metodami ekologicznymi </t>
  </si>
  <si>
    <t>Gospodarowanie zasobami wody w gospodarstwie</t>
  </si>
  <si>
    <t>Cel operacji: przekazanie rolnikom wiedzy na temat jak właściwie gospodarować wodą w rolnictwie by byli w stanie efektywnie gospodarować zasobami co wpłynie pozytywnie na klimat. Niedobór wody powoduje suszę, natomiast racjonalne gospodarowanie wodą i retencja pomaga zmniejszać ryzyko suszy w rolnictwie. TEMAT: Upowszechnianie wiedzy w zakresie optymalizacji wykorzystywania przez mieszkańców obszarów wiejskich zasobów środowiska naturalnego oraz Wspieranie rozwoju przedsiębiorczości na obszarach wiejskich przez podnoszenie poziomu wiedzy i umiejętności w obszarach innych niż wskazane w pkt. 4.7</t>
  </si>
  <si>
    <t>Liczba szkoleń/liczba uczestników</t>
  </si>
  <si>
    <t>1/30</t>
  </si>
  <si>
    <t>Rolnicy z terenu Województwa Lubuskiego</t>
  </si>
  <si>
    <t>23</t>
  </si>
  <si>
    <t>440</t>
  </si>
  <si>
    <t>LISTA REZERWOWA</t>
  </si>
  <si>
    <t>Konkurs "Produkt Lokalny Podbabiogórza"</t>
  </si>
  <si>
    <t>Włączanie społeczności lokalnej w poprawę jakości życia i stanu dziedzictwa kulturowego Podbabiogórza-dzieki promocji lokalnych produktów społeczność Podbabiogórza przyczyni się do wzmocnienia dorobku kulturowego, zostanie wypromowana działalność twórców ludowych, ich pasje, zaangażowanie w kultywowanie sztuki i rzemiosła ludowego.</t>
  </si>
  <si>
    <t>osoby w różnym wieku od dzieci i młodzieży, w szczególności osoby do 35 roku życia mieszkające na obszarach wiejskich oraz starsze z terenu powiatu suskiego</t>
  </si>
  <si>
    <t>Stowarzyszenie Lokalna Grupa Działania "Podbabiogórze"</t>
  </si>
  <si>
    <t>ul. Adama Mickiewicza 19, 34-200 Sucha Beskidzka</t>
  </si>
  <si>
    <t>liczba uczestników konkursu</t>
  </si>
  <si>
    <t>Przykłady dobrych praktyk w zakresie regionalnego dziedzictwa kulinarnego - organizacja dwóch wizyt studyjnych: dla obecnych oraz dla potencjanych członków Sieci Dziedzictwa Kulinarnego Małopolska w Województwie Opolskim</t>
  </si>
  <si>
    <t>Pogłębienie i wymiana wiedzy pomiędzy uczestnikami wyjazdu w zakresie innowacyjnych nowych rozwiązań w przetwórstwie i produkcji żywności w oparciu o wiedzę przekazywaną przez praktyków z Województwa Opolskiego-producentów, przetwórców, sprzedawców sektora rolno-spożywczego.</t>
  </si>
  <si>
    <t>członkowie i kandydaci sieci Dziedzctwo Kulinarne Małopolska-pochodzący z Województwa Małopolskiego producenci surowców żywnościowych, przetwórcy artykułów rolno-spożywczych, właściciele obiektów gastrronomicznych, hotelarskich świadczących usługi gastronomiczne, sprzedawcy artykułów rolno-spożywczych</t>
  </si>
  <si>
    <t>Instytut Rozwoju Obszarów Wiejskich</t>
  </si>
  <si>
    <t>ul. Czysta 21, 31-121 Kraków</t>
  </si>
  <si>
    <t>3.</t>
  </si>
  <si>
    <t>Magia ziół i miodów w małych gospodarstwach rolnych</t>
  </si>
  <si>
    <t>Przekazywanie wiedzy i umiejętności na temat pozyskiwania i sprzedaży ziół i miodów, czyli produktów które daje nam bogactwo środowiska naturalnego. Przypomniane zostaną również dawne tradycyjne metody stosowania ziół i miodów.</t>
  </si>
  <si>
    <t>Małopolscy rolnicy z powiatu: wadowickiego, tarnowskiego, krakowskiego, nowosądeckiego, właściciele małych gospodarstw rolnych, gospodarstw ekologicznych oraz agroturystycznych, przedstawiciele LGD, przedstawiciele powiatowych zespołów doradztwa rolniczego</t>
  </si>
  <si>
    <t>Małopolska Izba Rolnicza</t>
  </si>
  <si>
    <t>Os. Krakowiaków 45A/15, 31-964 Kraków</t>
  </si>
  <si>
    <t>4.</t>
  </si>
  <si>
    <t>Warsztaty pieczenia i dekoracji ciast dla Kół Gospodyń Wiejskich z Powiatu Dąbrowskiego</t>
  </si>
  <si>
    <t>Zwiększenie wiedzy KGW na temat przygotowania ciast i dekoracji tych ciast poprzez zorganizowanie warsztatów.</t>
  </si>
  <si>
    <t>konkurs/warszsaty</t>
  </si>
  <si>
    <t>przedstawiciele KGW z terenu powiatu dąbrowskiego</t>
  </si>
  <si>
    <t>Stowarzyszenie Samorządów Powiatu Dąbrowskiego</t>
  </si>
  <si>
    <t>ul. Berka Joselewicza 5, 33-200 Dabrowa Tarnowska</t>
  </si>
  <si>
    <t>5.</t>
  </si>
  <si>
    <t>Warroza największym zagrożeniem współczesnego pszelarstwa</t>
  </si>
  <si>
    <t>Podniesienie wiedzy i świadomości pszczelarzy z terenu Małopolski w zakresie dostępnych metod zwalczania warrozy, zapoznanie się z wynikami pracy hodowlanej prowadzonej m.in. pod kątem selekcji pszczół.</t>
  </si>
  <si>
    <t>pszczelarze, członkowie Pogórskiego Związku Pszczelarzy w Tarnowie będący mieszkańcami Województwa Małopolskiego</t>
  </si>
  <si>
    <t>Pogórski Związek Pszczelarzy w Tarnowie</t>
  </si>
  <si>
    <t>ul. Kochanowskiego 33, 33-100 Tarnów</t>
  </si>
  <si>
    <t>6.</t>
  </si>
  <si>
    <t xml:space="preserve">Konkurs "Kultura i folklor Podbabiogórza" </t>
  </si>
  <si>
    <t>Włączanie społeczności lokalnej w poprawe jakości życia i dziedzctwa kulturowego Podbabiogórza dzięki organizacji konkursu związanego z folklorem społeczność lokalna zostanie włączona w życie kulturalne.</t>
  </si>
  <si>
    <t>osoby w różnym wieku od dzieci i młodzieży, w szczególności osoby do 35 roku życia mieszkające  na obszarach wiejskich oraz starsze z terenu powiatu suskiego</t>
  </si>
  <si>
    <t>liczba uczestników konkursów</t>
  </si>
  <si>
    <t>7.</t>
  </si>
  <si>
    <t>Podtrzymywanie tradycji - warsztaty praktyczne dla Kół Gospodyń Wiejskich</t>
  </si>
  <si>
    <t>Podniesienie wiedzy , doskonalenie umiejęctności oraz rozbudzenie potrzeby kultywowania tradycji poprzez poznawanie technik wykonywania ozdób okolicznościowych.</t>
  </si>
  <si>
    <t>przedstawiciele KGW z Województwa Małopolskiego, z terenu powiatów: gorlickiego, nowosądecckiego, nowotarskiego i tatrzańskiego</t>
  </si>
  <si>
    <t>8.</t>
  </si>
  <si>
    <t>Zgoda, szacunek i praca każdą wieś wzbogaca - transfer sprawdzonych sposobów na kształtowanie dobrych relacji między mieszkańcami wsi</t>
  </si>
  <si>
    <t>Organizacja 5-dnowego wyjazdu studyjnegpo do Austrii i Niemiec dla 40 osób z Małopolski. Wyjazd ma na celu poszukiwanie efektywnych strategii prowadzących do harmonijnego rozwoju społecznego oraz poprawy jakości warunków życia mieszkańców na obszarach wiejskich.</t>
  </si>
  <si>
    <t>przedstawiciele wiejskich i miejsko-wiejskich samorządów gminnych z Małopolski (wójtowie, burmistrzowie, pracownicy referatów ds. planowania przestrzennego, ochrony środowiska i rolnictwa. Ponadto, w wyjeździe uczestniczyć będą przedstawiciele małopolskich LGD reprezentujacych rolników, przedstawiciele samorządu rolniczego (MIR), przedstawiciele organizacji zrzeszających doradców rolnych (MSDR) oraz przedstawiciele rady naukowej i członkowie insytutiu rozwoju obszarów wiejskich</t>
  </si>
  <si>
    <t>Współczesna kobieta w środowisku wiejskim</t>
  </si>
  <si>
    <t>Poznanie aktywności i inicjatyw podejmowanych przez kobiety na obszarach wiejskich w Rumunii i na Węgrzech, wymiana doświadczeń dotyczaca aktualnej sytuacji kobiet na obszarach wiejskich, wyzwań i szans jakie stoją przed współczeną kobietą w środowisku wiejskim.</t>
  </si>
  <si>
    <t>kobiety zamieszkujące obszary wiejskie w Małopolsce, właścicielki lub współwłaściecielki gospodarstw rolnych, członkinie KGW, delegatki MIR, doradczynie rolne, sołtyski, radne, kobiety prowadzące działalność gospodarcza na terenie obszarów wiejskich</t>
  </si>
  <si>
    <t>Stawiamy na Produkt Polski w województwie małopolskim</t>
  </si>
  <si>
    <t>Upowszechnienie wiedzy i znaczenia wytwarzanych w regionie produktów z oznaczeniem produkt polski oraz oznaczeniami europejskimi. Uzyskanie znaczenia przetwórstwa lokalnego w rozwoju obszraów wiejskich na przykładzie promowanych produktów, takich jak mięso i wędliny, także owoce  i warzywa.</t>
  </si>
  <si>
    <t>liczba stoisk wystawienniczych na imprezie plenerowej</t>
  </si>
  <si>
    <t>mieszkańcy obszarów wiejskich, rolnicy, przetwórcy, konsumenci</t>
  </si>
  <si>
    <t>Stowarzyszenie Rzeźników i Wędliniarzy RP</t>
  </si>
  <si>
    <t>ul. Miodowa 14, 00-246 warszawa</t>
  </si>
  <si>
    <t>liczba odwiedzających stoiska wystawniennicze</t>
  </si>
  <si>
    <t>Innowacyjne formy współpracy i organizacji krótkich łańcuchów dostaw</t>
  </si>
  <si>
    <t>Zwiększenie wiedzy uczestników konferencji w zakresie małego przetwórstwa, krótkich łańcuchów dostaw i innowacyjnych form współpracy w organizacji sprzedaży oraz aktywizacja do podejmowania działań kooperacyjnych.</t>
  </si>
  <si>
    <t>Rolnicy, przedstawiciele jednostek doradztwa rolniczego, instytucji okołorolniczych, mieszkańcy obszarów wiejskich, studencji uczelni rolniczych z terenu Województwa Małopolskiego</t>
  </si>
  <si>
    <t>Małopolski Ośrodek Doradztwa Rolniczego z siedzibą w Karniowicach</t>
  </si>
  <si>
    <t>ul. Osiedlowa 9, 32-082 Karniowice</t>
  </si>
  <si>
    <t>100</t>
  </si>
  <si>
    <t>Ochotnica i Tylmanowa w sercu Gorców</t>
  </si>
  <si>
    <t>Promocja walorów turysytycznych i przyrodniczych Gorców poprzez zorganizowanie stoiska wystawienniczego na targach turystycznych, na którym prezentowane będą tradycyjne produkty żywnościowe, wyroby rękodzielnicze i materiały promocyjne pokazujące m.in. walory Gminy wiejskiej Ochotnica Dolna.</t>
  </si>
  <si>
    <t>stoisko wystawiennicze/materiał drukowany</t>
  </si>
  <si>
    <t>liczba stoisk</t>
  </si>
  <si>
    <t>mieszkańcy Gminy Ochotnica Dolna, podmioty z sektora społecznego, gospodarczego i publicznego realizujace inicjatywy na rzecz zrównoważonego rozwoju obszarów wiejskich</t>
  </si>
  <si>
    <t>Gmina Ochotnica Dolna</t>
  </si>
  <si>
    <t>Os. Dłubacze 160, 34-452 Ochotnica Dolna</t>
  </si>
  <si>
    <t>szacowana liczba odwiedzających stoisko</t>
  </si>
  <si>
    <t>Gorce turystycznym światem</t>
  </si>
  <si>
    <t>stoisko wystawiennicze/materiał drukowany/film</t>
  </si>
  <si>
    <t>mieszkańcy Gminy Ochotnica Dolna, rolnicy, podmioty z sektora społecznego, gospodarczego i publicznego realizujace inicjatywy na rzecz zrównoważonego rozwoju obszarów wiejskich</t>
  </si>
  <si>
    <t>liczba oglądających</t>
  </si>
  <si>
    <t>400</t>
  </si>
  <si>
    <t>Promocja dziedzictwa kulinarnego Powiatu Dąbrowskiego</t>
  </si>
  <si>
    <t>Promocja dziedzictwa kulturowego Powiatu Dąbrowskiego za granicą poprzez zorganizowanie stoisk degustacyjnych w Budapeszcie.</t>
  </si>
  <si>
    <t>stosiko wystawiennicze/publikacja</t>
  </si>
  <si>
    <t>mieszkańcy Budapsztu oraz mniejszości narodowe uczestniczące w imprezie plenerowej, którzy chcą poznawać tradycje kulinarne Powiśla Dąbrowskiego bogate w produkty pochodzące z terenów wiejskich. Grupą docelową będą również przedstawiciele KGW z Powiatu Dąbrowskiego - wytwórcy żywności wysokiej jakości.</t>
  </si>
  <si>
    <t>Powiat Dąbrowski</t>
  </si>
  <si>
    <t>liczba osób odwiedzających stoisko wystawiennicze</t>
  </si>
  <si>
    <t>15.</t>
  </si>
  <si>
    <t>EtnoMałopolska - 3 dniowe warsztaty szkoleniowe dla przedstawicielek Kół Gospodyń Wiejskich z Województwa Małopolskiego - strażniczego dziedzictwa kulturowego regionu</t>
  </si>
  <si>
    <t>Uświadomienie regionalne, budowanie rozwoju regionalnego opartego na lokalnym dziedzictwie i na własnej tożsamości. Przybliżenie uczestniczkom tzw. współczesnej filozofii dziedzictwa według, której rozumiane jest ono jako celowa i świadoma obecność przeszłości w teraźniejszości, obecność odziedziczonego z przeszłości posiadającego szczególną wartość zbioru zasobów materialnych i niematerialnych oraz realizowanych na jego bazie praktyk kulturowych danej społeczności.</t>
  </si>
  <si>
    <t>przedstawicielki KGW z Województwa Małopolskiego</t>
  </si>
  <si>
    <t>16.</t>
  </si>
  <si>
    <t>Wymiana wiedzy i doświadczeń na rzecz rozwoju wsi</t>
  </si>
  <si>
    <t>Organizacja wyjazdu studyjnego dla KGW ma na celu wymianę wiedzy i doświadczeń dotyczacych szans i zagrożeń dla rozwoju wspóóczesnej wsi.</t>
  </si>
  <si>
    <t>KGW Kryspinianki</t>
  </si>
  <si>
    <t>Koło Gospodyń Wiejskich "Kryspinianki" w Kryspinowie</t>
  </si>
  <si>
    <t>Kryspinów 164, 32-060 Liszki</t>
  </si>
  <si>
    <t>32</t>
  </si>
  <si>
    <t>17.</t>
  </si>
  <si>
    <t>Sołtys, rada sołectwa, zebranie wiejskie…, czyli co komu wolno w sołectwie - 3 dniowe warsztaty dla sołtysów z Województwa Małopolskiego</t>
  </si>
  <si>
    <t>Wzmocnienie kompetencji i podniesienie kwalifikacji sołtysów z Województwa Małopolskiego jako liderów lokalnych inicjatyw i animatorów partycypacji społecznej. Podniesienie poziomu umiejętności organizacyjnych uczestników warszatów, podniesienie świadomości bycia liderem oraz zwiększenie umiejętności rozwiązywania konfliktów.</t>
  </si>
  <si>
    <t>sołtysi Województwa Małopolskiego, ze szczególnym uwzględnieniem tych, którzy te funkcje pełnia po raz pierwszy</t>
  </si>
  <si>
    <t>18.</t>
  </si>
  <si>
    <t>Od dziedzictwa do bogactwa - spotkanie promujące tradycję i kulturę obszarów wiejskich</t>
  </si>
  <si>
    <t>Zaprezentowanej bogatej historii, kultury i dorobku społecznego, kulturowego oraz gospodarczego obszarów wiejskich.</t>
  </si>
  <si>
    <t>impreza plenerowa/konkurs</t>
  </si>
  <si>
    <t>Podmioty działające w środowisku lokalnym będące nieodzowną części obszarów wiejskich, zajmujących się wytwarzaniem produktów lokalnych; mieskzańcy Gminy Szczucin; przyjezdni</t>
  </si>
  <si>
    <t>Gmina Szczucin</t>
  </si>
  <si>
    <t>ul. Wolności 3, 33-230 Szczucin</t>
  </si>
  <si>
    <t>liczba uczestników imprezy plenerowej</t>
  </si>
  <si>
    <t>460</t>
  </si>
  <si>
    <t>19.</t>
  </si>
  <si>
    <t>II Festiwal Folklorystyczny pn. "Zatrzymać zanikające tradycje"</t>
  </si>
  <si>
    <t>Zwiększenie wiedzy, przekazywanie wiedzy mieszkańcom Gminy Biskupoice  i nie tylko istotnych informacji na temat rozwoju obszarów wiejskich i wiążącymi się z nim możliwościami promowania obszarów wiejskich w połączeniu z jej aspektami kulturowymi, regionalnymi czy kulinarnymi oraz zwiększenie oferty kulturalnej poprzez organizację imprezy.</t>
  </si>
  <si>
    <t>mieszkańcy Małopolski oraz turyści w różnym przedziale wiekowym-przedsiębiorcy, producenci, KGW, zespoły regionalne, etc.</t>
  </si>
  <si>
    <t>Centrum Kultury Gminy Biskupice</t>
  </si>
  <si>
    <t>Tomaszkowice 455, 32-020 Wieliczka</t>
  </si>
  <si>
    <t>20.</t>
  </si>
  <si>
    <t>Wyjazd studyjny do Gruzji - szansą rozwoju LGD Stowarzyszenie Korona Północnego Krakowa</t>
  </si>
  <si>
    <t>Zapoznanie się z przykładami dobrych praktyk w obszarze turystyki kulturowej i działań związanych z małym przetwórstwem, które służą kreowaniu nowych miejsc pracy oraz wspólnych działań partnerskich na obszarze wiejskim w Gruzji</t>
  </si>
  <si>
    <t>liczba wyjazd studyjny</t>
  </si>
  <si>
    <t>mieszkańcy obszaru LGD SKPK, reprezentnci trzech sektorów, lokalni liderzy, animatorzy życia społecznego, inicjatorzy większości działań podejmowanych przez lokalną społeczną, także w zakresie działań partnerskich.</t>
  </si>
  <si>
    <t>Stowarzyszenie Korona Północnego Krakowa</t>
  </si>
  <si>
    <t>ul. W. szomańskiego 1, 32-091 Zagórzyce Dworskie</t>
  </si>
  <si>
    <t>21.</t>
  </si>
  <si>
    <t>"Rodzinny EKOpiknik w gminie Stryszów" - organizacja ekologiczno-edukacyjnej imprezy plenerowej dla mieszkańców gminy</t>
  </si>
  <si>
    <t>Edukacja ekologiczna mieszkańców Gminy Stryszów podczas imprezy plenerowej EKOpiknik ok 1000 osób.</t>
  </si>
  <si>
    <t>lokalna społeczność z obszaru Gminy Stryszów, w tym również osoby defaworyzowane, zagrożone wykluczeniem społecznym, osoby starsze, dzieci i młodzież</t>
  </si>
  <si>
    <t>Gmina Stryszów</t>
  </si>
  <si>
    <t>Stryszów 149, 34-146 Stryszów</t>
  </si>
  <si>
    <t>liczba uczestników imprez plenerowych</t>
  </si>
  <si>
    <t>Wsparcie promocji i rozwoju Szlaku Kulinarnego Województwa Opolskiego Opolski Bifyj - przykład dobrej praktyki</t>
  </si>
  <si>
    <t xml:space="preserve">CEL: Wsparcie działań na rzecz dalszego długofalowego rozwoju sieci - Szlaku Kulinarnego Województwa Opolskiego Opolski Bifyj; zachowanie dziedzictwa kulturowego oraz tradycji regionalnych na obszarach wiejskich województwa opolskiego; promowanie produktów tradycyjnych wpisanych na LPT MRiRW z Opolskiego; zwiększenie zainteresowania dziedzictwem kulinarnym oraz kulturą i atrakcjami obszarów wiejskich województwa opolskiego wśród społeczności lokalnej oraz turystów i przyjezdnych; promowanie rozwoju gospodarczego na obszarach wiejskich, a co za tym idzie poprawienie jakości życia ich mieszkańców;
rozwijanie klasycznych i nowoczesnych form turystyki kulinarnej, a także turystyki wiejskiej - poprzez dalszą realizację operacji finansowanej w 2016 r. ze środków KSOW, tym samym nastąpi promocja dobrych praktyk w realizacji PROW 2014-2020. PRZEDMIOT: Organizacja krajowej podróży studyjnej, udział w plenerowej imprezie turystyczno-kulinarnej oraz wydanie folderu promocyjnego na temat m.in. członków Sieci. TEMAT 1:  Wspieranie rozwoju przedsiębiorczości na obszarach wiejskich przez podnoszenie poziomu wiedzy i umiejętności w obszarach innych niż obszar małego przetwórstwa lokalnego czy rozwój zielonej gospodarki, w tym tworzenie nowych miejsc pracy. 2: Promocja jakości życia na wsi lub promocja wsi jako miejsca do życia i rozwoju zawodowego. 3: Wspieranie tworzenia sieci współpracy partnerskiej dotyczącej rolnictwa i obszarów wiejskich przez podnoszenie poziomu wiedzy w tym zakresie. </t>
  </si>
  <si>
    <t>członkowie Sieci - szlaku Kulinarnego Województwa Opolskiego Opolski Bifyj</t>
  </si>
  <si>
    <t>Opolska Regionalna Organizacja Turystyczna</t>
  </si>
  <si>
    <t>ul. Żeromskiego 3, 45-053 Opole</t>
  </si>
  <si>
    <t>24</t>
  </si>
  <si>
    <t xml:space="preserve">członkowie Sieci - szlaku Kulinarnego Województwa Opolskiego Opolski Bifyj, mieszkańcy województwa opolskiego, turyści odwiedzający region </t>
  </si>
  <si>
    <t>szacowana liczba odwiedzających stoisko wystawiennicze na imprezie plenerowej</t>
  </si>
  <si>
    <t>5000</t>
  </si>
  <si>
    <t>Zechcesz tu zostać</t>
  </si>
  <si>
    <t>CEL i PRZEDMIOT: Promocja obszaru Stowarzyszenia „Brzesko-Oławska Wieś Historyczna” poprzez produkcję i udostępnienie filmu pn. Zechcesz tu zostać prezentującego efekty (przykłady projektów)  wdrażania PROW na obszarze LGD „Brzesko-Oławska Wieś Historyczna” w okresie do 30 października 2020 r. TEMAT 1: Aktywizacja mieszkańców obszarów wiejskich w celu tworzenia partnerstw na rzecz realizacji projektów nakierowanych na rozwój tych obszarów, w skład których wchodzą przedstawiciele sektora publicznego, prywatnego oraz organizacji pozarządowych. 2: Upowszechnianie wiedzy w zakresie optymalizacji wykorzystywania przez mieszkańców obszarów wiejskich zasobów środowiska naturalnego. 3: Wspieranie rozwoju przedsiębiorczości na obszarach wiejskich przez podnoszenie poziomu wiedzy i umiejętności w obszarach innych niż obszar małego przetwórstwa lokalnego czy rozwój zielonej gospodarki, w tym tworzenie nowych miejsc pracy. 4: Promocja jakości życia na wsi lub promocja wsi jako miejsca do rozwoju i życia zawodowego.</t>
  </si>
  <si>
    <t>liczba informacji / publikacji w internecie</t>
  </si>
  <si>
    <t xml:space="preserve">mieszkańcy obszaru działania Stowarzyszenia „Brzesko-Oławska Wieś Historyczna” tj. : mieszkańcy woj. opolskiego (Gmina Lewin Brzeski, Olszanka, Skarbimierz, Grodków) oraz woj. dolnośląskiego (Gmina Oława)
</t>
  </si>
  <si>
    <t>Stowarzyszenie „Brzesko-Oławska Wieś Historyczna”</t>
  </si>
  <si>
    <t>Krzyżowice 72, 49-332 Olszanka</t>
  </si>
  <si>
    <t>liczba stron internetowych, na których zostanie zamieszczona informacja / publikacja</t>
  </si>
  <si>
    <t>liczba odwiedzin strony internetowej</t>
  </si>
  <si>
    <t>Przedsiębiorcze wsie tematyczne przykładem dla mieszkańców terenu Euro-Country</t>
  </si>
  <si>
    <t xml:space="preserve">CEL: Wsparcie włączenia społecznego, rozwój gospodarczy obszaru Euro-Country, zwiększenie udziału zainteresowanych stron we wdrażaniu inicjatyw na rzecz rozwoju obszarów wiejskich, ułatwienie wymiany wiedzy pomiędzy podmiotami uczestniczącymi w rozwoju obszarów wiejskich oraz wymiana i rozpowszechnianie rezultatów działań na rzecz rozwoju obszaru Euro-Country. PRZEDMIOT: Organizacja krajowej podroży studyjnej oraz wydanie mapki z ciekawymi do zwiedzania miejscami / atrakcjami na terenie LGD. TEMAT  1:  Aktywizacja mieszkańców obszarów wiejskich w celu tworzenia partnerstw na rzecz realizacji projektów nakierowanych na rozwój tych obszarów, w skład których wchodzą przedstawiciele sektora publicznego, prywatnego oraz organizacji pozarządowych. 2: Wspieranie rozwoju przedsiębiorczości na obszarach wiejskich przez podnoszenie poziomu wiedzy i umiejetności w obszarze małego przetwórstwa lokalnego lub w obszarze rozwoju zielonej gospodarki, w tym tworzenie nowych miejsc pracy. 3: Promocja jakości życia na wsi lub promocja wsi jako miejsca do życia i rozwoju zawodowego.  4: Wspieranie tworzenia sieci współpracy partnerskiej dotyczącej rolnictwa i obszarów wiejskich przez podnoszenie poziomu wiedzy w tym zakresie. </t>
  </si>
  <si>
    <t>mieszkańcy terenu Euro-Country, w tym agroturyści, przedstawiciele NGO i samorządu gminnego</t>
  </si>
  <si>
    <t>Stowarzyszenie "Euro-Country"</t>
  </si>
  <si>
    <t>ul. Raciborska 4, 47-260 Polska Cerekiew</t>
  </si>
  <si>
    <t>mieszkańcy terenu Euro-Country, turyści</t>
  </si>
  <si>
    <t>Wpływ Produktów Lokalnych na rozwój turystyki</t>
  </si>
  <si>
    <t>Cel: Zwiększenie udziału zainteresowanych stron we wdrażaniu inicjatyw na rzecz rozwoju obszarów wiejskich; mobilizowanie producentów i przetwórców do tworzenia grup producenckich; zwiększenie wiedzy osób zajmujących się turystyką w celu nabycia umiejętności promowania walorów turystycznych i tworzenia oferty obszaru LGD; zdobycie przez producentów produktów lokalnych wiedzy koniecznej do utworzenia Centrum Produktu Lokalnego, co umożliwi rozwój regionu i zwiększenie jego rozpoznawalności. PRZEDMIOT: Przeprowadzenie warsztatów ginących zawodów, zorganizowanie stoiska wystawienniczego z produktów lokalnych podczas imprezy plenerowej oraz zorganizowanie wyjazdu studyjnego  do Czech. TEMATY: 1. Upowszechnianie wiedzy w zakresie tworzenia krótkich łańcuchów dostaw w sektorze rolno-spożywczym. 2. Wspieranie rozwoju przedsiębiorczości na obszarach wiejskich przez podnoszenie poziomu wiedzy i umiejętności w obszarze małego przetwórstwa lokalnego lub w obszarze rozwoju zielonej gospodarki, w tym tworzenie nowych miejsc pracy. 3. Promocja jakości życia na wsi lub promocja wsi jako miejsca do życia i rozwoju zawodowego. 4. Wspieranie tworzenia sieci współpracy partnerskiej dotyczącej rolnictwa i obszarów wiejskich przez podnoszenie poziomu wiedzy w tym zakresie.</t>
  </si>
  <si>
    <r>
      <t>liczba warsztatów</t>
    </r>
    <r>
      <rPr>
        <sz val="12"/>
        <color theme="1"/>
        <rFont val="Times New Roman"/>
        <family val="1"/>
        <charset val="238"/>
      </rPr>
      <t/>
    </r>
  </si>
  <si>
    <t xml:space="preserve">turyści, mieszkańcy terenu LGD, osoby odwiedzające Jarmark św. Rity, osoby zajmujące się produktem lokalnym (rękodzielnicy, przetwórcy, osoby zajmujące się turystyką), przedstawiciele Lokalnej Grupy Działania, członkowie gmin
</t>
  </si>
  <si>
    <t>Nyskie Księstwo Jezior i Gór</t>
  </si>
  <si>
    <t>ul. Bracka 7,       48-300 Nysa</t>
  </si>
  <si>
    <t>rodzaj i liczba</t>
  </si>
  <si>
    <t>ekspertyza</t>
  </si>
  <si>
    <t xml:space="preserve">spotkanie </t>
  </si>
  <si>
    <t>liczba uczestników spotkania</t>
  </si>
  <si>
    <t xml:space="preserve">publikacja/ materiał drukowany </t>
  </si>
  <si>
    <t>liczba spotów w radiu</t>
  </si>
  <si>
    <t>Pozarolnicza działalność gospodarcza - szansą wsi</t>
  </si>
  <si>
    <t>CEL: Zwiększenie udziału zainteresowanych stron we wdrażaniu inicjatyw na rzecz rozwoju obszarów wiejskich; transfer wiedzy i innowacji oraz przedstawienie dobrych praktyk nt. innowacyjnych rozwiązań w rolnictwie poprzez przekazanie rolnikom i innym podmiotom uczestniczącym w rozwoju obszarów wiejskich wiedzy i informacji nt. podstaw przedsiębiorczości i planowania działalności pozarolniczej, prowadzenia działalności gospodarczej oraz omówienie instrumentów jej wsparcia. PRZEDMIOT:  Konferencja dotycząca pozarolniczej działalności gospodarczej, która przybliży wiedzę nt. przedsiębiorczości wiejskiej - podkreśli jej znaczenie w wielofunkcyjnym rozwoju obszarów wiejskich. TEMAT 1: Wspieranie rozwoju przedsiębiorczości na obszarach wiejskich przez podnoszenie poziomu wiedzy i umiejętności w obszarze małego przetwórstwa lokalnego lub w obszarze rozwoju zielonej gospodarki, w tym tworzenie nowych miejsc pracy. 2: Wspieranie rozwoju przedsiębiorczości na obszarach wiejskich przez podnoszenie poziomu wiedzy i umiejętności w obszarach innych niż wskazane w temacie 1. 3: Promocja jakości życia na wsi lub promocja wsi jako miejsca do życia i rozwoju zawodowego. 4: Upowszechnianie wiedzy w zakresie planowania rozwoju lokalnego z uwzględnieniem potencjału ekonomicznego, społecznego i środowiskowego danego obszaru.</t>
  </si>
  <si>
    <t>mieszkańcy województwa opolskiego, ze szczególnym uwzględnieniem rolników</t>
  </si>
  <si>
    <t>Izba Rolnicza w Opolu</t>
  </si>
  <si>
    <t>ul. Północna 2, 45-802 Opole</t>
  </si>
  <si>
    <t>Cudze chwalicie, swego nie znacie - promujemy produkty lokalne i tradycyjne</t>
  </si>
  <si>
    <t xml:space="preserve">CEL I PRZEDMIOT: Zwiększenie udziału zainteresowanych stron we wdrażaniu inicjatyw na rzecz rozwoju obszarów wiejskich poprzez organizację konferencji, której celem jest umożliwienie transferu wiedzy i innowacji oraz przedstawienie dobrych praktyk nt. innowacyjnych rozwiązań w rolnictwie poprzez przekazanie rolnikom i innym podmiotom uczestniczącym w rozwoju obszarów wiejskich wiedzy i informacji nt. produktu lokalnego i tradycyjnego oraz wiedzy na temat rolniczego handlu detalicznego (RHD), sprzedaży bezpośredniej i działalności marginalnej.TEMAT 1: Upowszechnianie wiedzy w zakresie tworzenia krótkich łańcuchów dostaw w sektorze rolno-spożywczym. 2: Wspieranie rozwoju przedsiębiorczości na obszarach wiejskich poprzez podnoszenie poziomu wiedzy i umiejętności w obszarze małego przetwórstwa lokalnego lub w obszarze rozwoju zielonej gospodarki, w tym tworzenie nowych miejsc pracy. </t>
  </si>
  <si>
    <t>mieszkancy województwa opolskiego, ze szczególnym uwzględnieniem rolników</t>
  </si>
  <si>
    <t>Dobre bo swoje</t>
  </si>
  <si>
    <r>
      <t>CEL:</t>
    </r>
    <r>
      <rPr>
        <sz val="10"/>
        <color theme="1"/>
        <rFont val="Tahoma"/>
        <family val="2"/>
        <charset val="238"/>
      </rPr>
      <t xml:space="preserve"> N</t>
    </r>
    <r>
      <rPr>
        <sz val="10"/>
        <color theme="1"/>
        <rFont val="Calibri"/>
        <family val="2"/>
        <charset val="238"/>
        <scheme val="minor"/>
      </rPr>
      <t>awiązanie współpracy między NGO oraz sołectwami, informowanie społeczeństwa oraz potencjalnych beneficjentów o polityce rozwoju obszarów wiejskich i wsparciu finansowym przez partnerów KSOW oraz wymiana doświadczeń i pomysłów, w jaki sposób można przyczynić się do rozwoju obszarów wiejskich, promocja lokalnych wyrobów, promocja wsi jako miejsca do życia i rozwoju zawodowego.</t>
    </r>
    <r>
      <rPr>
        <sz val="10"/>
        <color rgb="FF000000"/>
        <rFont val="Calibri"/>
        <family val="2"/>
        <charset val="238"/>
        <scheme val="minor"/>
      </rPr>
      <t xml:space="preserve"> PRZEDMIOT: Podczas targów, zorganizowanego punktu informacyjnego oraz konkursu, członkowie NGO oraz mieszkańcy sołectw wskażą możliwości rozwoju gospodarczego terenów wiejskich, co będzie miało wpływ na włączenie społeczne i ograniczania ubóstwa. W ramach konkursu przewiduje się nagrody finansowe. TEMAT 1: Aktywizacja mieszkańców obszarów wiejskich w celu tworzenia partnerstw na rzecz realizacji projektów nakierowanych na rozwój tych obszarów, w skład których wchodzą przedstawiciele sektora publicznego, prywatnego oraz organizacji pozarządowych. 2: Upowszechnianie wiedzy w zakresie optymalizacji wykorzystywania przez mieszkańców obszarów wiejskich zasobów środowiska naturalnego. 3: Wspieranie rozwoju przedsiębiorczości na obszarach wiejskich przez podnoszenie poziomu wiedzy i umiejętności w obszarze małego przetwórstwa lokalnego, w tym tworzenie nowych miejsc pracy. 4: Promowanie jakości życia na wsi lub promocja wsi jako miejsca do życia i rozwoju zawodowego.</t>
    </r>
  </si>
  <si>
    <t>mieszkańcy Gminy Pokój, w tym członkowie NGO działający na terenie gminy, wystawcy produktów</t>
  </si>
  <si>
    <t>Stowarzyszenie Odnowy Wsi Zieleniec</t>
  </si>
  <si>
    <t xml:space="preserve">Zieleniec 99AII/1, 
46-034 Pokój
</t>
  </si>
  <si>
    <t xml:space="preserve">szacowana liczba uczestników targów </t>
  </si>
  <si>
    <t>punkt informacyjny</t>
  </si>
  <si>
    <t xml:space="preserve">liczba punktów informacyjnych na targach </t>
  </si>
  <si>
    <t xml:space="preserve">szacowana liczba odwiedzających punkty informacyjne na targach </t>
  </si>
  <si>
    <t>wystawcy na targach – NGO wraz z sołectwami z terenu Gminy Pokój lub inne podmioty</t>
  </si>
  <si>
    <t>co najmniej 30</t>
  </si>
  <si>
    <t>Kupalnocka w Domaradzkiej Kuźni</t>
  </si>
  <si>
    <t>CEL: Uświadomienie szans, jakie daje wspólne działanie i tworzenie projektów włączających do działania co najmniej 2 NGO, nawiązanie współpracy regionalnej, promowanie zdrowego stylu życia, aktywnego wypoczynku, promocja postaw ekologicznych związanych z ochroną środowiska, prezentacja możliwości rozwoju lokalnego. PRZEDMIOT:Organizacja imprezy plenerowej oraz konkursu dla uczestników imprezy plenerowej - w ramach konkursu przewiduje się nagrody rzeczowe i pieniężne. TEMATY 1: Wspieranie rozwoju przedsiębiorczości na obszarach wiejskich przez podnoszenie poziomu wiedzy i umiejętności w obszarze małego przetwórstwa lokalnego lub w obszarze rozwoju zielonej gospodarki, w tym tworzenie nowych miejsc pracy. 
2: Promocja jakości życia na wsi lub promocja wsi jako miejsca do życia i rozwoju zawodowego. 3: Wspieranie tworzenia sieci współpracy partnerskiej dotyczącej rolnictwa i obszarów wiejskich przez podnoszenie poziomu wiedzy w tym zakresie.</t>
  </si>
  <si>
    <t>mieszkańcy Gminy Pokój współpracujący przy organizacji oraz przeprowadzeniu imprezy plenerowej, działacze NGO, mieszkańcy oraz przedsiębiorcy, osoby zainteresowane działalnością na rzecz rozwoju obszarów wiejskich, które poszerzą swoją wiedzę w tym zakresie</t>
  </si>
  <si>
    <t>Gmina Pokój</t>
  </si>
  <si>
    <t>ul. Sienkiewicza 8, 46-034 Pokój</t>
  </si>
  <si>
    <t>szacowana liczba uczestników imprez plenerowych</t>
  </si>
  <si>
    <t>Bogactwo lasów</t>
  </si>
  <si>
    <t>mieszkańcy woj.opolskiego, w tym dzieci i młodzież z terenów obszarów wiejskich,osoby dorosłe; odbiorcy oglądający film na kanale You Tube</t>
  </si>
  <si>
    <t>Stowarzyszenie Lokalna Grupa Działania "Kraina Dinozaurów"</t>
  </si>
  <si>
    <t>ul. Słowackiego 18, 46-040 Ozimek</t>
  </si>
  <si>
    <t>liczba uczestników warsztatu</t>
  </si>
  <si>
    <t>liczba uczestników spotkań</t>
  </si>
  <si>
    <t>spot w radiu</t>
  </si>
  <si>
    <t>liczba słuchaczy radiowych</t>
  </si>
  <si>
    <t>liczba informacji w internecie</t>
  </si>
  <si>
    <t>liczba stron internetowych</t>
  </si>
  <si>
    <t>Promocja zrównoważonej turystyki w Gminie Olesno</t>
  </si>
  <si>
    <t>CEL: Promocja tras turystycznych - rowerowych w Gminie Olesno poprzez wykonanie dokumentacji dot. oznakowania tych tras i wydanie publikacji zawierającej opis tras (w tym mapy) oraz atrakcji turystycznych (dziedzictwo materialne i niematerialne, przyrodnicze, kulinarne itp.). PRZEDMIOT: Przygotowanie i druk przewodnika turystycznego wraz z mapą turystyczną. Projekt remontu, likwidacji starych i wytyczenie nowych tras rowerowych na terenie gminy Olesno. TEMATY 1: Upowszechnianie wiedzy w zakresie optymalizacji wykorzystywania przez mieszkańców obszarów wiejskich zasobów środowiska naturalnego. 2: Wspieranie rozwoju przedsiębiorczości na obszarach wiejskich przez podnoszenie poziomu wiedzy i umiejętności w obszarze małego przetwórstwa lokalnego lub w obszarze rozwoju zielonej gospodarki, w tym tworzenie nowych miejsc pracy. 3: Promocja jakości życia na wsi lub promocja wsi jako miejsca do życia i rozwoju zawodowego. 4: Upowszechnianie wiedzy w zakresie planowania rozwoju lokalnego z uwzględnieniem potencjału ekonomicznego, społecznego i środowiskowego danego obszaru.</t>
  </si>
  <si>
    <t xml:space="preserve">mieszkańcy obszarów wiejskich na terenie Gminy Olesno, turyści odwiedzający powiat oleski, w tym z zagranicy </t>
  </si>
  <si>
    <t>Gmina Olesno</t>
  </si>
  <si>
    <t>ul. Pieloka 21,    46-300 Olesno</t>
  </si>
  <si>
    <t xml:space="preserve">ekspertyza </t>
  </si>
  <si>
    <t>Kreatywny mieszkaniec wsi jako narzędzie rozwoju swojej małej ojczyzny</t>
  </si>
  <si>
    <t xml:space="preserve">Celem operacji jest organizacja 3 wizyt studyjnych umożliwiających identyfikację rozwiązań i wymianę dobrych praktyk poprzez gromadzenie i upowszechnianie przykładów operacji zrealizowanych w ramach priorytetów PROW, promowanie integracji i współpracy w tym zarządzania projektami z zakresu rozwoju obszarów wiejskich oraz planowania rozwoju przedsiębiorczości na obszarach wiejskich z uwzględnieniem potencjału turystycznego. W trakcie wyjazdu studyjnego zaprezentowane zostaną najlepsze przykłady  zrealizowanych projektów i ich wpływu na wsparcie włączenia społecznego, ograniczenie ubóstwa i rozwoju gospodarczego obszarów wiejskich w celu zaprezentowania najlepszych przykładów projektów trwale wpływających na rozwój obszarów wiejskich. </t>
  </si>
  <si>
    <t>szkolenie,seminarium, wrsztat, spotkanie/wyjazd studyjny</t>
  </si>
  <si>
    <t>warsztat/liczba uczestników/wyjazd studyjny/liczba uczstników</t>
  </si>
  <si>
    <t>4/27/3/30(27)</t>
  </si>
  <si>
    <t>mieszkańcy obszarów wiejskich, pracownicy i przedstawiciele LGD i LGR, przedsiębiorcy</t>
  </si>
  <si>
    <t>Rybacka Lokalna Grupa Działania Roztocze</t>
  </si>
  <si>
    <t>ul. Lwowska 18, 37-610 Narol</t>
  </si>
  <si>
    <t>Dobre praktyki zrealizowane w ramach wdrażania Strategii rozwoju lokalnego kierowanego przez społeczność w lata 2014-2020, promocją obszaru i działalności Lokalnej Grupy Działania Nasze Bieszczady</t>
  </si>
  <si>
    <t>Wydanie publikacji zawierającej dobre praktyki zrealizowane na obszarze Lokalnej Grupy Działania Nasze Bieszczady mającej na celu inspirację do podejmowania działań przyczyniających się do wzrostu i rozwoju gospodarczego oraz poprawy jakości życia mieszkańców obszarów wiejskich, a w szczególności promocję operacji zrealizowanych w ramach PROW 2014-2020.</t>
  </si>
  <si>
    <t>Lokalna Grupa Działania Nasze Bieszczady</t>
  </si>
  <si>
    <t>ul. 1000-lecia 1, 38-600 Lesko</t>
  </si>
  <si>
    <t>Dobre praktyki w realizacji zadań PROW 2014-2020 w województwie podkarpackim</t>
  </si>
  <si>
    <t>Celem operacji jest poinformowanie społeczności lokalnej a także zaprezentowanie przykładów zrealizowanych zadań oraz przekazanie informacji o możliwościach jakie daje korzystanie z Programu Rozwoju Obszarów Wiejskich na lata 2014-2020. Prezentacja różnych typów zadań, inwestycji pozwala przekonać lub zachęcić do zamieszkania na obszarach wiejskich, które dzięki dużym inwestycjom realizowanych m.in. w ramach tego programu stają się coraz bardziej atrakcyjne i coraz częściej stają się alternatywą dla zamieszkania w miastach. Program daje także możliwość pozyskania środków na podjęcie i rozwój działalności gospodarczej, i taki przykłady także planujemy prezentować w realizowanej operacji.</t>
  </si>
  <si>
    <t>spotkanie/impreza plenerowa/konkurs/informacje i publikacje w internecie</t>
  </si>
  <si>
    <t>spotkanie/liczba uczestników/impreza plenerowa/konkurs/publikacja w internecie</t>
  </si>
  <si>
    <t>2/80/500/23/1</t>
  </si>
  <si>
    <t>mieszkańcy powiatu rzeszowskiego</t>
  </si>
  <si>
    <t>Marzena Szmigiel-Skomra</t>
  </si>
  <si>
    <t>Malawa 416, 36-007 Krasne</t>
  </si>
  <si>
    <t>Budowa platformy współpracy międzynarodowej pomiędzy lokalnymi grupami działania, celem wymiany wiedzy w zakresie dobrych praktyk związanych z produkcją i sprzedażą produktów lokalnych oraz promocją i rozwojem turystyki na obszarach wiejskich.</t>
  </si>
  <si>
    <t>Nawiązanie współpracy międzynarodowej w obszarze działań Lokalnych Grup Działania w celu wypracowania innowacyjnych instrumentów wykorzystujacych zasoby lokalne oraz poprawiające wdrażanie inicjatyw z zakresu rozwoju obszarów wiejskich.</t>
  </si>
  <si>
    <t>70</t>
  </si>
  <si>
    <t>Przedstawiciele LGD/mieszkańcy</t>
  </si>
  <si>
    <t>Zjawisko elicytacji w produkcji i przetwarzaniu surowców zielarskich i owoców.</t>
  </si>
  <si>
    <t xml:space="preserve">Zwiększenie zawartości związków bioaktywnych w surowcu zielarskim oraz owocach żurawiny wielkoowocowej poprzez zastosowanie zjawiska elicytacji. Zastosowanie w produkcji ziół czynnika o charakterze elicytora, jakim jest wyciąg z pokrzywy zwyczajnej przyczyni się do zwiększenia ogólnej zawartości polifenoli w surowcu, jak również skutkuje zwiększeniem jego potencjału antyoksydacyjnego. Natomiast zastosowanie procesu ozonowania w przetwórstwie owoców i surowców zielarskich zwiększy zawartość ww. związków bioaktywnych oraz zawartość witaminy C. Proces elicytacji przy zastosowaniu proponowanych czynników stanowi innowacyjny i bezpieczny zabieg mający na celu podwyższenie zawartości związków bioaktywnych w surowcach pochodzenia roślinnego, co ściśle wiąże się ze zrównoważonym rozwojem obszarów wiejskich. Stosując elicytację wpływamy ma zachowanie naturalnego stanu środowiska, nie pogarszając jego stanu. Aplikacja elicytorów daje możliwości osiągnięcia ekonomicznych korzyści dla mieszkańców obszarów wiejskich.  
</t>
  </si>
  <si>
    <t>Analiza/ekspertyza,badanie</t>
  </si>
  <si>
    <t>260</t>
  </si>
  <si>
    <t>rolnicy z terenu podkarpacia i anukowcy</t>
  </si>
  <si>
    <t>Uniwersytet Rzeszowski</t>
  </si>
  <si>
    <t>ul. Rejtana 16c, 35-959 Rzeszów</t>
  </si>
  <si>
    <t>Skuteczne sposoby dywersyfikacji działalności rolniczej na przykładzie Słowacji i Austrii</t>
  </si>
  <si>
    <t>Głównym celem operacji jest zwiększenie udziału zainteresowanych stron we wdrażaniu inicjatyw na rzecz rozwoju obszarów wiejskich tj. działań w zakresie budowania i wdrażania promocji produktów lokalnych, wspierania przetwórstwa lokalnego oraz sprzedaży produktów, a także upowszechnianie i wzmacnianie świadomości społeczeństwa na temat agroturystyki i turystyki wiejskiej.</t>
  </si>
  <si>
    <t>szkolenie/wyjazd tudyjny</t>
  </si>
  <si>
    <t>liczba szkoleń/ liczba uczestników/liczba wyjazdów studyjnych/liczba uczestników</t>
  </si>
  <si>
    <t>1/40/1/20</t>
  </si>
  <si>
    <t>mieszkańcy obszari LGD, członkowie LGD, partnerzy projektu, zainteresowane podmioty</t>
  </si>
  <si>
    <t>Lokalna Grupa Działania "Zielone Bieszczady"</t>
  </si>
  <si>
    <t>38-623 Orelec 35</t>
  </si>
  <si>
    <t>Wspieranie rozwoju podkarpackiego rolnictwa oraz obszarów wiejskich poprzez ułatwianie wymiany wiedzy w ramach Dnia Pola 2020</t>
  </si>
  <si>
    <t xml:space="preserve">Celem operacji jest przede wszystkim zapewnienie rolnikom z całego województwa podkarpackiego w jednym miejscu możliwości poszerzenia wiedzy teoretycznej i praktycznej z zakresu produkcji roślinnej z wykorzystaniem dorobku naukowego instytutów badawczych i szkolnictwa wyższego. Operacja stworzy możliwość  do uzyskania wszechstronnego doradztwa  dotyczącego merytorycznych, prawnych, technicznych, technologicznych i finansowych aspektów funkcjonowania gospodarstwa. 
Realizacja operacji ma na celu wskazanie rolnikom z jakimi podmiotami mają możliwość nawiązania współpracy partnerskiej. 
Zamierzeniem operacji jest praktyczne zapoznanie rolników z cechami użytkowo–rolniczymi różnych gatunków i odmian roślin będących wynikiem postępu biologicznego w rolnictwie. 
</t>
  </si>
  <si>
    <t>konferencja,kongres/targi, impreza plenerowa, wystawa/publikacja, materiał drukowany/spot w radio/spot w telewizji/pokaz</t>
  </si>
  <si>
    <t>konferencja/targi,imprezea plenerowa, wystawa/publikacja/spot w r adio/spot w telewizji/poazy/liczba uczestników pokazów</t>
  </si>
  <si>
    <t>1/100/1/3000/1/65/7/2/2000</t>
  </si>
  <si>
    <t>ogół społeczeństwa/rolnicy</t>
  </si>
  <si>
    <t>Ii-III</t>
  </si>
  <si>
    <t>Podkarpacki Ośrodek Doradztwa Rolniczego w Boguchwale</t>
  </si>
  <si>
    <t>ul. Suszyckich 9, 36-040 Boguchwła</t>
  </si>
  <si>
    <t>Miody wzbogacone dodatkiem ziół i owoców jako nowy produkt dla przetwórstwa miodu na Podkarpaciu</t>
  </si>
  <si>
    <t>Projekt ma dostarczyć dowody naukowe na skuteczność połączenia miodów i ziół w leczeniu różnych chorób, potwierdzić wartość prozdrwotną tych produktów. Wymiernym efektem badań będzie opracowanie technologii i receptur dla nowych produktów, które zostaną przekazane do praktyki pszczelarskiej i lokalnego przetwórstwa. Upowszechnienie wiedzy o apifitoterapii w leczeniu i profilaktyce chorób wśród szerokiego grona odbiorców - transfer wiedzy i nauki do praktyki poprzez organizację szkolenia.</t>
  </si>
  <si>
    <t>Szkolenie, seminarium, warsztat, spotkanie/Publikacja materiał drukowany analiza, ekspertyza, badanie</t>
  </si>
  <si>
    <t>liczba szkoleń/Liczba uczestników/Analizy/badania/liczba tytułów publikacji</t>
  </si>
  <si>
    <t>1/100/6/3/1</t>
  </si>
  <si>
    <t>pszczelarze/producenci ziół/lokalni przetwórcy/producenci owocó i leków/</t>
  </si>
  <si>
    <t>al.. Rejtana 16c, 35-959 rzeszów</t>
  </si>
  <si>
    <t>Kobieta dobrym partnerem w działaniach społecznych i biznesowych na rzecz rozwoju obszarów wiejskich</t>
  </si>
  <si>
    <t>Celem operacji jest wymiana doświadczeń pomiędzy kobietami działającymi aktywnie na obszarach wiejskich, stworzenie możliwości dzielenia się informacjami odnośnie swoich dokonań, a także wiedzą na temat możliwości i sposobów rozwijania działalności z wykorzystaniem różnych źródeł i form wsparcia.</t>
  </si>
  <si>
    <t>konferencja,kongres</t>
  </si>
  <si>
    <t>liczba konferencji,kongresów/liczba uczesników</t>
  </si>
  <si>
    <t>1/200</t>
  </si>
  <si>
    <t>kobiety z wojewóztwa podkarpackiego</t>
  </si>
  <si>
    <t>Wyjazd Studyjny do gospodarstw rodzinnych w Bawarii, szansą rozwoju obszarów wiejskich i przeniesienia dobrych praktyk na teren województwa podkarpackiego.</t>
  </si>
  <si>
    <t>Celem operacji jest zapoznanie się z funkcjonowaniem ekologicznych gsopodarstw rodzinnych i gospodarstw edukacyjnych w Niemczech poprzez zorganizowanie wyjazdu studyjnego dla 45 osób.</t>
  </si>
  <si>
    <t>liczba wyjazdów studyjnych/liczba uczestników</t>
  </si>
  <si>
    <t>1/45</t>
  </si>
  <si>
    <t>rolnicy/przedstawuiciele instytucji okołorolniczych</t>
  </si>
  <si>
    <t>II -  III</t>
  </si>
  <si>
    <t>Podkarpacka Izba Rolnicza</t>
  </si>
  <si>
    <t>36-001 Trzebownisko 615A,</t>
  </si>
  <si>
    <t>Wioski tematyczne szansą rozwoju obszarów podkarpackich Lokalnych Grup Działania</t>
  </si>
  <si>
    <t>Celem operacji jest przeszkolenie liderów lokalnych społeczności z zakresu tworzenia wiosek tematyycznych.</t>
  </si>
  <si>
    <t>szkolenie,seminarium, warsztat, spotkanie/wyjazd studyjny</t>
  </si>
  <si>
    <t>liczba spotkań/liczba uczestników/liczba warsztatów/liczba uczestnikówliczba wyjazdów studyjnych/liczba uczestnikó</t>
  </si>
  <si>
    <t>4/120/4/80/2/80</t>
  </si>
  <si>
    <t>liderzy LGD</t>
  </si>
  <si>
    <t>Lokalna Grupa Działania "Pogórze Przemysko-Dynowskie"</t>
  </si>
  <si>
    <t>Nienadowa 502A, 37-750 Dubiecko</t>
  </si>
  <si>
    <t>Wymiana doświadczeń szansą rozwoju produkcyjnego i organizacyjnego gospodarstw rolnych - wyjazd studyjny podkarpackich rolników do spółdzielni rolniczych we Włoszech i Austrii</t>
  </si>
  <si>
    <t>Operacja ma na celu wymianę doświadczeń pomiędzy producentami rolnymi z województwa podkarpackiego (już zorganizowanych w grupach producentów i z potencjalnymi członkami grup) z rolnikami we Włoszech i Austrii już zorganizowanych, głównie w formie spółdzielni. Zaplanowano dobór spółdzielni o różnorodnych kierunkach produkcji i wysokim stopniu zorganizowania. Prezentacje gospodarstw i zaplanowane wizyty, spotkania, dyskusje z przedstawicielami organizacji producenckich, izb rolniczych i rolnikami powinny stanowić zachętę do zorganizowania się i podejmowania wspólnych działań gospodarczych i inwestycyjnych. Podpatrzone rozwiązania organizacyjne, marketingowe i nowoczesne technologie będą bazą do tworzenia nowych inicjatyw gospodarczych przez rolników podkarpackich.</t>
  </si>
  <si>
    <t>Regionalny Związek Spółdzielni Produkcji Rolnej w Rzeszowie</t>
  </si>
  <si>
    <t>ul. Ks. Jałowego 6A, 35-010 Rzeszów</t>
  </si>
  <si>
    <t>Grupy producenckie jako forma współdziałania pszczelarzy oraz wzmacnianie producentów produktów pszczelarskich</t>
  </si>
  <si>
    <t xml:space="preserve">Celem operacji jest przeszkolenie 100 osób  związanych z pszczelarstwem, z terenu województwa podkarpackiego, z zakresie tworzenia i funkcjonowania grup producenckich.
Nabycie wiedzy w tym zakresie będzie stanowiło podstawy i zachęci do tworzenia grup producenckich. Utworzenie takich grup będzie szansą dla rozwoju regionu, ponieważ powstaną nowe miejsca pracy. Tworzenie przez grup producenckich  daje szansę na zwiększenie opłacalności produkcji. Istotnym rezultatem operacji będzie zwiększenie świadomości rolników-producentów miodu i produktów pszczelich zmierzające do przełamania barier i obaw przed wspólnym działaniem a w ślad za tym, zwiększenie liczby podmiotów gospodarczych działających na rzecz i w otoczeniu pszczelarzy.
    Powstanie grupy producenckiej umożliwi  i stworzy odpowiednie warunki do sprzedaży detalicznej i hurtowej pozyskiwanych produktów pszczelich. Ponadto promocja oraz wspieranie pszczelarzy przez grupę ułatwi konsumentowi dostęp  do wysokiej jakości miodów i produktów pszczelich podkarpackich pszczelarzy.   
</t>
  </si>
  <si>
    <t>liczba szkole/liczba uczestników</t>
  </si>
  <si>
    <t>1/100</t>
  </si>
  <si>
    <t>Wojewódzki Związek Pszczelarzy w Rzeszowie</t>
  </si>
  <si>
    <t>ul. 8 marca 3, 35-065 Rzeszów</t>
  </si>
  <si>
    <t>IV Ogólnopolska wystawa królików miejscem spotkania hodowców</t>
  </si>
  <si>
    <t>Celem operacji jest informowanie społeczeństwa na temat walorów hodowli drobnego inwentarza i możliwości pozyskania wsparcia finansowego, promocję osiągnięć najlepszych hodowców podkarpackich oraz regionalnych producentów żywności. Wystawa ma umożliwić wymianę doświadczeń i zapoznanie zainteresowanych osób z innowacyjnymi rozwiązaniami w rolnictwie ze szczególnym uwzględnieniem hodowli zwierząt. Celem operacji jest poszerzenie wiedzy rolników oraz zaiteresowanych osób na  temat obecnych trendów panujących w rolnictwie</t>
  </si>
  <si>
    <t>wystawa/konkurs</t>
  </si>
  <si>
    <t>wystawa/liczba uczestnków/konkurs/liczba uczestników konkursu</t>
  </si>
  <si>
    <t>1/10170/1/70</t>
  </si>
  <si>
    <t>hodowcy królików/ogół społeczeństwa</t>
  </si>
  <si>
    <t>XXII Regionalna Wystawa Zwierząt Hodowlanych połączona z Dniami Otwartych Drzwi PODR Boguchwała</t>
  </si>
  <si>
    <t xml:space="preserve">Operacja ma na celu promocję osiągnięć najlepszych hodowców podkarpackich oraz regionalnych producentów żywności. Wystawa ma za zadanie umożliwić wymianę doświadczeń i zapoznanie zainteresowanych osób z innowacyjnymi rozwiązaniami w rolnictwie ze szczególnym uwzględnieniem hodowli zwierząt. Celem operacji jest poszerzenie wiedzy rolników oraz zainteresowanych osób na temat obecnych trendów panujących w rolnictwie. Podczas XXII Regionalnej Wystawy Zwierząt Hodowlanych połączonej z Dniami Otwartych Drzwi PODR Boguchwała ma zostać upowszechniona wiedza na temat dobrych praktyk związanych z żywieniem, rozrodem, profilaktyką chorób i dobrostanem zwierząt. Realizacja operacji ma na celu wdrażanie postępu genetycznego oraz poszerzenie wiedzy w zakresie bioróżnorodności z zachowaniem racjonalności produkcji zwierzęcej. Kolejnym celem jaki będzie realizowany przez Wystawę Zwierząt Hodowlanych połączoną z Dniami Otwartych Drzwi Ośrodka Doradztwa Rolniczego jest stworzenie możliwości do nawiązywania kontaktów i współpracy mających za zadanie wypłynąć na rozwój gospodarstw bądź przetwórstwa oraz jego restrukturyzację a przez to zwiększenie dochodowości.  
Organizowane wydarzenie ma również na celu przybliżenie osobom zwiedzającym kultury podkarpackiej wsi, przedstawienie jej jako miejsca do życia, rozwoju zawodowego bądź odpoczynku w bliskości z przyrodą. 
Celem operacji jest również promocja i wspieranie rozwoju przedsiębiorczości lokalnej branży spożywczej i dziedzictwa kulturowego prezentowanego przez wielu wystawców, a w tym przez Koła Gospodyń Wiejskich oraz przedstawienie mieszkańcom wsi i miast regionalnych produktów i potraw. 
</t>
  </si>
  <si>
    <t>Wystawa/spot/konkurs</t>
  </si>
  <si>
    <t>liczba targów/liczba uczestników/liczba spotów/liczba oglądających/liczba konkursów/liczba uczestników konkursu</t>
  </si>
  <si>
    <t>1/2265/7/30000/1/15</t>
  </si>
  <si>
    <t>ogół społeczeństwa, hodowcy, rolnicy</t>
  </si>
  <si>
    <t>Dni Błażowej 2020</t>
  </si>
  <si>
    <t>Zwiększenie aktywności mieszkańców terenów wiejskich gminy Błażowa na rzecz podejmowania inicjatyw służących zapobieganiu wykluczeniu społecznemu, a także poprawa ich pozycji na rynku pracy i pomoc w samozatrudnieniu oraz aktywizacja społeczności wiejskiej, organizacji pozarządowych, instytucji publicznych oraz przedstawicieli sektora prywatnego do podejmowania lokalnego dialogu, wspólnych działań z uwzględnieniem potencjału ekonomicznego, społecznego i środowiskowego danego obszaru, które służą wzmocnieniu wiejskiej wspólnoty i poprawie warunków życia na wsi.</t>
  </si>
  <si>
    <t>Targi, impreza plenerowa, wystawa</t>
  </si>
  <si>
    <t>liczba targów,imprez plenerowych, wystaw/szacowana liczba uczestników</t>
  </si>
  <si>
    <t>1/8000</t>
  </si>
  <si>
    <t>mieszkańcy gminy Błażowa, powiatu rzeszowskiego, gości i turyści, twórcy ludowi/rzemieślnicy, koła gospodyń wiejskich, seniorzy</t>
  </si>
  <si>
    <t>Gmina Błażowa</t>
  </si>
  <si>
    <t>Plac Jana Pawła II 1, 36-030 Błażowa</t>
  </si>
  <si>
    <t>Gminne Święto Chleba w Parku Buczyna</t>
  </si>
  <si>
    <t>Celem operacji jest aktywizacja lokalnej społeczności prowadząca do podejmowania inicjatyw służących wielokierunkowemu rozwojowi miejscowości Góra Ropczycka</t>
  </si>
  <si>
    <t>warsztat/impreza plenerowa</t>
  </si>
  <si>
    <t>liczba warsztatów/liczba uczestników warsztatów/liczba iprez plenerowych/szacowana liczba uczestników iprezy plenerowej</t>
  </si>
  <si>
    <t>1/40/1/900</t>
  </si>
  <si>
    <t>Gmina Sędziszów Małopolski</t>
  </si>
  <si>
    <t>Rynek 1, 39-120 Sędziszów Małopolski</t>
  </si>
  <si>
    <t>Warsztaty rękodzieła artystycznego w Gminie Świlcza - Zrób To Sam</t>
  </si>
  <si>
    <t>Celem  projektu jest nabycie wiedzy, umiejętności i doświadczenia w zakresie technik wykorzystywanych do tworzenia rękodzieła artystycznego na obszarach wiejskich. Zajęcia te zaprojektowane zostały w ten sposób, by pozwoliły rozwijać zdolności i zainteresowania poprzez twórczą aktywność, doskonalenie pozytywnego poczucia własnej wartości, aktywne (twórcze) spędzanie czasu wolnego. Poprzez warsztaty uczestnicy stworzą efektowne prace. Celem szczegółowym projektu jest rozwijanie kompetencji interpersonalnych, budowanie wiary we własne możliwości, wzmocnienie poczucia własnej wartości poprzez uczestnictwo warsztatach z rękodzieła artystycznego w okresie sierpień - wrzesień – październik tj. aktywizacja mieszkańców wsi na rzecz podejmowania różnorakich inicjatyw</t>
  </si>
  <si>
    <t>1/24</t>
  </si>
  <si>
    <t>Gmina Świlcza</t>
  </si>
  <si>
    <t>36-072 Świlcza 168</t>
  </si>
  <si>
    <t xml:space="preserve">Ekologia - od producenta do konsumenta </t>
  </si>
  <si>
    <t>konferencja, kongres/stoiko wystawiennicze,punkt informacyjnyc na targach, imprezie plenerowej,wytawie/publikacja, materiał drukowany/ konkurs olimpiada</t>
  </si>
  <si>
    <t>liczba konferencji/liczba uczestników/liczba stoisk wystawienniczych/liczba tytułów publikacji/liczba konkursów</t>
  </si>
  <si>
    <t>1/80/10/1/1</t>
  </si>
  <si>
    <t>ogół społeczeństwa/rolnicy/producenci</t>
  </si>
  <si>
    <t>Kulinarne dziedzictwo Kresów atutem lokalnej społeczności</t>
  </si>
  <si>
    <t xml:space="preserve">    Celem operacji jest kultywowanie dziedzictwa kulinarnego dawnych Kresów poprzez prezentację, przypomnienie i zapoznanie jak największej liczby odbiorców z tradycyjnymi recepturami i potrawami kuchni kresowej.  Zadanie ma na celu również promocję lokalnych, zdrowych, ekologicznych produktów oraz zwiększenie ich wykorzystania w produkcji żywności, co z pewnością wpłynie na rozwój gospodarczy i turystyczny obszarów wiejskich oraz na wzrost aktywności lokalnej społeczności. Jednym z głównych założeń projektu jest również wpłynięcie na rozwój tzw. turystyki kulinarnej.   </t>
  </si>
  <si>
    <t>konkurs, olimpiada</t>
  </si>
  <si>
    <t>KGW z podkarpacia</t>
  </si>
  <si>
    <t>Gmina Lubaczów</t>
  </si>
  <si>
    <t>ul. Jasna 1, 37-600 Lubaczów</t>
  </si>
  <si>
    <t>Wpływ efektywności wydatkowania środków publicznych przez jednostki samorzadu terytorialnego na rozwój obszarów wiejskich</t>
  </si>
  <si>
    <t xml:space="preserve">Celem projektu jest przeprowadzenia badania na grupie wybranych jednostek sektora finansów publicznych województwa podkarpackiego, w celu weryfikacji przesłanek podejmowanych czynności faktycznych i prawnych związanych z gospodarowaniem środkami publicznymi w kontekście wpływania na rozwój obszarów wiejskich.  
Wyniki uzyskanych badań staną się bazą do opracowania analizy oraz  publikacji naukowych zawierających praktyczne wskazówki związane z wskazywaniem rozwiązań prawnych w zakresie dysponowania środkami publicznymi wpływających na rozwój obszarów wiejskich. 
Uzyskana analiza jak i publikacje zostaną przekazane JST, rolnikom i przedsiębiorcom z Podkarpacia, jak również przedstawione na zorganizowanej konferencji. Działania partnera KSOW zmierzające do podnoszenia wiedzy praktycznej pracowników JST z Podkarpacia w zakresie gospodarowania środkami publicznymi, w sposób efektywny wpływa na budowanie systemu kształtującego rozwój obszarów wiejskich. 
</t>
  </si>
  <si>
    <t>konferencja/publikacja/analiza/badanie</t>
  </si>
  <si>
    <t>liczba konferencji/liczba uczestników/liczba tytułów/analiza/badanie</t>
  </si>
  <si>
    <t>1/1202/1/1</t>
  </si>
  <si>
    <t>pracownicy jst, przedsiębiorcy, rolnicy</t>
  </si>
  <si>
    <t>al.. Rejtana 16c, 35-310 Rzeszów</t>
  </si>
  <si>
    <t>"Starych potraw smak i urok - Wojewódzki Konkurs Kapel Ludowych"</t>
  </si>
  <si>
    <t>Celem operacji  „Starych Potraw Smak i Urok – Wojewódzki Konkurs Kapel Ludowych” ochrona dziedzictwa kulturowego naszego województwa, zwłaszcza jego terenów wiejskich a także krzewienie bogatych tradycji zakorzenionych w kulturze ludowej i obrzędowej mieszkańców Podkarpacia a przede wszystkim aktywizacja mieszkańców wsi na rzecz podejmowania inicjatyw społecznych służących włączeniu społecznemu, w szczególności osób starszych, młodzieży, niepełnosprawnych, mniejszości narodowych i innych osób wyłączonych społecznie poprzez zorganizowanie Wojewódzkiego Konkursu Kapel Ludowych oraz konkursu kulinarnego na Najlepszy Produkt Podkarpacki „Potrawa Roku” w ramach imprezy plenerowej</t>
  </si>
  <si>
    <t>liczba targów, imprez plenerowych, wystaw/szacowana liczba uczestników/liczba konkursów/liczba uczestników</t>
  </si>
  <si>
    <t>1/3000/2/175</t>
  </si>
  <si>
    <t>Gminny Ośrodek Kultury w Błażowej</t>
  </si>
  <si>
    <t>ul. Armii Krajowej 17A, 36-030 Błażowa</t>
  </si>
  <si>
    <t>Najlepszy rolnik i przedsiębiorca na Podkarpaciu w konkursie AgroLiga 2020, etap wojewódzki</t>
  </si>
  <si>
    <t>Celem operacji jest skuteczne informowanie społeczeństwa i potencjalnych beneficjnetów o polityce rozwoju obszarów wiejskicj i wsparciu finansowym poprzez promowanie i ukzywanie dobrych praktyk w agriobiznesie, tym samym wzrost liczby osób poinformowanych o dziąłaniach PROW 2014-2020 wspierających rozwój rolniczej i pozarolniczej działalności na obszarach wiejskich</t>
  </si>
  <si>
    <t>konferencja/konkurs/publikacja w internecie</t>
  </si>
  <si>
    <t>liczba konferencji/liczba uczestników/liczba konkursów/liczba uczestników/liczba publikacji w internecie /liczba stron internetowych, na których zostanie zamieszczona publikacja/liczba odwiedzin strony</t>
  </si>
  <si>
    <t>1/120/1/10/1/4/5000</t>
  </si>
  <si>
    <t>rolnicy z wojewodztwa podkarpackiego/ogół społeczeństwa</t>
  </si>
  <si>
    <t>ul. Suszyckich 9, 36-040 Rzeszów</t>
  </si>
  <si>
    <t>Promocja obszarów wiejskich w ramach organizacji targów "Agrobieszczady 2020"</t>
  </si>
  <si>
    <t xml:space="preserve">Operacja ma bezpośrednio służyć promowaniu polskich i regionalnych producentów żywności, wytwórców produktów lokalnych, lokalnych twórców i artystów, a także poznanie wykorzystywanych na świecie rozwiązań organizacyjnych i technicznych, metod produkcji, uprawy roślin i hodowli zwierząt. Przedsięwzięcie ma w zamyśle dać szansę rozwoju dla lokalnego rynku rolnego i rzemieślniczego.
Celem realizacji przedmiotowej operacji jest popularyzowanie produktów, potraw i dzieł lokalnych rękodzielników pochodzących z terenu Bieszczadów ze szczególnym uwzględnieniem tradycji myśliwskiej i lasowej   Umożliwienie i stworzenie  warunków  do sprzedaży   detalicznej. Celem jest także identyfikacja i zgromadzenie wiedzy o oryginalnych regionalnych potrawach i produktach stanowiących dziedzictwo kulinarne kuchni regionalnej w tym leśnej i myśliwskiej oraz zapoznanie szerszego grona odbiorców z potrawami kuchni myśliwskiej, produktami lokalnych twórców i rękodzielników. Agrobieszczady mają umożliwić rolnikom i drobnym wytwórcom i lokalnym firmom na zaprezentowanie się szerokiemu gronu klientów.
</t>
  </si>
  <si>
    <t>targi, impreza plenerowa, wystawa/konkurs</t>
  </si>
  <si>
    <t>liczba ratgów,imprez plenerowych, wystaw/liczba uczestników/liczba konkursów/liczba uczestników</t>
  </si>
  <si>
    <t>1/10000/1/60</t>
  </si>
  <si>
    <t>Powiat Leski</t>
  </si>
  <si>
    <t>Rynek 1, 38-600 Lesko</t>
  </si>
  <si>
    <t>Promocja produktów tradycyjnych Powiatu niżańskiego</t>
  </si>
  <si>
    <t>Celem operacji jest zwiększenie udziału mieszkańców w kultywowaniu i promowaniu tradycji regionu. Przyczyni się to do zaktywizowania podmiotów zajmujących się wytwarzaniem lokalnych tradycyjnych produktów kulinarnych oraz do wzrostu zainteresowania kontynuowaniem tych tradycji. Szczególnie wśród ludzi młodych trzeba je promować i ich trzeba zachęcać do kultywowania tradycji wytwarzania lokalnych tradycyjnych produktów kulinarnych. Realizacja zaplanowanej operacji ma zaktywizować mieszkańców, w szczególności z obszarów wiejskich, na rzecz podejmowania inicjatyw związanych z rozwojem tych obszarów poprzez organizację i uczestnictwo w wydarzeniu promującym kultywowanie lokalnych tradycji, promowanie lokalnego dziedzictwa kulturowego oraz promocję lokalnych produktów kulinarnych. Zakładamy, że poprzez udział w IV Powiatowym Konkursie na Tradycyjny Produkt Kulinarny Powiatu Niżańskiego oraz przygotowanie dodatkowego wspólnego stoiska z lokalnymi tradycyjnymi produktami kulinarnymi Powiatu Niżańskiego przez 15 podmiotów zainteresowanych wdrażaniem inicjatyw na rzecz rozwoju obszarów wiejskich osiągnięty zostanie cel, jakim jest zwiększenie udziału mieszkańców w kultywowaniu i promowaniu tradycji regionu. Promocja lokalnych tradycyjnych produktów kulinarnych Powiatu Niżańskiego ułatwi zapoznanie się z nimi przez uczestników realizowanej operacji.</t>
  </si>
  <si>
    <t>Liczba konkursów/liczba uczestnikó</t>
  </si>
  <si>
    <t>1/120</t>
  </si>
  <si>
    <t>Powiat Niżański</t>
  </si>
  <si>
    <t>pl. Wolności 2, 37-400 Nisko</t>
  </si>
  <si>
    <t>"Festiwal Smaków - letnia tradycja"</t>
  </si>
  <si>
    <t xml:space="preserve">Aktywizowanie i informowanie środowiska lokalnego oraz kreowanie działań promocyjnych dotyczących walorów produktów regionalnych o polityce rozwoju obszarów wiejskich i wsparciu finansowym w ramach planowanej do zrealizowania operacji pn. „Festiwalu Smaków – letnia odsłona”, która przeprowadzona będzie w Kowalówce – Gmina Cieszanów w dniach 10 - 11 lipca 2020 r. 
Propagując zdrową żywność przy wykorzystaniu produktów regionalnych producentów, zakłada się wsparcie rozwoju społeczno – gospodarczego na obszarach wiejskich przy promocji i wykorzystaniu 10 naturalnych produktów regionalnych
</t>
  </si>
  <si>
    <t>szkolenie/imprezea plenerowa/stoisko wystawiennicze/konkurs/pokazy</t>
  </si>
  <si>
    <t>liczba szkoleń/liczba uczestników/liczba taregów/szacowana liczba uczestników/liczba stoisk/szacowana liczba odwiedzających/liczba konkursów/liczba uczestników/liczba pokazów/liczba uczestników</t>
  </si>
  <si>
    <t>1/501/570/1/400/1/10/1/300</t>
  </si>
  <si>
    <t>Centrum Kultury i Sportu w Cieszanowie</t>
  </si>
  <si>
    <t>ul. Kościuszki 4, 37-611 Cieszanów</t>
  </si>
  <si>
    <t>Tradycja, kultura i kuchnia regionalna - szkolenia oraz promocja działalności Kół Gospodyń Wiejskich.</t>
  </si>
  <si>
    <t xml:space="preserve">Celem operacji jest wydobycie potencjału Kół Gospodyń Wiejskich z terenu gminy Zagórz poprzez:
• przeprowadzenie szkolenia Kół Gospodyń Wiejskich oraz ich działalności po nabyciu osobowości prawnej
• organizację warsztatów kulinarnych dla członków Kół Gospodyń Wiejskich
• organizację warsztatów muzycznych dla członków Kół Gospodyń Wiejskich
• przygotowanie dań oraz produktów tradycyjnej kuchni regionalnej;
• zorganizowanie stoisk wystawienniczych i prezentacja dań przygotowanych przez Koła Gospodyń Wiejskich;
• wydanie albumu "Nasze tradycje - przewodnik po Gminie Zagórz" w oparciu o przepisy Kół Gospodyń Wiejskich wraz z krótką historią Kół
</t>
  </si>
  <si>
    <t>warsztaty/szkolenie/publikacja/konkurs</t>
  </si>
  <si>
    <t>liczba warsztatów/liczba uczestników/liczba szkoleń/liczba uczestników/liczba tytyłów publikacji/liczba konkursów/liczba uczestnikó</t>
  </si>
  <si>
    <t>1/50/2/100/1/1/10</t>
  </si>
  <si>
    <t>członkowie KGW Gminy Zagórz</t>
  </si>
  <si>
    <t>Miejsko-Gminny Ośrodek Kultury i Sportu w Zagórzu</t>
  </si>
  <si>
    <t>ul. Piłsudskiego 37, 38-540 Zagórz</t>
  </si>
  <si>
    <t>Tu gdzie ziemia dotyka nieba</t>
  </si>
  <si>
    <t>Celem operacji jest powstanie filmu promujacego życie i rozwój obszaru wiejskiego gminy, zachowujące dziedzictwo kulturowe pomimo wzrostu gospodarczego i rozwoju infrastruktury.</t>
  </si>
  <si>
    <t>publikacje w internecie</t>
  </si>
  <si>
    <t>liczba publikacji w internecie/liczba stron internetowych na których zostanie zamieszczona informacja/liczba odwiedzin strony internetowej</t>
  </si>
  <si>
    <t>8/4/100 000- 200 000</t>
  </si>
  <si>
    <t>Gmina Miejsce Piastowe</t>
  </si>
  <si>
    <t>ul. Dukielka 14, 38-430 Miejsce Piastowe</t>
  </si>
  <si>
    <r>
      <t xml:space="preserve">Identyfikacja i szerzenie dobrych praktyk w zakresie rolnictwa ekologicznego oraz  upowszechnianie wiedzy z zakresu rolnictwa i żywności ekologicznej oraz </t>
    </r>
    <r>
      <rPr>
        <sz val="11"/>
        <color theme="1"/>
        <rFont val="Calibri"/>
        <family val="2"/>
        <charset val="238"/>
        <scheme val="minor"/>
      </rPr>
      <t xml:space="preserve">wprowadzania jej na rynek w krótkich łańcuchach dostaw. </t>
    </r>
  </si>
  <si>
    <t>Naturalnie że lokalnie - wizyta śladami produktu lokalnego i tradycyjnego na obszarze Małopolski</t>
  </si>
  <si>
    <t xml:space="preserve">Celem operacji jest aktywizacja mieszkańców obszarów wiejskich Pomorza na rzecz wzrostu znaczenia produktu regionalnego, lokalnego oraz certyfikacji żywności jako narzędzia poprawy konkurencyjności obszarów wiejskich. Operacja będzie realizowana poprzez organizację wyjazdu studyjnego  do małopolski. Program wyjazdu obejmuje wizyty w miejscach, które stanowią przykłady inicjatyw w zakresie rozwoju obszarów wiejskich, w tym w zakresie stosowania systemu certyfikacji w województwie małopolskim. </t>
  </si>
  <si>
    <t xml:space="preserve">wyjazd studyjny krajowy </t>
  </si>
  <si>
    <t>przedstawiciele lokalnych grup działania z terenu województwa pomorskiego reprezentujący: sektor publiczny: przedstawiciele JST w tym ośrodki kultury, sektor prywatny: przedsiębiorcy z branży turystycznej, restauratorzy, lokalni producenci, sektor społeczny – pracownicy i członkowie LGD</t>
  </si>
  <si>
    <t>Stowarzyszenie Północnokaszubska Lokalna Grupa Rybacka</t>
  </si>
  <si>
    <t>ul. Portowa 15, 84-120 Władysławowo</t>
  </si>
  <si>
    <t xml:space="preserve">liczba uczestników wyjazdów studyjnych </t>
  </si>
  <si>
    <t>w tym liczba przedstwicieli LGD</t>
  </si>
  <si>
    <t>Konkurs na najlepsze gospodarstwo agroturystyczne w województwie pomorskim w 2020 roku</t>
  </si>
  <si>
    <t xml:space="preserve">Celem operacji jest zachęcenie właścicieli funkcjonujących gospodarstw agroturystycznych i obiektów turystyki wiejskiej w województwie pomorskim do podniesienia jakości świadczonych usług poprzez m. in.  dostosowanie  wyposażenia bazy noclegowej do kryteriów kategoryzacyjnych lub przygotowania  usług bądź infrastruktury mającej wpływ na komfort pobytu gości lub przeprowadzenia kategoryzacji obiektu lub przygotowania obiektu do ubiegania się o znaki jakości „Wypoczynek u rolnika” lub „Wypoczynek na wsi”, a także zachęcenie niezdecydowanych rolników i mieszkańców wsi dysponujących bazą lokalową do podejmowania dodatkowej działalności. Ponadto  operacja przyczyni się  również do promocji wypoczynku na wsi. Operacja realizowana będzie poprzez konkurs na najlepsze gospodarstwo agroturystyczne w województwie pomorskim w 2020 r. skierowany do rolników i mieszkańców wsi, w tym do funkcjonujących obiektów turystyki wiejskiej i agroturystycznych. </t>
  </si>
  <si>
    <t>właściele gospodarstw agroturystycznych i obiektów turystyki wiejskiej</t>
  </si>
  <si>
    <t>Lubań, ul. T. Maderskiego 3, 83-422 Nowy Barkoczyn</t>
  </si>
  <si>
    <t>Błękitno-zielona przestrzeń - szkolenia i warsztaty dla mieszkańców Gminy Dębnica Kaszubska</t>
  </si>
  <si>
    <t xml:space="preserve">Celem operacji jest zwiększenie świadomości dotyczącej postępujących zmian klimatycznych oraz nabycie wiedzy i umiejętności umożliwiających podejmowanie działań zmierzających do ich adaptacji i przeciwdziałania w skali lokalnej. Przedmiotem operacji będzie zorganizowanie szkoleń i warsztatów z zakresu minimalizacji skutków zmian klimatycznych w skali lokalnej oraz zakładania ogrodów deszczowych i łąk kwietnych dla mieszkańców gminy Dębnica Kaszubska. W trakcie spotkań uczestnicy zdobędą wiedzę na temat, zmian klimatycznych i ich skutków, metod adaptacyjnych, czym jest ogród deszczowy i łąka kwietna, ich znaczenie, etc. Nauczą się  jak zbudować ogród deszczowy i utworzyć łąkę kwietną, jak dobierać roślinność oraz jak je pielęgnować. Działania skierowane zostaną w większości do najmłodszego pokolenia mieszkańców gminy Dębnica Kaszubska, które stanie się nie tylko uczestnikiem działań projektowych, ale również inspiratorem dalszych działań, kontynuujących przyjęte rozwiązania w środowisku lokalnym przy zaangażowaniu rodzin i bliskich. </t>
  </si>
  <si>
    <t>mieszkańcy gminy Dębnica Kaszubska</t>
  </si>
  <si>
    <t>Gmina Dębnica Kaszubska</t>
  </si>
  <si>
    <t>ul. Ks. A. Kani 16 a, 76-248 Dębnica Kaszubska</t>
  </si>
  <si>
    <t>II Pomorska Spartakiada Kulturalno-Rekreacyjna Kół Gospodyń Wiejskich</t>
  </si>
  <si>
    <t>Celem operacji jest integracja środowiska wiejskiego, w tym aktwizację kulturalno-sportową kół gospodyń wiejskich z województwa pomorskiego. Operacja realizowana będzie poprzez organizację olimpiady kulturalno-sportowej – Spartakiady. Spartakiada będzie platformą wymiany wiedzy i doświadczenia pomiędzy podmiotami uczestniczącymi w rozwoju obszarów wiejskich, w szczególności gospodyniami wiejskimi i wyłoni najaktywniejsze koła na Pomorzu.</t>
  </si>
  <si>
    <t>liczba olimpiad</t>
  </si>
  <si>
    <t>koła gospodyń wiejskich z województwa pomorskiego</t>
  </si>
  <si>
    <t>Gminny Ośrodek Kultury, Sportu i Rekreacji w Chmielnie</t>
  </si>
  <si>
    <t>ul. Gryfa Pomorskiego 20, 83-333 Chmielno</t>
  </si>
  <si>
    <t>liczba uczestników olimpiad</t>
  </si>
  <si>
    <t>rolnicy, hodowcy zwierząt, przedstwiciele sektora rolnego związanego z hodowlą i żywieniem zwierząt, mieszkańcy obszarów wiejskich</t>
  </si>
  <si>
    <t>szacowana liczba uczestników wystaw</t>
  </si>
  <si>
    <t>Zasoby naturalne skarbem Gminy Somonino</t>
  </si>
  <si>
    <t xml:space="preserve">Celem operacji jest zwiększenie udziału zainteresowanych stron we wdrażaniu inicjatyw na rzecz rozwoju obszarów wiejskich poprzez podniesienie świadomości ekologicznej mieszkańców Gminy Somonino w zakresie lokalnych zasobów naturalnych. Zaplanowane działania skupią się na ukazaniu walorów zasobów naturalnych, bioróżnorodności regionu, na wykorzystywaniu zasobów środowiska charakterystycznych dla terenów gminy Somonino oraz na podnoszeniu wiedzy mieszkańców z zakresu ochrony środowiska naturalnego. </t>
  </si>
  <si>
    <t>warsztaty, konkurs, publikacje/materiały drukowane</t>
  </si>
  <si>
    <t>mieszkańcy gminy Somonino</t>
  </si>
  <si>
    <t>Gmina Somonino</t>
  </si>
  <si>
    <t xml:space="preserve"> ul Ceynowy 21,                        83-314 Somonino </t>
  </si>
  <si>
    <t>liczba publikacji/materiałów drukowanych</t>
  </si>
  <si>
    <t>Innowacyjne wioski Ziemi Człuchowskiej szansą na rozwój obszarów wiejskich - organizacja cyklu warsztatów dotyczących zasad tworzenia wiosek tematycznych</t>
  </si>
  <si>
    <t>Celem operacji jest nabycie wiedzy na temat tworzenia wiosek tematycznych, i tym samym zwiększenie aktywności mieszkańców na rzecz realizacji projektów nakierowanych na rozwój obszarów wiejskich, tworzenia partnerstw, ożywienia gospodarki wiejskiej, integrację lokalnej społeczności. Realizacja operacji pozwoli zdobyć wiedzę na temat planowania, zakładania i zasad funkcjonowania wiosek tematycznych jako metod rozwoju obszarów wiejskich, a tym samym rozbudzi w uczestnikach operacji motywację, umiejętności i pomysły na wykorzystanie potencjału swojej wsi.</t>
  </si>
  <si>
    <t>spotkania, warsztaty, wyjazd studyjny krajowy, konferencja</t>
  </si>
  <si>
    <t>liderzy wiejscy, sołtysi, przedstawiciele gospodarstw agroturystycznych, reprezentanci wiejskich organizacji pozarzadowych, przedstawiciele samorządów lokalnych, przedsiębiorcy z obszaru powiatu człuchowskiego</t>
  </si>
  <si>
    <t>Stowarzyszenie Lokalna Grupa Działania Ziemi Człuchowskiej</t>
  </si>
  <si>
    <t>ul. Ogrodowa 26,                    77-310 Debrzno</t>
  </si>
  <si>
    <t>Dobre praktyki w zakresie rozwoju obszarów wiejskich na przykładzie rozwiązań włoskich</t>
  </si>
  <si>
    <t>Celem jest przeniesienie dobrych praktyk na przykładzie rozwiązań wdrożonych we Włoszech związanych z optymalizacją wykorzystania zasobów naturalnych, know how i wykorzystaniem potencjału lokalnego w zakresie  komercjalizacją produktów tradycyjnych i regionalnych, w tym produktów wytwarzanych w ramach systemów jakości oraz przetwórstwa i ogólnie pojętego rozwoju lokalnego. Operacja zostanie zrealizowane poprzez organizację wyjazdu studyjnego do Włoch. Program wyjazdu obejmuje m.in. wizyty z rolnikami, grupami producenckimi, przedstawicielami LGD, lokalnego samorządu czy przedstawicielami Parku Innowacji Technologicznej.</t>
  </si>
  <si>
    <t>wyjazd studyjny zagraniczny</t>
  </si>
  <si>
    <t>mieszkańcy obszarów wiejskich województwa pomorskiego, którzy poprzez swoją działalność zawodową i/lub społeczną mają wpływ na rozwój Regionu Pomorskiego w obszarze inicjowania współpracy i rozwoju lokalnego, kooperacji rolników i branży turystyki wiejskiej</t>
  </si>
  <si>
    <t>w tym liczba przedstawicieli LGD</t>
  </si>
  <si>
    <t>w tym liczba doradców</t>
  </si>
  <si>
    <t xml:space="preserve">V Ogólnopolski Młodzieżowy Czempionat Koni Sztumskich  - Wystawa Specjalistyczna </t>
  </si>
  <si>
    <t>Celem operacji jest wymiana wiedzy pomiędzy podmiotami uczestniczącymi w rozwoju obszarów wiejskich związanymi z chowem i hodowlą zwierząt w szczególności koni oraz promocja współpracy między nimi. Operacja realizowana będzie poprzez organizację wystawy hodowlanej koni, warsztatów dla hodowców koni oraz konkursu dla „młodych” hodowców koni. Zaplanowane w ramach operacji zadania przyczynią się m.in. do nabycia wiedzy i umiejętności praktycznych związanych z hodowlą koni, oceny użytkowności koni sztumskich do programów ochrony zasobów genetycznych oraz pracami hodowlanymi w gospodarstwie rolnym na przykładzie koni rasy polski koń zimnokrwisty w typie sztumskim, upowszechniania wiedzy w zakresie dot. zachowania różnorodności genetycznej zwierząt oraz ukazanie postępu hodowlanego.</t>
  </si>
  <si>
    <t>wystawa, warsztaty, konkurs</t>
  </si>
  <si>
    <t>25 wystawców, 40 000 odwiedzających</t>
  </si>
  <si>
    <t>Wizyta studyjna w przedsiębiorstwie społecznym "Garncarska Wioska" we wsi Kamionka</t>
  </si>
  <si>
    <t>Celem operacji jest aktywizacja młodych mieszkańców gminy Morzeszczyn na rzecz podejmowania inicjatyw w zakresie rozwoju obszarów wiejskich w oparciu o lokalne zasoby. Operacja zostanie zrealizowane poprze organizację wyjazdu studyjnego do wioski tematycznej prowadzonej przez organizację społeczną. W ramach wizyty uczestnicy wyjazdu zapoznają się z zasadami tworzenia,  funkcjonowania oraz zarządzania wioską tematyczną – przedsiębiorstwem społecznym.</t>
  </si>
  <si>
    <t>wyjazd studyjny krajowy</t>
  </si>
  <si>
    <t>mieszkańcy gminy morzeszczyn</t>
  </si>
  <si>
    <t>Gminny Ośrodek Kultury w Morzeszczynie</t>
  </si>
  <si>
    <t>ul. Kociewska 12, 83-132 Morzeszczyn</t>
  </si>
  <si>
    <t>Konkurs „Kuchnia świętokrzyska czaruje – rolniczy handel detaliczny- przetwory i potrawy z roślin strączkowych”</t>
  </si>
  <si>
    <t>Celem operacji jest zwiększenie zainteresowania i wiedzy nt. możliwości sprzedaży produktów rolnych, także przetworzonych bezpośrednio przez rolnika. Chcemy zachęcić rolników, szczególnie z małych gospodarstw do legalnego sposobu zarabiania na żywności wysokiej jakości. Za pomocą konkursu chcemy także wzmocnić promocję tych produktów wśród konsumentów, wiedzę, że są dostępne a także, że są wyjątkowe, niepowtarzalne, z naturalnych produktów, które są źródłem zdrowia. Ze względu na to, że jest to wciąż rynek niszowy, trudno pojedynczym producentom samodzielnie przebić się z promocją wśród ofert wielkich koncernów. Dlatego konieczna jest pomoc i wspólne działania rolników, producentów żywności z pierwszej ręki.. Przedmiotem operacji jest organizacja konkursu. Tematy operacji: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t>
  </si>
  <si>
    <t>Grupą docelową są rolnicy zainteresowani przetwórstwem produktów rolnych, szczególnie w ramach rolniczego handlu detalicznego oraz konsumenci produktów żywnościowych.</t>
  </si>
  <si>
    <t>Świętokrzyska Izba Rolnicza</t>
  </si>
  <si>
    <t>ul. Chopina 15/3; 25-356 Kielce</t>
  </si>
  <si>
    <t>Uprawa topinamburu, czyli zdrowie i piękno z natury sposobem na rozwój obszarów wiejskich</t>
  </si>
  <si>
    <t>Celem operacji jest zwiększenie wiedzy wśród 120 mieszkańców obszarów wiejskich terenów województwa świętokrzyskiego na temat uprawy topinamburu oraz możliwości pokazania dla niego rynków zbytu. Wiedza ta zachęci rolników do uprawy topinamburu, oraz do zagospodarowania trudnych w uprawie terenów rolniczych. Ważnym elementem operacji będzie również wizyta grupy ściśle zainteresowanej (35 osób) i pozyskanie wiedzy na temat sadzonek, uprawy, kontraktacji i skupu topinamburu w Firmie Organic.</t>
  </si>
  <si>
    <t>Wyjazd studyjny, konferencja</t>
  </si>
  <si>
    <t>Grupą docelową będzie 120 mieszkańców obszarów wiejskich z terenu województwa świętokrzyskiego. Będą to osoby aktywne w środowisku wiejskim, zainteresowane otwarcie współpracujące z innymi rolnikami, które dalej przekażą wiedzę w terenie.</t>
  </si>
  <si>
    <t>Nawadnianie gospodarstw rolnych szansą na zwiększenie efektywności plonowania roślin</t>
  </si>
  <si>
    <t xml:space="preserve">Celem operacji jest przedstawienie dobrego przykładu stosowania różnych technik i racjonalizacji nawadniania, zmierzających do poprawy efektywności plonowania w rodzimych gospodarstwach rolnych, zapewniając tym samym stabilne i dobre jakościowo plony, które stanowić będą podstawę wzrostu ich nowoczesności i konkurencyjności. Wyjazd studyjny pozwoli 40 uczestnikom projektu zapoznać się z przykładem gospodarstw specjalizujących się m.in. w produkcji borówki amerykańskiej, gdzie z powodzeniem stosuje się system nawadniania kroplowego, system zraszania antyprzymrozkowego, system zamgławiania antyprzymrozkowego oraz system kontroli wilgotności gleby współpracujący z pozostałymi systemami. </t>
  </si>
  <si>
    <t xml:space="preserve">liczba uczestników wyjazdu studyjnego                                                                                                                                                                                                  </t>
  </si>
  <si>
    <t xml:space="preserve">Grupę docelową stanowić będą rolnicy, domownicy gospodarstw rolnych czynnie zaangażowani w pracę w gospodarstwie, producenci rolni oraz członkowie Rad Powiatowych Świętokrzyskiej Izby Rolniczej. Zostanie zrekrutowanych 40 osób aktywnych w środowisku wiejskim, zainteresowanych wdrożeniem systemów nawadniania i poprawą efektywności plonowania we własnych gospodarstwach rolnych, działaczy ŚIR otwarcie współpracujących z innymi rolnikami, którzy chętnie dzielić się będą nabytą wiedzą w terenie. </t>
  </si>
  <si>
    <t>Przetwórstwo lokalne oraz nowe technologie w rolnictwie szansą na rozwój obszarów wiejskich</t>
  </si>
  <si>
    <t xml:space="preserve">Celem wyjazdu studyjnego będzie również zapoznanie się z ofertą wystawców XXII Międzynarodowej Wystawy Rolniczej AGRO SHOW w Bednarach. Ponieważ ta największa wystawa plenerowa w Europie cieszy się dużym zainteresowaniem producentów rolnych, dlatego celem wyjazdu studyjnego będzie zapoznanie najaktywniejszych producentów rolnych z województwa świętokrzyskiego z innowacyjnymi technologiami stosowanymi w rolnictwie i urządzeniami rolniczymi oraz sprawdzenie ich w działaniu na polach przyległych do terenu wystawowego, jak również konfrontacja z ich wytwórcami, co zwiększy udział zainteresowanych stron we wdrażaniu inicjatyw oraz nowych pomysłów i rozwiązań na rzecz rozwoju obszarów wiejskich. Ponadto, w związku ze znaczącym udziałem agroturystyki w różnicowaniu dochodów gospodarstw województwa świętokrzyskiego, uczestnicy zapoznają się z możliwością uatrakcyjnienia oferty agroturystycznej na przykładzie pokazowej zagrody zwierząt przy kompleksie zamkowym w Gołuchowie. </t>
  </si>
  <si>
    <t>Grupą docelową są rolnicy, domownicy gospodarstw rolnych czynnie zaangażowani w pracę w gospodarstwie, producenci rolni, delegaci Świętokrzyskiej Izby Rolniczej. Grupę docelową stanowią osoby aktywne w środowisku wiejskim, zainteresowane wdrażaniem nowych inicjatyw, technologii oraz produkcji żywności na obszarach wiejskich</t>
  </si>
  <si>
    <t>Wymiana doświadczeń w zakresie rozwoju obszarów wiejskich poprzez wdrażanie nowych innowacyjnych technologii w zakresie odnawialnych źródeł energii w krajach UE na przykładzie Czech i Austrii</t>
  </si>
  <si>
    <t xml:space="preserve">Celem wizyty jest zapoznanie się z odnawialnymi źródłami energii jakimi rozporządzają w tym zakresie nasi sąsiedzi – Czesi i Austriacy, kraje o podobnych uwarunkowaniach jak Polska, gdzie  na obecną chwilę energia odnawialna jest szeroko produkowana i wykorzystywana na obszarach wiejskich. Celowe jest także nawiązanie bliższej współpracy z organizacjami producentów energii odnawialnej w tych krajach i wymiana doświadczeń. Szczególną uwagę chcemy zwrócić na energię pozyskiwaną z biomasy, fotowoltaikę i biogaz, które wydają się szansą dla niewielkich gospodarstw województwa świętokrzyskiego. </t>
  </si>
  <si>
    <t>Uczestnikami wyjazdu studyjnego będą rolnicy m.in. członkowie Rad Powiatowych ŚIR, członkowie Walnego Zgromadzenia ŚIR, przedsiębiorcy, doradcy, przedstawiciele administracji rządowej i samorządowej, którzy przez udział  w projekcie zostaną wyposażeni w konkretną wiedzę i praktyczne rozwiązania w zakresie odnawialnych źródeł energii.</t>
  </si>
  <si>
    <t>Produkt lokalny i turystyczny szansą na rozwój regionu</t>
  </si>
  <si>
    <t>Celem operacji jest wzrost wiedzy wśród 45 rolników z terenu województwa świętokrzyskiego poprzez udział w szkoleniu pn. „Produkt lokalny i turystyczny szansą na rozwój regionu” oraz zaprezentowanie dobrych praktyk i kreatywności w zakresie przedsiębiorczości dzięki wykorzystaniu potencjału lokalnego i walorów turystycznych w budowaniu dochodowej działalności gospodarczej na przykładzie projektów zrealizowanych przez beneficjentów z terenu działania Suwalsko-Sejneńskiej Lokalnej Grupy Działania. Uczestnikom zostaną zaprezentowane następujące projekty: Atrakcyjne i nowoczesne miejsce spotkań w Okuniowcu, czyli inwestujemy w ogólnodostępne obiekty rekreacyjne i turystyczne; „Portal turystyczny” – internetowa baza informacji turystycznej SUWALSZCZYZNA.EU; Wzmocnienie konkurencyjności jakością usług agroturystycznych; Uzyskanie dochodu z rozpoczętej działalności gospodarczej poprzez zakup maszyn i urządzeń w celu świadczenia usług; Wzrost konkurencyjności gospodarstwa agroturystycznego „Magdalenka” poprzez utworzenie stref wypoczynku i rekreacji; Rozszerzenie dotychczasowej oferty o możliwość korzystania z aktywnego wypoczynku.</t>
  </si>
  <si>
    <t>Wyjazd studyjny, szkolenie</t>
  </si>
  <si>
    <t xml:space="preserve">liczba uczestników wyjazdu studyjnego, szkolenia                                                                                                                                                                                                 </t>
  </si>
  <si>
    <t xml:space="preserve">Grupą docelową będzie 45 mieszkańców obszarów wiejskich z terenu województwa świętokrzyskiego. Będą to rolnicy, osoby aktywne w środowisku wiejskim, zainteresowane, otwarcie współpracujące z innymi rolnikami, które dalej przekażą wiedzę w terenie. </t>
  </si>
  <si>
    <t>Udział przedstawicieli świętokrzyskich LGD w konferencji LINC 2020</t>
  </si>
  <si>
    <t>Głównym celem operacji jest nawiązanie kontaktu przedstawicieli świętokrzyskich LGD z LGD z UE w związku z przygotowywaniem projektów współpracy. Przedmiotem operacji jest udział w konferencji Linc 2020 w  ramach wizyty studyjnej do Finlandii.</t>
  </si>
  <si>
    <t>liczba uczestników  wyjazdu</t>
  </si>
  <si>
    <t>Pracownicy lgd oraz osoby zarządzające lgd</t>
  </si>
  <si>
    <t>Świętokrzyska Sieć LGD</t>
  </si>
  <si>
    <t>Plac Staszica 6; 26-021 Daleszyce</t>
  </si>
  <si>
    <t>Międzynarodowa Konferencja Pszczelarska w Bałtowie w dniu 22.08.2020 r.</t>
  </si>
  <si>
    <t>Głównym celem operacji jest promocja i rozwój pszczelarstwa na ziemi świętokrzyskiej. Celem bezpośrednim jest edukacja osób zainteresowanych tematyką pszczelarstwa w zakresie apiterapii (pszczołolecznictwo, właściwości produktów pszczelich i ich zastosowanie).</t>
  </si>
  <si>
    <t xml:space="preserve">Grupę docelową operacji stanowią mieszkańcy obszarów wiejskich (m.in. pszczelarze i rolnicy) z terenu województw świętokrzyskiego (50%), mazowieckiego (25%) i podkarpackiego (25%). Szacowana liczba uczestników konferencji wynosi około 200 osób.  </t>
  </si>
  <si>
    <t>Lokalna Grupa Działania "Krzemienny Krąg"</t>
  </si>
  <si>
    <t>27-423 Bałtów 55</t>
  </si>
  <si>
    <t>Od bioróżnorodności do zdrowej żywności</t>
  </si>
  <si>
    <t>Celem operacji jest zorganizowanie dwudniowej imprezy plenerowej pn. „Od bioróżnorodności do zdrowej żywności”. Dzięki realizacji operacji będzie możliwy transfer wiedzy, którego wciąż niestety brakuje. Organizacja imprezy plenerowej pn. „Od bioróżnorodności do zdrowej żywności” będzie okazją do przekazania nowinek technologicznych z zakresu produkcji rolnej przyjaznej dla środowiska. To również okazja do bezpośredniej rozmowy z producentami lokalnej żywności na temat sprzedaży bezpośredniej, handlu detalicznego i sposobu na sukces produkcyjny. Podczas trwania imprezy do dyspozycji uczestników będą dostępni doradcy ze Świętokrzyskiego Ośrodka Doradztwa Rolniczego w Modliszewicach, specjaliści związków hodowców, przedstawiciele firm i instytucji branżowych,  którzy będą udzielać porad z zakresu gospodarowania w sposób przyjazny dla środowiska naturalnego, dostępnych programów pomocowych wspierających rolnictwo, programów rolnośrodowiskowych, a także produkcji bezpiecznej żywności.</t>
  </si>
  <si>
    <t>Impreza plenerowa</t>
  </si>
  <si>
    <t>liczba uczstników  imprezy plenerowej</t>
  </si>
  <si>
    <t>W grupie docelowej znajdują się przede wszystkim rolnicy, ale także przedstawiciele instytucji rolniczych i okołorolniczych, przedstawiciele firm obsługujących rolników, doradcy rolni jako potencjalni partnerzy biznesowi oraz uczniowie szkół rolniczych jako potencjalni rolnicy a także mieszkańcy miast i obszarów wiejskich jako konsumenci.
Operacja zakłada dotarcie do jak najbardziej zróżnicowanej grupy odbiorców, co będzie doskonałą okazją do wymiany wiedzy fachowej, doświadczeń i spostrzeżeń w zakresie produkcji rolnej i produkcji żywności w naszym województwie.</t>
  </si>
  <si>
    <t>Świętokrzyski Ośrodek Doradztwa Rolniczego w Modliszewicach</t>
  </si>
  <si>
    <t>Modliszewice ul. Piotrkowska 30; 26-200 Końskie</t>
  </si>
  <si>
    <t>Świętokrzyskie Winnice jako promocja polskiej wsi</t>
  </si>
  <si>
    <t>Celem operacji jest udział w dwóch wydarzeniach targowych. Pierwsze wydarzenie, to największe obecnie targi winiarskie, odbywające się w Katowicach (noefestiwal) w połowie kwietnia – czy tuż przed początkiem sezonu turystycznego. Chcemy swoja obecnością tam wzmocnić przekaz wśród mieszkańców Śląska i obecnych tam gości z innych regionów o wielkim potencjale enoturystycznym świętokrzyskiego – pokazując w jednym miejscu obecność kilku winnic z regionu.
Drugi cel to wzmocnienie potencjału enoturystycznego i pokazanie bogatej oferty obszarów wiejskich podczas odbywających się po raz pierwszy w naszym regionie targów winiarskich w Szydłowie. Odbiorcami będą mieszkańcy, władze lokalne, stowarzyszenia i turyści. Wyjściem do zorganizowania pierwszej imprezy targowej o takim znaczeniu będzie kolejna już inicjatywa zasadzenia winnicy w świętokrzyskim mieście przez świętokrzyskich winiarzy.</t>
  </si>
  <si>
    <t>Liczba uczestników targów</t>
  </si>
  <si>
    <t>Winiarze z rejonu świętokrzyskiego, którzy będą promować enoturystykę i walory obszarów wiejskich woj. świętokrzyskiego na targach w Katowicach (6 podmiotów)
Mieszkańcy, władze miasta, lokalni przedsiębiorcy, turyści – poznający ofetę enoturystycną regionu oraz możliwości wynikające ze współpracy różnych podmiotów. A także osoby młode szukające pomsły na tworzenie własnych projektów na obszarach wiejskich (minimum 100 osób).</t>
  </si>
  <si>
    <t>Fundacja Świętokrzyskie Winnice</t>
  </si>
  <si>
    <t>Wola Żyzna 50a 28-225 Szydłów</t>
  </si>
  <si>
    <t>Świętokrzyskie Winnice - poszerzenie wiedzy i współpracy szansą na rozwój obszarów wiejskich</t>
  </si>
  <si>
    <t xml:space="preserve">Celem operacji jest przeprowadzenie szkoleń (w tym również szkolenie objazdowe)dotyczących uprawy winorośli, przetwórstwa winogron i tworzenia sieci współpracy. </t>
  </si>
  <si>
    <t>Wyjazd studyjny, szkolenie, impreza plenerowa</t>
  </si>
  <si>
    <t>liczba uczstników wyjazdu studyjnego, szkolenia,  imprezy plenerowej</t>
  </si>
  <si>
    <t>Winiarze z rejonu świętokrzyskiego, w tym co najmiej połowę grupy docelowej będą stanowiły osoby do 35 roku życia mieszkające na obszarach wiejskich, którzy będą mieli możliwość podniesienia wiedzy i nawiązania współpracy z lokalnymi podmiotami.</t>
  </si>
  <si>
    <t>Organizacja  konkursu pn. „Ziemniaczane historie a lokalna tradycja” podczas Festiwalu Ludowego</t>
  </si>
  <si>
    <t xml:space="preserve">Głównym celem operacji jest kampania wśród lokalnej społeczności promująca zwiększenie spożycia potraw opartych na bazie naturalnych składników, 
a także upowszechnienie wiedzy na temat znaczenia zdrowej żywności w racjonalnym żywieniu człowieka. Przeprowadzony konkurs przyczyni się do upowszechniania wiedzy dotyczącej szerokiego wykorzystania ziemniaków i znaczenia zdrowego, właściwie zbilansowanego żywienia, zarówno wśród dorosłych jak i młodego pokolenia. Babcie i mamy będą edukować najmłodszych na temat tradycyjnych, charakterystycznych i wyśmienitych potraw z ziemniaków. Podczas organizowanego festiwalu udostępniana i promowana będzie baza gastronomiczna oparta na wyrobach lokalnych gospodarstw.
Realizacja operacji zagwarantuje podnoszenie wartości i promocję produktów ekologicznych oraz rozwój działalności usługowej i tworzenie nowych miejsc pracy w sektorze i poza sektorem rolnictwa. Operacja wpłynie na wzrost kompetencji, umiejętności społecznych, podniesienie  samooceny, zwiększanie szans na rynku pracy. Uczestnicy operacji poprawią i zacieśnią relacje międzyludzkie. Operacja zapewni aktywizację i integrację lokalnej społeczności. </t>
  </si>
  <si>
    <t>Przedstwaicielki Kół Gospodyń Wiejskich oraz Stowarzyszeń z terenu powiatu jędrzejowskiego</t>
  </si>
  <si>
    <t>Gmina Sędziszów</t>
  </si>
  <si>
    <t>ul. Dworcowa 20; 28-340 Sędziszów</t>
  </si>
  <si>
    <t>Wskrzeszenie dawnych zwyczajów wsi świętokrzyskiej – pokazy obrzędowe 
i regionalna muzyka ludowa</t>
  </si>
  <si>
    <t>Celem operacji jest zaangażowanie lokalnych społeczności do działań służących promowaniu dziedzictwa kulturowego dawnej wsi poprzez czynny udział w imprezy folklorystycznej „Smaki Jesieni” organizowanej w Parku Etnograficznym w Tokarni w dniu 20 września 2020 r. 
Muzeum Wsi Kieleckiej chce wykorzystać potencjał osób znających tematykę regionalnej obrzędowości do zaprezentowania zwyczajów gospodarskich, które niegdyś towarzyszyły mieszkańcom kieleckich wsi (pokazy obrzędowe).
Działanie ma także na celu promowanie muzyki ludowej z terenów woj. świętokrzyskiego zawierające elementy dawnej gwary regionalnej.</t>
  </si>
  <si>
    <t xml:space="preserve">Planowana operacja jest uniwersalna, przeznaczona dla każdej grupy odbiorców, niezależnie od wieku: 
- aktywizacja seniorów - prognozowana ilość osób: 300. 
- dorośli – prognozowana ilość osób: 1200.
- niepełnosprawni, mniejszości narodowe i etniczne – prognozowana ilość osób: 80
- młodzież – prognozowana ilość osób: 600
- dzieci – prognozowana ilość osób: 500.   Ze względu na różnorodność form przekazu możliwy będzie odbiór dla każdej grupy. </t>
  </si>
  <si>
    <t>Muzeum Wsi Kieleckiej</t>
  </si>
  <si>
    <t>ul. Jana Pawła II 6,  25-025 Kielce</t>
  </si>
  <si>
    <t>Udział Muzeum Wsi Kieleckiej w Targach branżowych</t>
  </si>
  <si>
    <t>Celem operacji jest udział Muzeum Wsi Kieleckiej w 3 największych imprezach Targowych w Polsce z branży agroturystycznej i promującej dziedzictwo kulturowe.</t>
  </si>
  <si>
    <t>Stoisko wystawiennicze</t>
  </si>
  <si>
    <t>liczba uczstników  imprezy wystwienniczej</t>
  </si>
  <si>
    <t xml:space="preserve">Celowość zadania jest uniwersalna, przeznaczona dla każdej grupy odbiorców, niezależnie od wieku. Osoby odwiedzające branżowe Targi Agroturystyczne są nastawione na zdobycie konkretnej i interesującej ich wiedzy. </t>
  </si>
  <si>
    <t>Markety Doliny Opatówki – lokalne produkty na nowych rynkach zbytu.</t>
  </si>
  <si>
    <t>Głównym celem jest przeprowadzenie szkoleń z zakresu zdobycia wiedzy na temat podejmowania nowych działań oraz wzmocnienia i kreowania nowych miejsc pracy na obszarach wiejskich. Szkolenia mają posłużyć aktywizacji mieszkańców wsi, zarówno starszych jak i młodych, by podejmowali działania lub podnosili swoją wiedzę, doświadczenie w celu utrzymania lub kreowania nowych miejsc pracy na terenach wiejskich.</t>
  </si>
  <si>
    <t>Główną grupą docelową są osoby prowadzące małe przetwórstwo lokalne, jak i osoby, które planują podjąć inicjatywę na obszarach wiejskich położonych w Dolinie Rzeki Opatówki, a w tym osoby poniżej 35 roku życia (min. 15 osób) oraz młodzież szkolna ze szkół gastronomicznych i rolniczych (min. 15 osób) z obszaru Doliny Rzeki Opatówki (powiat opatowski i sandomierski).
Dodatkową grupą docelową są mieszkańcy Doliny Rzeki Opatówki jako odbiorcy, przedsiębiorcy z tego terenu, którzy mogą utworzyć sieć współpracy, turyści odwiedzający ten teren jako nabywcy (łącznie min. 100 osób)</t>
  </si>
  <si>
    <t>Fundacja  Rozwoju Doliny Opatówki</t>
  </si>
  <si>
    <t>27-540 Malice Kościlne 22</t>
  </si>
  <si>
    <t>Festiwal „Sztuki Dawne Świętokrzyskiej Wsi  w Bałtowie” w dniu 14.06.2020 r.</t>
  </si>
  <si>
    <t xml:space="preserve">Celem głównym projektu jest pobudzenie świadomość mieszkańców województwa świętokrzyskiego oraz terenów ościennych o bogactwie materialnym dziedzictwa kultury świętokrzyskiej wsi, w szczególności o regionalnych tradycjach rzemiosła ludowego i folkloru wiejskiego.
Świętokrzyskie wzornictwo i rękodzieło ludowe ma potencjał do wykorzystania w inicjatywach lokalnych, rozwoju aktywności gospodarczej oraz edukacji. Projekt zakłada zarówno przekaz i kontynuację tradycji w zakresie rzemiosła jak również popularyzację lokalnego folkloru.  </t>
  </si>
  <si>
    <t>Warsztaty, impreza plenerowa</t>
  </si>
  <si>
    <t xml:space="preserve">liczba uczestników warsztatów, imprezy plenerowej </t>
  </si>
  <si>
    <t>Grupę docelową operacji stanowią mieszkańcy województwa świętokrzyskiego (50%) oraz województw mazowieckiego (30%) i lubelskiego (20% ).
Ze względu na zakres merytoryczny projektu oraz w odniesieniu do współczesnych trendów, zakłada się, że projektem i uczestnictwem w nim szczególnie będą zainteresowani młodzi ludzie chcący wprowadzić do swojego życia codziennego dawne sztuki i tradycje ludowe, w tym osoby poszukujące inspiracji i pomysłu do pracy twórczej, uczniowie i studenci szkół plastycznych i ognisk tzw. pracy twórczej, osoby, które chcą na nowo poznawać tajniki dawnego rzemiosło, nauczyciele przedszkolni i szkolni, którzy zdobytą podczas warsztatów wiedzę i umiejętności będą mogli wykorzystywać w pracy zawodowej.</t>
  </si>
  <si>
    <t xml:space="preserve">DLF Invest sp. z o.o.  </t>
  </si>
  <si>
    <t>27-423 Bałtów 7</t>
  </si>
  <si>
    <t xml:space="preserve">Promocja dobrych praktyk w rolnictwie ekologicznym </t>
  </si>
  <si>
    <t>Celem operacji jest promocja dobrych praktyk w zakresie innowacyjnych technik i technologii produkcji i przetwórstwie żywności wysokiej jakości wyprodukowanej metodami ekologicznymi poprzez zorganizowanie i  przeprowadzenie konkursu na Najlepsze gospodarstwo ekologiczne na etapie wojewódzkim i zgłoszenie wyłonionych laureatów do etapu krajowego oraz zorganizowanie wyjazdu studyjnego. Celem konkursu na najlepsze gospodarstwo ekologiczne jest upowszechnienie i promocja  najlepszych praktyk  w produkcji i przetwórstwie metodami ekologicznymi  i w zakresie tworzenia krótkich łańcuchów dostaw. Przyczynia się do wdrażania tych rozwiązań w gospodarstwach rolnych oraz rozpowszechnianie wiedzy z zakresu rolnictwa ekologicznego. Wyjazd studyjny  ułatwi wymianę wiedzy i doświadczeń pomiędzy podmiotami uczestniczącymi w rozwoju obszarów wiejskich oraz dążenie do zatrzymania tendencji spadkowej ilości gospodarstw rolnych, prowadzonych w systemie rolnictwa ekologicznego</t>
  </si>
  <si>
    <t>Wyjazd studyjny, szkolenie, konkurs, audycja</t>
  </si>
  <si>
    <t>liczba uczestników wyjazdu studyjnego, konkursu</t>
  </si>
  <si>
    <t>W konkursie na Najlepsze gospodarstwo ekologiczne będą uczestniczyły gospodarstwa z województwa świętokrzyskiego posiadające certyfikat gospodarstwa ekologicznego. Uczestnikami wyjazdu studyjnego będą mieszkańcy obszarów wiejskich, w tym rolnicy ekologiczni, oraz rolnicy chcący przystąpić do systemu rolnictwa ekologicznego, pracownicy instytucji publicznych i prywatnych, doradcy, instytucji wspierające rozwój rolnictwa ekologicznego</t>
  </si>
  <si>
    <t>Truskawka Bielińska – rozpoznawalny produkt tradycyjny promujący obszary wiejskie oraz element lokalnego rozwoju gospodarczego i społecznego.</t>
  </si>
  <si>
    <t>Głównym celem projektu jest stworzenie warunków rozwoju przedstawicieli sektora rolnego - edukacja i wymiana doświadczeń w zakresie uprawy i pielęgnowania truskawek oraz promocja gminy Bieliny w kontekście produktu tradycyjnego poprzez organizację XXII edycji Dnia Świętokrzyskiej Truskawki. Promowanie produktów lokalnych i tradycyjnych, w tym przede wszystkim truskawki bielińskiej, integracja społeczności lokalnych i prezentacja ich aktywności na różnych płaszczyznach wpływających pozytywnie na rozwój gminy.</t>
  </si>
  <si>
    <t>W ramach realizacji operacji zostanie zorganizowane spotkanie warsztatowo-informacyjne skierowane do rolników z terenu gminy Bieliny prowadzących lub zamierzających prowadzić uprawę truskawek. Wnioskodawca zakłada, że w spotkaniu weźmie udział min. 25 osób. Będą to plantatorzy truskawek zainteresowani pogłębieniem wiedzy z zakresu metod pielęgnowania i uprawy owoców, a także rozmaitymi formami przetwórstwa lokalnego. Pierwszeństwo do udziału w działaniu będą mieli mieszkańcy terenu gminy Bieliny.
Uczestnicy spotkania będą także uczestnikami XXII Dnia Świętokrzyskiej Truskawki jako wydarzenia promującego walory gminy Bieliny, w tym truskawkę bielińską jako produkt tradycyjny.</t>
  </si>
  <si>
    <t>Centrum Tradycji, Turystyki i Kultury Gór Świętokrzyskich w Bielinach</t>
  </si>
  <si>
    <t xml:space="preserve">ul. Partyzantów 3, 26-004 Bieliny </t>
  </si>
  <si>
    <t xml:space="preserve">35 / 120                                                       </t>
  </si>
  <si>
    <t>liczba uczestników wyjazdu studyjnego,   konferencji</t>
  </si>
  <si>
    <t>45 / 45</t>
  </si>
  <si>
    <t xml:space="preserve">15 / 15 / 300                      </t>
  </si>
  <si>
    <t>288  / 550</t>
  </si>
  <si>
    <t>35 / 9</t>
  </si>
  <si>
    <t>25 / 5 000</t>
  </si>
  <si>
    <t>Cykl szkoleń dla rolników w zakresie stosowania Kodeksu dobrej praktyki rolniczej dotyczącej ograniczenia emisji amoniaku</t>
  </si>
  <si>
    <t>Celem operacji jest przeszkolenie 100 osób w zakresie stosowania Kodeksu dobrej praktyki rolniczej sporządzoego przez Instytuty nadzorowane przez Ministerstwo Rolnictwa i Rozwoju Wsi, dot. ograniczenia emisji amoniaku oraz upowszechnienie metod ograniczania emisji amoniaku z rolnictwa, jak również racjonalnego zarządzania w gospodarstwie rolnym. Przedmiot operacji: szkolenie. Tematy: Upowszechnianie wiedzy w zakresie optymalizacji wykorzystywania przez mieszkańców obszarów wiejskich zasobów środowiska naturalnego, Wspieranie rozwoju przedsiębiorczości na obszarach wiejskich przez podnoszenie poziomu wiedzy i umiejętności w obszarze małego przetwórstwa lokalnego lub w obszarze rozwoju zielonej gospodarki, w tym tworzenie nowych miejsc pracy, Upowszechnianie wiedzy w zakresie planowania rozwoju lokalnego z uwzględnieniem potencjału ekonomicznego, społecznego i środowiskowego danego obszaru.</t>
  </si>
  <si>
    <t>Liczba szkoleń/Liczba uczestników szkoleń</t>
  </si>
  <si>
    <t>5/100</t>
  </si>
  <si>
    <t>rolnicy z województwa zachodniopomorskiego oraz pracownicy instytucji związanych z rolnictwem</t>
  </si>
  <si>
    <t>Zachodniopomorska Izba Rolnicza</t>
  </si>
  <si>
    <t>ul. Chmielewskiego 22a/9,          70-028 Szczecin</t>
  </si>
  <si>
    <t>Konkurs pn. Agro-Eko-Turystyczne "Zielone Lato" 2020</t>
  </si>
  <si>
    <t>Celem operacji jest podniesienie jakości usług poprzez wybranie i promocję najlepszych obiektów  turystyki wiejskiej. Przedmiot: konkurs. Tematy: Wspieranie rozwoju przedsiębiorczości na obszarach wiejskich przez podnoszenie poziomu wiedzy i umiejętności w obszarach innych niż w obszarze małego przetwórstwa lokalnego lub w obszarze rozwoju zielonej gospodarki, w tym tworzenie nowych miejsc pracy, Promocja jakości życia na wsi lub promocja wsi jako miejsca do życia i rozwoju zawodowego.</t>
  </si>
  <si>
    <t>liczba konkursów/Liczba uczestników konkursu</t>
  </si>
  <si>
    <t>1/12</t>
  </si>
  <si>
    <t xml:space="preserve">właściciele gospodarstw agroturystycznych wyróżniających się wysoką jakością świadczonych usług. Gospodarstwa, które korzystały z funduszy unijnych z przeznaczeniem na potrzeby agroturystyczne w celu podwyższenia jakości świadczonych usług. </t>
  </si>
  <si>
    <t>Barzkowice 2, 73-134 Barzkowice</t>
  </si>
  <si>
    <t>Wyjazd studyjny do Rumunii - "Nowe doświadczenia, nowe projekty współpracy"</t>
  </si>
  <si>
    <t>Cel: wymiana doświadczeń uczestników wyjazdu studyjnego oraz ich spotkania z rumuńskimi Lokalnymi grupami działania. Poznanie zrealizowanych rumuńskich projektów, ze szczegónym naciskiem na projekty dotyczące wspierania włączenia społecznego, ograniczania ubóśtwa i rozwoju gospodarczego na obszarach wiejskich. Przedmiot operacji: wyjazd studyjny. Tematy: 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tworzenie nowych miejsc pracy, Upowszechnianie wiedzy w zakresie planowania rozwoju lokalnego z uwzględnieniem potencjału ekonomicznego, społecznego i środowiskowego danego obszaru.</t>
  </si>
  <si>
    <t xml:space="preserve"> Wyjazd studyjny </t>
  </si>
  <si>
    <t xml:space="preserve">1/35 </t>
  </si>
  <si>
    <t>przedstawiciele lokalnych grup działania z województwa zachodniopomorskiego w szczególności pracownicy lub przedstawiciele Zarządu, Rady lub inni członkowie LGD.</t>
  </si>
  <si>
    <t>Stowarzyszenie "Lider Pojezierza"</t>
  </si>
  <si>
    <t>ul. Aleja 1 Maja 6,                            74-320 Barlinek</t>
  </si>
  <si>
    <t>Leaderfest 2020 - Europejskie dobre praktyki</t>
  </si>
  <si>
    <t xml:space="preserve">Cel: Udział przedstawicieli  LGD  Pomorza Zachodniego w międzynarodowej konferencji w Czechach w celu nawiązania współpracy z LGDami europejskimi dla opracowania międzynarodowych projektów współpracy na lata 2021-2027. 
Udział w konferencji oraz prezentacja na forum Leaderfest projektów współpracy realizowanych przez LGD Pomorza Zachodniego jako przykłady dobrych praktyk.
 Przedmiot: konferencja. Tematy: Aktywizacja mieszkańców obszarów wiejskich w celu tworzenia partnerstw na rzecz realizacji projektów nakierowanych na rozwój tych obszarów, w skład których wchodzą przedstawiciele sektora publicznego, sektora prywatnego oraz organizacji pozarządowych, promocja jakości życia na wsi lub promocja wsi jako miejsca do życia i rozwoju zawodowego, upowszechnianie wiedzy w zakresie planowania rozwoju lokalnego z uwzględnieniem potencjału ekonomicznego, społecznego i środowiskowego danego obszaru </t>
  </si>
  <si>
    <t>1/16</t>
  </si>
  <si>
    <t>Federacja Lokalnych Grup Działania  Pomorza Zachodniego</t>
  </si>
  <si>
    <t>ul. Kołobrzeska 43,                                      78-300 Świdwin</t>
  </si>
  <si>
    <t>Wyjazd studyjny: "Inteligentne wioski, a dobre praktyki"</t>
  </si>
  <si>
    <t xml:space="preserve">Cel: zwiększenie wiedzy na temat projektów, które wpłynęły na rozwój gospodarczy obszaru  wykorzystując naturalny potencjał środowiska, zasoby kulturowe również projektów, które wpierały proces aktywizacji mieszkańców, promocję obszaru - tzw. „dobrych praktyk”. Przedmiot: wyjazd studyjny. Tematy: wspieranie rozwoju przedsiębiorczości na obszarach wiejskich przez podnoszenie poziomu wiedzy i umiejętności w obszarach innych niż  małego przetwórstwa lokalnego lub w obszarze rozwoju zielonej gospodarki, w tym tworzenia nowych miejsc pracy oraz upowszechnianie wiedzy w zakresie planowania rozwoju lokalnego z uwzględnieniem potencjału ekonomicznego, społecznego i środowiskowego danego obszaru </t>
  </si>
  <si>
    <t>liczba wyjazdów studyjnych/liczba uczestników wyjazdu studyjnego</t>
  </si>
  <si>
    <t>Stowarzyszenie ”WIR” - Wiejska Inicjatywa Rozwoju</t>
  </si>
  <si>
    <t>ul. Śląska 9, 73-110 Stargard</t>
  </si>
  <si>
    <t>Konferencja: Ewolucja Agrobiznesu - Innowacje dla zrównoważonego rolnictwa</t>
  </si>
  <si>
    <t xml:space="preserve">Celem operacji jest zapoznanie uczestników z tematyką innowacyjności w rolnictwie oraz możliwościami praktycznego zastosowania przedstawianych rozwiązań czy metod oraz przekazanie wiedzy na temat nawiązywania kontaktów i współpracy pomiędzy potencjalnymi uczestnikami rynków rolnych. Przedmiot operacji: konferencja. Tematy:  Wspieranie rozwoju przedsiębiorczości na obszarach wiejskich przez podnoszenie poziomu wiedzy i umiejętności w obszarach innych niż w obszarze małego przetwórstwa lokalnego lub w obszarze rozwoju zielonej gospodarki, w tym tworzenie nowych miejsc pracy, Wspieranie tworzenia sieci współpracy partnerskiej dotyczącej rolnictwa i obszarów wiejskich przez podnoszenie poziomu wiedzy w tym zakresie, Upowszechnianie wiedzy dotyczącej zarządzania projektami z zakresu rozwoju obszarów wiejskich, Upowszechnianie wiedzy w zakresie planowania rozwoju lokalnego z uwzględnieniem potencjału ekonomicznego, społecznego i środowiskowego danego obszaru. 
</t>
  </si>
  <si>
    <t>Liczba konferencji/Liczba uczestników konferencji</t>
  </si>
  <si>
    <t>rolnicy i doradcy rolni z terenu województwa zachodniopomorskiego</t>
  </si>
  <si>
    <t>"Zdobycie nowych umiejętności szansą na rozwój gospodarczy i społeczny obszarów wiejskich - II edycja 2020" - szkolenie</t>
  </si>
  <si>
    <t>Cel: przeszkolenie grupy 12 osób w dziedzinie dekoracji i florystyki w różnych sytuacjach życiowych. Przedmiot: warsztaty, Tematy: upowszechnianie wiedzy w zakresie optymalizacji wykorzystywania przez mieszkańców obszarów wiejskich zasobów środowiska naturalnego, wspieranie rozwoju przedsiębiorczości na obszarach wiejskich przez podnoszenie poziomu wiedzy i umiejętności w obszarach innych niż  małego przetwórstwa lokalnego lub w obszarze rozwoju zielonej gospodarki, w tym tworzenia nowych miejsc pracy, Promocja jakości życia na wsi lub promocja wsi jako miejsca do życia i rozwoju zawodowego, upowszechnianie wiedzy w zakresie planowania rozwoju lokalnego z uwzględnieniem potencjału ekonomicznego, społecznego i środowiskowego danego obszaru</t>
  </si>
  <si>
    <t>liczba warsztatów/liczba uczestników warsztatów</t>
  </si>
  <si>
    <t>7/12</t>
  </si>
  <si>
    <t>przedstawicielki Kół Gospodyń Wiejskich z terenu województwa zachodniopomorskiego</t>
  </si>
  <si>
    <t>Samorządowe Centrum Kultury w Sarbinowie</t>
  </si>
  <si>
    <t>ul. Leśna 2, 76-034 Sarbinowo</t>
  </si>
  <si>
    <t>Nowoczesne i atrakcyjne koła gospodyń wiejskich</t>
  </si>
  <si>
    <t>Cel: zwiększenie zainteresowania mieszkańców obszarów wiejskich działalnością społeczną poprzez pomoc w rozwiązanywaniu problemów dotyczących np. rozliczeń sprawozdań finansowych, raportów, księgowości oraz prezentacja najaktywniejszych kół gospodyń wiejskich a także grup nieformalnych. Przedmiot realizacji: szkolenie, wyjazd studyjny, publikacja. Temat: Promocja jakości życia na wsi lub promocja wsi jako miejsca do życia i rozwoju zawodowego</t>
  </si>
  <si>
    <t>szkolenie/wyjazd studyjny/publikacja</t>
  </si>
  <si>
    <t>liczba szkoleń/liczba wyjazdów/liczba publkacji</t>
  </si>
  <si>
    <t>1 / 1 / 1</t>
  </si>
  <si>
    <t>mieszkańcy obszarów wiejskich województwa zachodniopomorskiego</t>
  </si>
  <si>
    <t>Powiat Koszaliński</t>
  </si>
  <si>
    <t>ul. Racławicka 13, 75-620 Koszalin</t>
  </si>
  <si>
    <t>Publikacja "Wyniki doświadczeń odmianowych w roku 2019 i "LZO do uprawy w roku 2020"</t>
  </si>
  <si>
    <t>Cel: Zwiększenie udziału zainteresowanych stron we wdrażaniu inicjatyw na rzecz rozwoju obszarów wiejskich. Przdmiot operacji: publikacje. Tematy: Upowszechnianie wiedzy w zakresie optymalizacji wykorzystywania przez mieszkańców obszarów wiejskich zasobów środowiska naturalnego, Upowszechnianie wiedzy w zakresie dotyczącym zachowania różnorodności genetycznej roślin lub zwierząt.</t>
  </si>
  <si>
    <t>liczba tytułow publikacji/ nakład publikacji</t>
  </si>
  <si>
    <t>2/4000</t>
  </si>
  <si>
    <t>Rolnicy województwa zachodniopomorskiego zajmujący się produkcją roślinną , hodowcy odmian, samorządowcy, firmy i instytucje działające na rzecz rolnictwa, uczelnie wyższe zajmujące się doświadczeniami rolniczymi, szkolnictwo zawodowe z zakresu rolnictwa, Instytuty Rolnicze, samorząd rolniczy, doradcy terenowi Zachodniopomorskiego Ośrodka Doradztwa Rolniczego.</t>
  </si>
  <si>
    <t>COBORU Stacja Doświadczalna Oceny Odmian w Szczecinie Dąbiu</t>
  </si>
  <si>
    <t>ul. Goleniowska 56 A, 70-847 Szczecin</t>
  </si>
  <si>
    <t>Konferencja na temat "Rolnictwa w kontekście zmian Wspólnej Polityki Rolnej po 2020 roku"</t>
  </si>
  <si>
    <t>Cel operacji: przekazanie informacji i wiedzy na temat WPR po 2020 roku w świetle nadchodzących zmian w przepisach. Przedmiot operacji: konferencja. Tematy: 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obszarach innych niż w obszarze małego przetwórstwa lokalnego lub w obszarze rozwoju zielonej gospodarki, w tym tworzenie nowych miejsc pracy, Upowszechnianie wiedzy dotyczącej zarządzania projektami z zakresu rozwoju obszarów wiejskich.</t>
  </si>
  <si>
    <t>Wyjazd studyjny śladami dobrych praktyk wpływających na rozwój obszarów wiejskich</t>
  </si>
  <si>
    <t>Celem operacji jest zapoznanie 40 uczestników wyjazdu z dobrymi praktykami w zakresie usług około turystycznych, zbudowanych na bazie lokalnych zasobów naturalnych oraz na bazie historyczno kulturowej. Przedmiot: wizyta studyjna. Tematy: Upowszechnianie wiedzy w zakresie optymalizacji wykorzystywania przez mieszkańców obszarów wiejskich zasobów środowiska naturalnego, promocja jakości życia na wsi lub promocja wsi jako miejsca do życia i rozwoju zawodowego.</t>
  </si>
  <si>
    <t>wyjazd studyjyny/szkolenie</t>
  </si>
  <si>
    <t>liczba wyjazdów studyjnych/liczba szkoleń/liczba uczestników wyjazdu studyjnego i szkolenia</t>
  </si>
  <si>
    <t>1/1/40</t>
  </si>
  <si>
    <t xml:space="preserve">liderzy lokalni z terenu powiatu łobeskiego i obszaru działania Partnera KSOW </t>
  </si>
  <si>
    <t>Centrum Inicjatyw Wiejskich</t>
  </si>
  <si>
    <t>ul. Drawska 6, 73-150 Łobez</t>
  </si>
  <si>
    <t>"Innowacyjność, rozwój, ekologia i współpraca szansą rozwoju zielonych miejsc pracy na polskiej wsi. Kongres kobiet z obszarów wiejskich"</t>
  </si>
  <si>
    <t xml:space="preserve">Aktywizacja kobiet z województwa zachodniopomorskiego  na rzecz podejmowania inicjatyw w zakresie rozwoju obszarów wiejskich, w tym kreowania zielonych miejsc pracy na terenach wiejskich poprzez organizację konferencji, targów wystawienniczych  związanych z promocja i degustacją zdrowej żywności, oraz firm i przedsiębiorstw zajmujących się zielonymi miejscami pracy. </t>
  </si>
  <si>
    <t>kongres/stoisko wystawiennicze/audycja filmowa</t>
  </si>
  <si>
    <t>liczba uczestników kongresu/liczba stoisk wystawienniczych/liczba audycji filmowych</t>
  </si>
  <si>
    <t>100/20/1</t>
  </si>
  <si>
    <t xml:space="preserve">rolniczki posiadające małe gospodarstwa rolne, członkinie kół gospodyń wiejskich oraz stowarzyszeń, lokalne artystki, wytwórczynie rękodzieła, przedsiębiorczynie, liderki sołectw, kobiety bezrobotne szukające sposobu na życie, osoby niepełnosprawne, przedstawicielki sektora publicznego, sektora prywatnego </t>
  </si>
  <si>
    <t>Gmina Widuchowa</t>
  </si>
  <si>
    <t>ul. Grunwaldzka 8,                            74-120 Widuchowa</t>
  </si>
  <si>
    <t>Wolińskie spotkania wiejskich domków agroturystycznych Sułomino 2020</t>
  </si>
  <si>
    <t xml:space="preserve">Celem operacji jest organizacja wydarzenia plenerowego ukierunkowanego na promocję walorów i zasobów regionalnych, promocję lokalnej przedsiębiorczości oraz nawiązywanie kontaktów i wymianę wiedzy między różnymi jednostkami i uczestnikami lokalnej społeczności. </t>
  </si>
  <si>
    <t>impreza plenerowa/warsztaty/publikacja/konkurs</t>
  </si>
  <si>
    <t>liczba imprez plenerowych/liczba uczestników imprez plenerowych/liczba warsztatów/liczba uczestników warsztatów/liczba konkursów/liczba uczestników konkursów</t>
  </si>
  <si>
    <t>1/900/2/200/1/10</t>
  </si>
  <si>
    <t>Mieszkańcy województwa zachodniopomorskiego, ludność z obszarów wiejskich</t>
  </si>
  <si>
    <t>Pro Consulting s.c. Dariusz Stępień          Joanna Stępień</t>
  </si>
  <si>
    <t>ul. Dubois 17 B, 71-610 Szczecin</t>
  </si>
  <si>
    <t>liczba imprez plenerowych/liczba uczestników imprez plenerowych</t>
  </si>
  <si>
    <t>Promowanie polskich tradycji poprzez organizację dożynek w gminie Mieszkowice</t>
  </si>
  <si>
    <t>Cel: pobudzenie mieszkańców obszarów wiejskich do uczestnictwa w życiu społecznym i motywacja do rozwoju inicjatyw służących ożywieniu i pielęgnowaniu tradycji na szczeblu lokalnym. Przedmiot: impreza plenerowa. Tematy:  Aktywizacja mieszkańców obszarów wiejskich w celu tworzenia partnerstw na rzecz realizacji projektów nakierowanych na rozwój tych obszarów, w skład których wchodzą przedstawiciele sektora publicznego, sektora prywatnego oraz organizacji pozarządowych, Promocja jakości życia na wsi lub promocja wsi jako miejsca do życia i rozwoju zawodowego, Upowszechnianie wiedzy w zakresie planowania rozwoju lokalnego z uwzględnieniem potencjału ekonomicznego, społecznego i środowiskowego danego obszaru</t>
  </si>
  <si>
    <t>1/300</t>
  </si>
  <si>
    <t xml:space="preserve">mieszkańcy terenów wiejskich, rolnicy, przedsiębiorcy, szkoły, KGW, lokalni działacze, stowarzyszenia, instytucje państwowe. </t>
  </si>
  <si>
    <t>Gmina Mieszkowice</t>
  </si>
  <si>
    <t>ul. Chopina 1, 74-505 Mieszkowice</t>
  </si>
  <si>
    <t>Przepis na sukces - gminny konkurs kulinarny</t>
  </si>
  <si>
    <t>Celem operacji jest wzmocnienie kapitału społecznego oraz wypromowanie dziedzictwa kulinarnego poprzez organizację konkursu kulinarnego. Przedmiot: konkurs. Temat: Upowszechnianie wiedzy w zakresie optymalizacji wykorzystywania przez mieszkańców obszarów wiejskich zasobów środowiska naturalnego</t>
  </si>
  <si>
    <t xml:space="preserve">mieszkańcy gminy </t>
  </si>
  <si>
    <t>Gmina Świdwin</t>
  </si>
  <si>
    <t>Plac Konstytucji 3 Maja 1,              78-300 Świdwin</t>
  </si>
  <si>
    <t>Gmina Drawno</t>
  </si>
  <si>
    <t>ul. Kościelna 3, 73-220 Drawno</t>
  </si>
  <si>
    <t>Pożegnanie lata w Drawnie</t>
  </si>
  <si>
    <t>Cel: aktywizacja mieszkańców gminy Drawno poprzez wspólną imprezę plenerową połączoną z konkursami dla różnych grup wiekowych. Przedmiot: impreza plenerowa, konkurs. Temat: Promocja jakości życia na wsi lub promocja wsi jako miejsca do życia i rozwoju zawodowego.</t>
  </si>
  <si>
    <t>impreza plenerowa / konkurs</t>
  </si>
  <si>
    <t>liczba imprez plenerowych / liczba konkursów</t>
  </si>
  <si>
    <t>1/5</t>
  </si>
  <si>
    <t>ogół mieszkańców oraz turyści</t>
  </si>
  <si>
    <t>Moja wieś - moje serce</t>
  </si>
  <si>
    <t>Cel: Aktywizacja mieszkańców wsi na rzecz podejmowania inicjatyw w zakresie rozwoju obszarów wiejskich, w tym kreowania miejsc pracy na terenach wiejskich . Przedmiot: konurs, publikacja, warsztat. Tematy: Promocja jakości życia na wsi lub promocja wsi jako miejsca do życia i rozwoju zawodowego.</t>
  </si>
  <si>
    <t>konkurs / publikacja / warsztaty</t>
  </si>
  <si>
    <t>liczba uczestników konkursu / liczba publikacji / liczba uczsestników warsztatów</t>
  </si>
  <si>
    <t xml:space="preserve">50 / 1 / 200 </t>
  </si>
  <si>
    <t>Obchody 30-lecia samorządu gminnego w Lipianach</t>
  </si>
  <si>
    <t>Celem operacji jest zwiększenie udziału partnera KSOW we wdrażaniu inicjatyw na rzecz rozwoju obszarów wiejskich oraz promowanie i zachęcanie do skorzystania z oferty gospodarczej gminy, prowadzenia działalności na jej terenie oraz kreowania nowych miejsc pracy na obszarach wiejskich. Temat: Wspieranie rozwoju przedsiębiorczości na obszarach wiejskich przez podnoszenie poziomu wiedzy i umiejętności oraz Upowszechnianie wiedzy w zakresie planowania rozwoju lokalnego z uwzględnieniem potencjału ekonomicznego, społecznego i środowiskowego danego obszaru</t>
  </si>
  <si>
    <t>konferencja/materiał drukowany/konkurs</t>
  </si>
  <si>
    <t>liczba uczestników konferencji/liczba egzemplarzy/liczba uczestników konkursu</t>
  </si>
  <si>
    <t>150/1600/12</t>
  </si>
  <si>
    <t>mieszkańcy gminy, lokalni przedsiębiorcy oraz turyści</t>
  </si>
  <si>
    <t>Gmina Lipiany</t>
  </si>
  <si>
    <t>Plac Wolności 1, 74-240 Lipiany</t>
  </si>
  <si>
    <t>Konkurs fotograficzny: wieś moją dumą</t>
  </si>
  <si>
    <t>Liczba zorganizowanych wystaw fotograficznych</t>
  </si>
  <si>
    <t>rolnicy i mieszkańcy wsi z terenu województwa zachodniopomorskiego, zajmujący się amatorsko fotografią</t>
  </si>
  <si>
    <t>Cel: wyłonienie laureatów, którzy najpiękniejs pokażą walory przyrodnicze oraz piękno  wiejskiego krajobrazu i klimatu wsi ale również uchwycenie na fotografii zmiany warunków życia i pracy na wsi. Ponadto upowszechnianie i popularyzację fotografii o tematyce rolnej, inspirowanie aktywności twórczej, szczególnie wśród mieszkańców obszarów wiejskich. Przedmiot: konkurs. Temat: Promocja jakości życia na wsi lub promocja wsi jako miejsca do życia i rozwoju zawodowego</t>
  </si>
  <si>
    <t>Kulinaria i Folklor Wsi Otmuchowskiej</t>
  </si>
  <si>
    <t>CEL: aktywizacja społeczności wiejskiej do działań w zakresie promowania swojego regionu m.in. poprzez wymianę doświadczeń na płaszczyźnie kulinarnej, wymiana wiedzy i doświadczeń między Kołami Gospodyń Wiejskich z Gminy Otmuchów, a także przekazywanie tej wiedzy młodszym pokoleniom. PRZEDMIOT: Operacja polegać będzie na organizacji imprezy plenerowej, konkursu kulinarnego i wydanie publikacji promującej Gminę Otmuchów oraz działalność KGW . TEMAT: 1. Upowszechnianie wiedzy w zakresie optymalizacji wykorzystywania przez mieszkańców obszarów wiejskich zasobów środowiska naturalnego. 2. Promocja jakości życia na wsi lub promocja wsi jako miejsca do życia i rozwoju zawodowego.</t>
  </si>
  <si>
    <t>Stowarzyszenia Kół Gospodyń Wiejskich, które zaprezentują dorobek kulinarny i kulturowy swoich sołectw; młodsze pokolenie Gminy Otmuchów, mieszkańcy Gminy Otmuchów oraz goście wyrażający chęć uczestnictwa w wydarzeniu</t>
  </si>
  <si>
    <t>Gmina Otmuchów</t>
  </si>
  <si>
    <t>ul. Zamkowa 6 43-385 Otmuchów</t>
  </si>
  <si>
    <t>szacunkowa liczba uczestników imprezy plenerowej</t>
  </si>
  <si>
    <t>Wydanie albumu promującego dziedzictwo obszaru działania Stowarzyszenia LGD Dolina Stobrawy</t>
  </si>
  <si>
    <t>CEL i PRZEDMIOT: wzrost wykorzystania historycznych, przyrodniczych, kulturowych zasobów obszaru LGD w kierunku promocji obszaru i  rozwoju ruchu turystycznego oraz zwiększenie wiedzy i kreacja wizerunku obszaru poprzez wykorzystanie turystycznych, przyrodniczych, kulturowych zasobów za pomocą narzędzia promocyjnego i informacyjnego, jakim jest album fotograficzny. TEMAT: 1. Upowszechnianie wiedzy w zakresie optymalizacji wykorzystywania przez mieszkańców obszarów wiejskich zasobów środowiska naturalnego 2. Promocja jakości życia na wsi lub promocja wsi jako miejsca do życia i rozwoju zawodowego. 3. Upowszechnianie wiedzy w zakresie planowania rozwoju lokalnego z uwzględnieniem potencjału ekonomicznego, społecznego i środowiskowego danego obszaru</t>
  </si>
  <si>
    <t xml:space="preserve">mieszkańcy województwa opolskiego, ze szczególnym uwzględnieniem partnerskich gmin; wychowankowie przedszkoli, uczniowie szkół oraz goście i turyści, którzy będą brali udział w wydarzeniach organizowanych na terenie LGD </t>
  </si>
  <si>
    <t>Stowarzyszenie Lokalna Grupa Działania „Dolina Stobrawy”</t>
  </si>
  <si>
    <t>ul. Moniuszki 4
46-200 Kluczbork</t>
  </si>
  <si>
    <t>6</t>
  </si>
  <si>
    <t>Promocja przedsiębiorczości na obszarach wiejskich</t>
  </si>
  <si>
    <t>CEL i PRZEDMIOT: zapoznanie z dobrymi praktykami w wykorzystaniu lokalnych zasobów i potencjału ludzkiego, promocja produktów wysokiej jakości, wytwarzania produktów regionalnych oraz idei skracania łańcucha dostaw poprzez wytwarzanie produktów końcowych z produktów pochodzących od lokalnych dostawców (rolników, producentów). Cel ten zostanie zrealizowany poprzez wykonanie 3 filmów, których emisja odbędzie się w Internecie poprzez stronę internetową partnera KSOW. TEMATY: 1. Upowszechnianie wiedzy w zakresie systemów jakości żywności, o których mowa w art. 16 ust. 1 lit. a lub b rozporządzenia nr 1305/2013, 2. Wspieranie rozwoju przedsiębiorczości na obszarach wiejskich przez podnoszenie poziomu wiedzy i umiejętności w obszarze małego przetwórstwa lokalnego lub w obszarze rozwoju zielonej gospodarki, w tym tworzenie nowych miejsc pracy, 3. Promocja jakości życia na wsi lub promocja wsi jako miejsca do życia i rozwoju zawodowego.</t>
  </si>
  <si>
    <t>3</t>
  </si>
  <si>
    <t>mieszkańcy obszarów wiejskich, a także potencjalni turyści, którzy odwiedzą region; zaprezentowane informacje mogą dostarczyć wiedzę dla producentów rolnych, przedsiębiorców prowadzących dostawy bezpośrednie, sprzedaż bezpośrednią, działalność marginalną, lokalną i ograniczoną, rolników prowadzących handel detaliczny, gospodarstw agroturystycznych oraz oferujący produkty tradycyjne, członków sieci Dziedzictwo Kulinarne Opolskie, przedsiębiorców lokalnych</t>
  </si>
  <si>
    <t>Fundacja Ludzie, Środowisko, Ekologia</t>
  </si>
  <si>
    <t>ul. Północna 2     45-805 Opole</t>
  </si>
  <si>
    <t>liczba stron internetowych, na których zostanie zamieszczona informacja/publikacja</t>
  </si>
  <si>
    <t>500</t>
  </si>
  <si>
    <t>XI Stobrawski Festiwal Piosenki Turystycznej pn. „Z piosenką na Stobrawskim Zielonym Szlaku”</t>
  </si>
  <si>
    <t>CEL i PRZEDMIOT: promocja turystyczna walorów kulturowych, historycznych i przyrodniczych obszaru województwa opolskiego poprzez organizację XI Stobrawskiego Festiwalu Piosenki Turystycznej pn. „Z piosenką na Stobrawskim Zielonym Szlaku”. Realizacja festiwalu nastąpi w formie konkursu.  TEMAT: 1. Promocja jakości życia na wsi lub promocja wsi jako miejsca do życia i rozwoju zawodowego.</t>
  </si>
  <si>
    <t>uczestnicy konkursu (dzieci, młodzież, osoby starsze oraz osoby niepełnosprawne) wraz z opiekunami, zaproszeni goście, w tym przedstawiciele samorządu terytorialnego, którzy są mieszkańcami województwa opolskiego</t>
  </si>
  <si>
    <t xml:space="preserve">Stowarzyszenie Lokalna Grupa Dzialania Stobrawski Zielony Szlak </t>
  </si>
  <si>
    <t>ul. Kościelna 5    46-081 Dobrzeń Wielki</t>
  </si>
  <si>
    <t>Promocja dziedzictwa kulturalnego wsi Jemielnica</t>
  </si>
  <si>
    <t>CEL i PRZEDMIOT: promocja wsi Jemielnicy, poprzez ukazanie średniowiecznej wsi podczas imprezy plenerowej (X Jarmark Cysterski) z dawnymi zawodami oraz nowoczesnej wsi (film promujący), a wszystko to połączone w niebanalnej wystawie ukazującej cykl życia na podstawie „ziarna”. TEMAT: 1. Promocja jakości życia na wsi lub promocja wsi jako miejsca do życia i rozwoju zawodowego.</t>
  </si>
  <si>
    <t xml:space="preserve">mieszkańcy województwa opolskiego </t>
  </si>
  <si>
    <t>Gmina Jemielnica</t>
  </si>
  <si>
    <t>ul. Strzelecka 67 47-133 Jemielnica</t>
  </si>
  <si>
    <t>szacowana liczba uczestników wystawy</t>
  </si>
  <si>
    <t>Środowiskowe i społeczne efekty prac urządzeniowo – rolnych w Polsce</t>
  </si>
  <si>
    <t xml:space="preserve">Celem operacji jest określenie wymiernego wkładu prac urządzeniowo-rolnych, w tym głównie scalenia gruntów,
w realizację celów środowiskowych i społecznych na obszarach wiejskich w Polsce.
</t>
  </si>
  <si>
    <t>spotkanie, publikacja, ekspertyzy</t>
  </si>
  <si>
    <t>spotkanie</t>
  </si>
  <si>
    <t xml:space="preserve">Grupą docelową operacji są przede wszystkim podmioty zaangażowane w prace urządzeniowo-rolne (scalenia), w tym:
- gminy, w których nie realizowano dotychczas tych prac scaleniowych,
- biura geodezji i terenów rolnych (WBGiTR),
- Regionalne Dyrekcje Ochrony Środowiska
- Regionalne Zarządy Gospodarki Wodnej (RZGW), 
- Ośrodki Doradztwa Rolniczego,
- oddziały terenowe Krajowego Ośrodka Wsparcia Rolnictwa;
- oddziały terenowe Generalnej Dyrekcji Dróg krajowych i Autostrad, 
- Urzędy Marszałkowskie, 
- Urzędy Wojewódzkie,
</t>
  </si>
  <si>
    <t>Uniwersytet Rolniczy im. Hugona Kołłątaja w Krakowie</t>
  </si>
  <si>
    <t>al. Mickiewicza 21
31-120 Kraków</t>
  </si>
  <si>
    <t>liczba egzemplarzy</t>
  </si>
  <si>
    <t>350</t>
  </si>
  <si>
    <t>Jak rozpocząć Rolniczy Handel Detaliczny (RHD)</t>
  </si>
  <si>
    <t>Celem głównym operacji jest podniesienie wiedzy i świadomości wśród rolników o potencjale ekonomicznym tkwiącym w RHD oraz o sposobach wykorzystania go dla celu poprawy dochodów. Ponadto celem operacji jest wzrost znaczenia RHD wśród rolników w Polsce, 
a także przeniesienie w inne regiony kraju sprawdzonych rozwiązań dot. kanałów dystrybucji, produktów, które w konsekwencji doprowadzą do zwiększenia promocji produktów pochodzących bezpośrednio od rolników.</t>
  </si>
  <si>
    <t xml:space="preserve"> Informacje i publikacje w Internecie</t>
  </si>
  <si>
    <t xml:space="preserve">liczba informacji/publikacji 
w internecie </t>
  </si>
  <si>
    <t xml:space="preserve">7 filmów
</t>
  </si>
  <si>
    <t>Rolnicy, 
Doradcy rolni, 
mieszkańcy obszarów wiejskich, 
nauczyciele, uczniowie i studenci szkół rolniczych.</t>
  </si>
  <si>
    <t>Stowarzyszenie Rzeźników 
i Wędliniarzy Rzeczypospolitej Polskiej</t>
  </si>
  <si>
    <t>ul. Miodowa 14
00-246 Warszawa</t>
  </si>
  <si>
    <t>liczba stron internetowych, 
na których zostanie zamieszczona informacja/publikacja</t>
  </si>
  <si>
    <t xml:space="preserve">4 kroki do stworzenia działalności marginalnej, lokalnej i ograniczonej tzw. MLO </t>
  </si>
  <si>
    <t>Celem operacji jest promocja działalności marginalnej, lokalnej 
i ograniczonej tzw. MLO, która przyczyni się do zwiększenia dochodowości przedsiębiorców, zmniejszenia bezrobocia oraz aktywizacji mieszkańców obszarów wiejskich.</t>
  </si>
  <si>
    <t xml:space="preserve">6 filmów
</t>
  </si>
  <si>
    <t>Gospodarstwa rodzinne w dobie globalizacji</t>
  </si>
  <si>
    <t>Celem operacji jest umożliwienie przedstawicielom środowiska rolniczego nawiązania bezpośrednich kontaktów z przedstawicielami nauki oraz zapoznania się z najnowszą wiedzą i doświadczeniami 
nt. szans i możliwości jakie mają przed sobą gospodarstwa rodzinne 
w dobie globalizacji, jak również upowszechnianie wiedzy z zakresu rozwiązań, które przyczynią się do podniesienia ich  konkurencyjności na rynkach światowych.</t>
  </si>
  <si>
    <t>Konferencja / Warsztat</t>
  </si>
  <si>
    <t>Liczba konferencji</t>
  </si>
  <si>
    <t xml:space="preserve">  Rolnicy, mieszkańcy obszarów wiejskich z całego kraju, przedstawiciele samorządu rolniczego.</t>
  </si>
  <si>
    <t>Krajowa Rada Izb Rolniczych</t>
  </si>
  <si>
    <t>ul. Żurawia 24 lok. 15
00-515 Warszawa</t>
  </si>
  <si>
    <t>Liczba uczestników konferencji</t>
  </si>
  <si>
    <t>Liczba warsztatów</t>
  </si>
  <si>
    <t>1, w tym 5 grup warsztatowych</t>
  </si>
  <si>
    <t>Liczba uczestników warsztatów</t>
  </si>
  <si>
    <t>Przetwórstwo surowców pochodzących od kóz, 
w tym ras rodzimych, w małych przetwórniach 
i serowarniach</t>
  </si>
  <si>
    <t xml:space="preserve">Celem zorganizowania warsztatów serowarskich  oraz konferencji naukowo-technicznej jest podniesienie wiedzy teoretycznej 
i praktycznej hodowców kóz, w tym ras rodzimych, dotyczącej promowania dobrostanu w utrzymaniu zwierząt, różnorodności genetycznej zwierząt hodowlanych,  przetwarzania i wprowadzania do obrotu produktów rolnych i tworzenia nowych miejsc pracy 
w rolnictwie. </t>
  </si>
  <si>
    <t>Warsztat / Konferencja</t>
  </si>
  <si>
    <t xml:space="preserve">Liczba warsztatów
</t>
  </si>
  <si>
    <t>2</t>
  </si>
  <si>
    <t>Hodowcy kóz, pracownicy związków hodowców, pracownicy naukowi, doradcy rolni.</t>
  </si>
  <si>
    <t>Instytut Zootechniki Państwowy Instytut Badawczy</t>
  </si>
  <si>
    <t>ul. Sarego 2
31-047 Kraków</t>
  </si>
  <si>
    <t xml:space="preserve">Liczba uczestników warsztatów </t>
  </si>
  <si>
    <t>Liczba Liczba konferencji</t>
  </si>
  <si>
    <t>Lokalne, regionalne i tradycyjne szansą dla Kół Gospodyń Wiejskich II</t>
  </si>
  <si>
    <t xml:space="preserve"> Wymiana doświadczeń, podniesienie wiedzy i świadomości wśród uczestników operacji nt.: istoty krótkich łańcuchów dostaw; krajowych i unijnych systemów jakości żywności; lokalnych, regionalnych, tradycyjnych zasobów i produktów spożywczych; zachęcenie do uczestniczenia w krajowym i międzynarodowym systemie ochrony produktów regionalnych i tradycyjnych; zapoznanie uczestników operacji z możliwościami sprzedaży produktów własnych; pokazanie możliwości tworzenia partnerstw z innymi organizacjami z sektora publicznego, prywatnego i pozarządowego służących rozwojowi obszarów wiejskich.</t>
  </si>
  <si>
    <t xml:space="preserve">Szkolenie  / Warsztat / Publikacja / Prasa </t>
  </si>
  <si>
    <t>Liczba szkoleń</t>
  </si>
  <si>
    <t>9</t>
  </si>
  <si>
    <t xml:space="preserve">Członkowie Kół Gospodyń Wiejskich, uczniowie i nauczyciele ze szkół podstawowych i  ponadpodstawowych, kształcących w kierunkach gastronomicznych. Ponadto 
osoby zainteresowane problematyką  produktów lokalnych, regionalnych
i tradycyjnych oraz mieszkańcy terenów wiejskich, zwłaszcza kobiety, które działają bądź chciałyby działać w kołach gospodyń wiejskich. </t>
  </si>
  <si>
    <t>Fundacja Europejski Fundusz Rozwoju Wsi Polskiej – Counterpart Fund</t>
  </si>
  <si>
    <t xml:space="preserve">ul. Miedziana 3a
00-814 Warszawa
</t>
  </si>
  <si>
    <t>Liczba uczestników szkoleń</t>
  </si>
  <si>
    <t>450</t>
  </si>
  <si>
    <t>Liczba tytułów publikacji</t>
  </si>
  <si>
    <t>Liczba artykułów 
w prasie</t>
  </si>
  <si>
    <t>Budowanie partnerstw jako sposób zwiększania kompetencji LGD w świetle nowych wyzwań klimatycznych</t>
  </si>
  <si>
    <t xml:space="preserve">Sieciowanie i podnoszenie kompetencji lokalnych grup działania z obszaru 4 województw poprzez wspólny udział w szkoleniu w zakresie działań proekologicznych i w wyjeździe studyjnym do Niemiec w zakresie funkcjonowania „inteligentnej wioski”. Przygotowanie wniosków do wdrożenia w nowych lsr w zakresie działań proekologicznych i Smart Villages. </t>
  </si>
  <si>
    <t>szkolenie, wyjazd strydyjny</t>
  </si>
  <si>
    <t>liczba osób przeszkolonych/liczba uczestników wyjazdu</t>
  </si>
  <si>
    <t>40 / 40</t>
  </si>
  <si>
    <t>lokalne grupy działania z woj.wielkopolskiego, zachodniopomorskiego, lubuskiego i  łódzkiego</t>
  </si>
  <si>
    <t>II, III, IV</t>
  </si>
  <si>
    <t>I, II</t>
  </si>
  <si>
    <t>Wielkopolska Sieć LGD</t>
  </si>
  <si>
    <t>62-260 Łubowo,        Łubowo 1</t>
  </si>
  <si>
    <t>Pogłębione badanie smart villages w Polsce – wybrane przykłady</t>
  </si>
  <si>
    <t>Realizacja pogłębionych badań terenowych w 10 lokalizacjach w Polsce, w których zidentyfikowane zostaną mechanizmy odpowiadające za powodzenie we wdrażaniu rozwiązań z zakresu smart villages (sv) oraz opublikowanie wyników badań w formie monografii naukowej (wydruk 200 egz.). Indywidualne wywiady pogłębione przeprowadzone w wybranych lokalizacjach w całej Polsce pozwolą na dotarcie do różnych gmin, w których zidentyfikowano przedsięwzięcia z zakresu sv. Wyciągnięcie porównywalnych wniosków.</t>
  </si>
  <si>
    <t>badanie, publikacja</t>
  </si>
  <si>
    <t xml:space="preserve">liczba badań / liczba publikacji </t>
  </si>
  <si>
    <t>1 / 1</t>
  </si>
  <si>
    <t xml:space="preserve">badane jst z całej Polski, w których planowane są pogłębione wywiady ze względu na zidentyfikowane na ich obszarze rozwiązania z zakresu sv, podmioty z całego kraju zainteresowane koncepcją sv, w tym instytucje odpowiedzialne za jej programowanie w perspektywie finansowej UE 2021-2027, jst, doradztwo rolnicze, ngo, jednostki naukowe, badane miejscowości. </t>
  </si>
  <si>
    <t>Instytut Rozwoju Wsi i Rolnictwa Polskiej Akademii Nauk</t>
  </si>
  <si>
    <t>00-330 Warszawa, ul. Nowy Świat 72</t>
  </si>
  <si>
    <t>Moja SMART wieś. IDEA i FAKT</t>
  </si>
  <si>
    <t xml:space="preserve">Identyfikacja wprowadzonych innowacji społecznych i cyfrowych w przestrzeni wiejskiej (opis stanu faktycznego) oraz wizji i pomysłów wdrażania tej koncepcji w przyszłości. Kontynuacja upowszechniania i promocji smart villages wśród mieszkańców obszarów wiejskich. Zaprezentowanie idei i faktów dotyczących smart villages w formie elektronicznej. Koncepcja inteligentnego rozwoju wsi stanowi odpowiedź na poszukiwanie sposobów urzeczywistnienia koncepcji zrównoważonego rozwoju wobec pogłębiających się problemów i wyzwań rozwoju obszarów wiejskich. </t>
  </si>
  <si>
    <t>konkurs, gala wręczenia nagród</t>
  </si>
  <si>
    <t>liczba nagrodzonych / liczba osób uczestniczących w gali</t>
  </si>
  <si>
    <t>16 / 50</t>
  </si>
  <si>
    <t xml:space="preserve">osoby i podmioty, którym bliskie są problemy obszarów wiejskich w całej Polsce. Zakłada się, że w konkursie weźmie udział ok. 75 osób, jednak nie mniej niż 20 osób (w tym również osób prawnych). </t>
  </si>
  <si>
    <t>I, II, III</t>
  </si>
  <si>
    <t>Ocena oddziaływania wybranych działań PROW 2014-2020 na zrównoważony rozwój obszarów wiejskich Polski (analiza regionalna) II etap badań</t>
  </si>
  <si>
    <t xml:space="preserve">Głównym celem projektu jest zbadanie stanu i zmian w zakresie zrównoważonego rozwoju obszarów wiejskich, ze szczególnym uwzględnieniem działań z zakresu poprawy jakości życia PROW 2014-2020 oraz roli tych środków we wspieraniu zmian. W związku z kontynuacją badań podjęta zostanie analiza porównawcza w relacji do poprzedniego okresu programowania. Projekt zakłada przeprowadzenie i opracowanie wyników badań, wydanych w postaci recenzowanej ekspertyzy i upowszechnienie w formie monografii (wydruk 200 egz.). </t>
  </si>
  <si>
    <t>liczba badań, liczba publikacji</t>
  </si>
  <si>
    <t xml:space="preserve">władze lokalne gmin wiejskich i miejsko-wiejskich w Polsce, 16 samorządów województw w zakresie zadań dot. polityki rozwoju rolnictwa i obszarów wiejskich, pracownicy urzędów gmin odpowiedzialni za realizację zadań z zakresu rozwoju lokalnego na obszarach wiejskich, ngo i mieszkańcy obszarów wiejskich w Polsce. </t>
  </si>
  <si>
    <t>I, II, III, IV</t>
  </si>
  <si>
    <t>Uniwersytet Przyrodniczy w Poznaniu</t>
  </si>
  <si>
    <t>60-637 Poznań, ul.Wojska Polskiego 28</t>
  </si>
  <si>
    <t xml:space="preserve"> I</t>
  </si>
  <si>
    <t>Wielofunkcyjność gospodarstw rolnych Niemiec i Włoch jako przykład dywersyfikacji dochodu</t>
  </si>
  <si>
    <t xml:space="preserve">Głównym celem operacji jest zapoznanie uczestników wyjazdu studyjnego z nowymi funkcjami gospodarstwa rolnego oraz dywersyfikacją dochodu rolniczego poprzez podejmowanie aktywności i nowych działań w obrębie gospodarstwa rolnego na przykładzie dobrych praktyk krajów zagranicznych. Uczestnicy poznają interesujące działania w zakresie funkcjonowania gospodarstw agroturystycznych, zagród edukacyjnych, gospodarstw opiekuńczych (społecznych), przetwórstwa lokalnego, wdrażania systemów jakości żywności i organizacji krótkiego łańcucha dostaw produktów żywnościowych i ich zbywania  oraz inicjatyw społecznych prowadzonych na obszarach wiejskich.  </t>
  </si>
  <si>
    <t>Liczba wyjazdów</t>
  </si>
  <si>
    <t>Rolnicy, m.in. zajmujący się produkcją żywności wysokiej jakości, przetwórstwem żywności, RHD lub sprzedażą bezpośrednią, czy też planujący taką działalność, przedstawiciele Lokalnych Grup Działania, przedstawiciele samorządów, pracownicy jednostek doradztwa rolniczego, osoby prowadzące gospodarstwa agroturystyczne lub chcący podjąć taką działalność, właściciele zagród edukacyjnych oraz prowadzący lub planujący prowadzić gospodarstwa opiekuńcze (społeczne) oraz osoby, które w znaczący sposób wpływają na kształtowanie się rozwoju rolnictwa.</t>
  </si>
  <si>
    <t>nd</t>
  </si>
  <si>
    <t>Śląski Ośrodek Doradztwa Rolniczego w Częstochowie</t>
  </si>
  <si>
    <t xml:space="preserve">ul. Ks. Kard. S. Wyszyńskiego 70/126
 42-200 Częstochowa
</t>
  </si>
  <si>
    <t>Liczba uczestników wyjazdu</t>
  </si>
  <si>
    <t>„Rewolucja genomowa narzędziem rentownej hodowli”</t>
  </si>
  <si>
    <t xml:space="preserve">Celem operacji jest edukacja hodowców w zakresie zalet wykorzystania genomiki w gospodarstwie, ze szczególnym uwzględnieniem następującej tematyki:
• genotypowanie bydła w Polsce i na świecie
• nakreślenie korzyści dla hodowcy z tytułu wykorzystania genomiki w gospodarstwie w celu podniesienia rentowności i konkurencyjności na rynku 
• Korzyści genotypowania:
a) dla stada
b) dla realizacji programu hodowlanego
c) inne np.  identyfikowanie recesywnych defektów genetycznych; kontrola pochodzenia na bazie SNP oraz odkrywanie rodziców; poszukiwanie markerów nowych, trudno mierzalnych cech w celu szybszego wprowadzenia ich do oceny wartości hodowlanych i zwiększenia efektywności selekcji.
</t>
  </si>
  <si>
    <t xml:space="preserve">Konferencja </t>
  </si>
  <si>
    <t>Hodowcy bydła mlecznego.</t>
  </si>
  <si>
    <t>Wielkopolskie Centrum Hodowli i Rozrodu Zwierząt w Poznaniu z/s w Tulcach Sp. z o.o.</t>
  </si>
  <si>
    <t xml:space="preserve">ul. Poznańska 13
63-004 Tulce 
</t>
  </si>
  <si>
    <t xml:space="preserve">Liczba uczestników konferencji </t>
  </si>
  <si>
    <t>Warsztaty z przetwórstwa uzupełnieniem wiedzy uczniów szkół rolniczych</t>
  </si>
  <si>
    <t>Operacja ma na celu, stworzenie możliwości pozyskania praktycznej wiedzy w zakresie przetwórstwa żywności . Uczestnicy zapoznają się z  praktycznymi sposobami przetwarzania żywności. Warsztaty będą okazją do pozyskania umiejętności przetwarzania żywności w zakresie przetwwórstwa mleka
i przetwórstwa mięsa.</t>
  </si>
  <si>
    <t xml:space="preserve">
Warsztat/
Informacje i publikacje w internecie</t>
  </si>
  <si>
    <t>Uczniowie i nauczyciele  szkół rolniczych  prowadzonych i nadzorowanych przez Ministra Rolnictwa i Rozwoju Wsi, kierunków związanych z przetwórstwem, higieną i bezpieczeństwem żywności, towaroznawstwem.</t>
  </si>
  <si>
    <t>Podlaski Ośrodek Doradztwa Rolniczego w Szepietowie</t>
  </si>
  <si>
    <t xml:space="preserve">Szepietowo Wawrzyńce 64
18-210 Szepietowo
</t>
  </si>
  <si>
    <t>Liczba informacjii 
w internecie (informacje prasowe )</t>
  </si>
  <si>
    <t>4 artykuły</t>
  </si>
  <si>
    <t>Liczba informacjii 
w internecie (filmy)</t>
  </si>
  <si>
    <t xml:space="preserve">
2 filmy zamieszczone na 2 stronach internetowych
Kanał odr-u na youtube fb
</t>
  </si>
  <si>
    <t xml:space="preserve">Kampania Medialna „Wiedz i Mądrze Jedz” 2020 czyli jak zwiększyć oddziaływanie Krótkich Łańcuchów dostaw Żywności na rozwój zrównoważony obszarów wiejskich by wdrożyć Europejski Zielony Ład w Polsce
</t>
  </si>
  <si>
    <t xml:space="preserve">Celem operacji jest przygotowanie i zrealizowanie ogólnopolskiej kampanii multimedialnej  Wiedz i Mądrze Jedz opisującej możliwości i przykłady organizowania rynków lokalnych i rozwijania systemów Krótkich Łańcuchów Żywności w większej skali oraz przeprowadzenie badań potencjału rynków lokalnych  w 4 województwach w Polsce południowej. </t>
  </si>
  <si>
    <t>Filmy/badanie/ Informacje w internecie</t>
  </si>
  <si>
    <t>Liczba filmów</t>
  </si>
  <si>
    <t>1. Mieszkańcy wsi,  w szczególności rolnicy oraz rodziny związane z małymi gospodarstwami wiejskimi mieszkający na wsi, potencjalni producenci, którzy mogą skorzystać z możliwości, które dają przepisy sprzedaży bezpośredniej (w szczególności RHD).
2. Mieszkańcy miast (dużych, średnich i małych) , w szczególności rodziny, które poszukują stałego i regularnego dostępu do jakościowej żywności bez chemii, wiadomego pochodzenia -  nie tylko potencjalni konsumenci, ale także potencjalni partnerzy do współtworzenia rozwiązań dla systemów KŁŻ, którzy mogą zwiększyć i zapewnić większą skalę dostaw od rodzinnych gospodarstw rolnych dla szkół, szpitali oraz innych zbiorowych klientów czy też tworzyć własne np. zbiorowe punkty sprzedaży.  
3. Aktualni i potencjalni organizatorzy systemów KŁŻ (lokalne grupy działania, spółdzielnie, oraz inne inicjatywy zbiorowe na rzecz żywności lokalnej tj. kooperatywy, inicjatywy RWS, inkubatory kuchenne).
4. Interesariusze systemów żywieniowych w Polsce i w innych krajach europejskich, którzy stwarzają zarówno bariery  jak i możliwości dla skracania łańcuchów żywieniowych pomiędzy konsumentem a producentem, w szczególności w zakresie działań zbiorowych producentów i konsumentów, które przekładają się na zwiększenie skali sprzedaży.</t>
  </si>
  <si>
    <t>Iso-Tech sp. z o. o.</t>
  </si>
  <si>
    <t xml:space="preserve">ul. Św. Benedykta 6A nr lokalu LU1
30-535 Kraków
</t>
  </si>
  <si>
    <t>Liczba badań</t>
  </si>
  <si>
    <t>Liczba informacji w internecie</t>
  </si>
  <si>
    <t xml:space="preserve">Razem = 205
24 filmów (12 wersja PL i 12 wersja ang)
100 pytań i odpowiedzi ekspertów. 
1 raport z badań/analiz
40 rekomendacji dla produktów i producentów oraz rozwiązań KŁŻ
40 postów dot. nowości i nowinek dot. problematyki KŁŻ własnych oraz pozyskanych od partnerów oaz współpracujących osób i organizacji. 
</t>
  </si>
  <si>
    <t>„Rozwój obszarów wiejskich w oparciu o turystykę kulinarną”</t>
  </si>
  <si>
    <t>Upowszechnienie wiedzy i wymiana doświadczeń w zakresie inicjatyw zwiększających konkurencyjność na terenach wiejskich.Temat 2: Upowszechnianie wiedzy w zakresie tworzenia krótkich łańcuchów dostaw w rozumieniu art. 2 ust. 1 akapit drugi lit. m rozporządzenia nr 1305/2013 w sektorze rolno-spożywczym; Temat 6: Wspieranie rozwoju przedsiębiorczości na obszarach wiejskich przez podnoszenie poziomu wiedzy i umiejętności w obszarze małego przetwórstwa lokalnego lub w obszarze rozwoju zielonej gospodarki, w tym tworzenie nowych miejsc pracy; Temat 8: Promocja jakości życia na wsi lub promocja wsi jako miejsca do życia i rozwoju zawodowego; Temat 10: Wspieranie tworzenia sieci współpracy partnerskiej dotyczącej rolnictwa i obszarów wiejskich przez podnoszenie poziomu wiedzy w tym zakresie</t>
  </si>
  <si>
    <t xml:space="preserve">1. Wyjazd studyjny 2. Konferncja 3. Publikacja/materiał drukowany </t>
  </si>
  <si>
    <t xml:space="preserve">Uczestnicy projektu reprezentować będą grupy osób z 4 województw tj. województwa lubelskiego, mazowieckiego, lubuskiego oraz śląskiego; 
-rolników
-producentów produktów lokalnych i tradycyjnych, 
-przedstawicieli obiektów gastronomicznych/hotelowych oraz firm cateringowych, 
-przedstawicieli zagród tematycznych oraz obiektów kultury, 
-przedstawicieli gospodarstw agroturystycznych, 
-przedstawicieli szkół rolniczych/szkół zawodowych branżowych, 
-przedstawicieli organizacji wspierających przedsiębiorczość na terenach wiejskich tj. LGD, 
-przedstawicieli ośrodków doradztwa rolniczego 
-oraz organizacji branżowych zrzeszających producentów produktów lokalnych i tradycyjnych, reprezentujących branże turystyczną.  
</t>
  </si>
  <si>
    <t>II, III,IV</t>
  </si>
  <si>
    <t xml:space="preserve">Lokalna Grupa Działania Ziemi Kraśnickiej   </t>
  </si>
  <si>
    <t>ul. Słowackiego 7, 23-210 Kraśnik</t>
  </si>
  <si>
    <t>50</t>
  </si>
  <si>
    <t>Liczba konferncji</t>
  </si>
  <si>
    <t>Liczba uczesników</t>
  </si>
  <si>
    <t>Liczba wydanych publikacji</t>
  </si>
  <si>
    <t>"Aktywizacja społeczności lokalnej w projektach rozwoju obszarów wiejskich"</t>
  </si>
  <si>
    <t>Celem operacji jest poprawa wykorzystania potencjału społeczności lokalnej
w projektach rozwoju obszarów wiejskich poprzez pozyskiwanie informacji od mieszkańców wsi na temat uwarunkowań przyrodniczo-kulturowych, przy wykorzystaniu innowacyjnych rozwiązań. 
Temat 4: Upowszechnianie wiedzy w zakresie optymalizacji wykorzystywania przez mieszkańców obszarów wiejskich zasobów środowiska naturalnego; Temat 8: Promocja jakości życia na wsi lub promocja wsi jako miejsca do życia i rozwoju zawodowego; Temat 9: Wspieranie rozwoju społeczeństwa cyfrowego na obszarach wiejskich przez podnoszenie poziomu wiedzy w tym zakresie; Temat 12: Upowszechnianie wiedzy w zakresie planowania rozwoju lokalnego z uwzględnieniem potencjału ekonomicznego, społecznego i środowiskowego danego obszaru</t>
  </si>
  <si>
    <t>1 Szkolenie 2. Publikacja/materiał drukowany 3. Analiza/ekspertyza/badanie</t>
  </si>
  <si>
    <t xml:space="preserve">Na potrzeby realizacji badań przeprowadzone zostaną warsztaty na grupie docelowej 40 osób wybranych spośród mieszkańców obszarów wiejskich, obiektów na których przeprowadzane będą scalenia gruntów, zainteresowanych tematyką zrównoważonego rozwoju obszarów wiejskich:
- 10 os. z obiektu scaleniowego położonego w województwie podlaskim,
- 10 os. z obiektu scaleniowego położonego w województwie podkarpackim,
- 10 os. z obiektu scaleniowego położonego w województwie małopolskim,
- 10 os. z obiektu scaleniowego położonego w województwie dolnośląskim.
</t>
  </si>
  <si>
    <t>Politechnika Warszawska Wydział Geodezji i Kartografii</t>
  </si>
  <si>
    <t xml:space="preserve">Plac Politechniki 1 pok. 333
00-661 Warszawa
</t>
  </si>
  <si>
    <t>Liczba uczestników</t>
  </si>
  <si>
    <t>Liczba wykonanych analiz/ekspertyz/badań</t>
  </si>
  <si>
    <t>„Dobre praktyki pszczelarskie UE instrumentem rozwoju obszarów wiejskich„</t>
  </si>
  <si>
    <t xml:space="preserve">Podniesienie poziomu wiedzy i wymiana doświadczeń w zakresie aktualnych
i innowacyjnych rozwiązań w produkcji pszczelarskiej. Temat 2: Upowszechnianie wiedzy w zakresie tworzenia krótkich łańcuchów dostaw w rozumieniu art. 2 ust. 1 akapit drugi lit. m rozporządzenia nr 1305/2013 w sektorze rolno-spożywczym ; Temat 6: Wspieranie rozwoju przedsiębiorczości na obszarach wiejskich przez podnoszenie poziomu wiedzy i umiejętności w obszarze małego przetwórstwa lokalnego lub w obszarze rozwoju zielonej gospodarki, w tym tworzenie nowych miejsc pracy; Temat 8: Promocja jakości życia na wsi lub promocja wsi jako miejsca do życia i rozwoju zawodowego; Temat 10: Wspieranie tworzenia sieci współpracy partnerskiej dotyczącej rolnictwa i obszarów wiejskich przez podnoszenie poziomu wiedzy w tym zakresie
</t>
  </si>
  <si>
    <t xml:space="preserve">Uczestnicy projektu reprezentować będą następujące grupy osób z 4 województw tj. województwa lubelskiego, śląskiego, podkarpackiego oraz mazowieckiego  ; 
-pszczelarze i osoby związane z branżą pszczelarską 
-rolnicy
-producenci produktów lokalnych i tradycyjnych, 
-przedstawiciele gospodarstw agroturystycznych, 
-przedstawiciele szkół rolniczych/szkół zawodowych branżowych, 
-przedstawiciele organizacji wspierających przedsiębiorczość na terenach wiejskich tj. LGD, 
-przedstawiciele ośrodków doradztwa rolniczego 
-oraz  przedstawiciel organizacji branżowych.  
</t>
  </si>
  <si>
    <t>28</t>
  </si>
  <si>
    <t>„Dobre smaki na wsi”</t>
  </si>
  <si>
    <t>Celem operacji „Dobre smaki na wsi” jest  promocja turystyki kulinarnej na obszarach wiejskich z uwzględnieniem regionalnych tradycji, a pośrednio kuchni regionalnej i tradycyjnej (małe rodzinne biznesy produkujące żywność lub prowadzące restauracje) w otoczeniu walorów turystycznych naturalnych i antropogenicznych, które wzajemnie są do siebie komplementarne. Akcja ma za zadanie stworzenie wizerunku polskich obszarów wiejskich jako atrakcyjnego miejsca do życia i prowadzenia biznesu, w tym szeroko pojętego biznesu gastronomicznego i wytwarzania żywności oraz do wypoczynku z dobrą kuchnią/produktami kulinarnymi w tle, a także promocja tego wizerunku z wykorzystaniem najnowszych trendów w marketingu tzw. influencer marketingu. Temat 8: Promocja jakości życia na wsi lub promocja wsi jako miejsca do życia i rozwoju zawodowego; Temat 12: Upowszechnianie wiedzy w zakresie planowania rozwoju lokalnego z uwzględnieniem potencjału ekonomicznego, społecznego i środowiskowego danego obszaru</t>
  </si>
  <si>
    <t xml:space="preserve">1. Informacje i publikacje w internecie  2. Inne (Podróże studyjne influencerów do wybranych inicjatyw prowadzonych na wsi) </t>
  </si>
  <si>
    <t xml:space="preserve">Liczba publikacji </t>
  </si>
  <si>
    <t>Bezpośrednią grupą docelową operacji będą właściciele inicjatyw wybranych przez Polską Organizację Turystyczną do udziału w projekcie, o których ofercie przygotowane zostaną publikacje (15 gestorów inicjatyw).</t>
  </si>
  <si>
    <t>II,III</t>
  </si>
  <si>
    <t>Polska Organizacja Turystyczna</t>
  </si>
  <si>
    <t xml:space="preserve">Chałubińskiego 8
00-613 Warszawa
</t>
  </si>
  <si>
    <t>liczba podrózy</t>
  </si>
  <si>
    <t xml:space="preserve">Nowoczesne rozwiązania rynkowe i technologiczne w rolniczych obszarach wiejskich północnej Grecji </t>
  </si>
  <si>
    <t>1. Podstawowym celem operacji jest wymiana wiedzy, doświadczeń oraz wskazanie możliwości (idei) zrównoważonego i dynamicznego rozwoju dla podmiotów biorących udział w rozwoju obszarów wiejskich, ukierunkowanym na: 
a) aktywizację mieszkańców poprzez zapoznawanie ich z unikatową wiedzą oraz tworzenie rozbudowanej siatki partnerstwa różnopodmiotowego (także w aspekcie współpracy międzynarodowej);
b) wykorzystanie nowoczesnych technologii i wiedzy podmiotów pozakrajowych w celu skrócenia łańcuchów dostaw;
c) ochronę środowiska naturalnego i korzystanie z innowacyjnych rozwiązań ekologicznych;
d) zwiększenie dynamiki rozwoju lokalnego przetwórstwa w oparciu o istniejące międzynarodowe rozwiązania wytwarzania, brandingu i marketingu lokalnych produktów, prowadzące do zwiększenia zatrudnienia.
Temat 2: Upowszechnianie wiedzy w zakresie tworzenia krótkich łańcuchów dostaw w rozumieniu art. 2 ust. 1 akapit drugi lit. m rozporządzenia nr 1305/2013 w sektorze rolno-spożywczym; Temat 6: Wspieranie rozwoju przedsiębiorczości na obszarach wiejskich przez podnoszenie poziomu wiedzy i umiejętności w obszarze małego przetwórstwa lokalnego lub w obszarze rozwoju zielonej gospodarki, w tym tworzenie nowych miejsc pracy</t>
  </si>
  <si>
    <t xml:space="preserve">1. Szkolenie/ seminarium/ warsztat/ spotkanie </t>
  </si>
  <si>
    <t>liczba szkoleń</t>
  </si>
  <si>
    <t xml:space="preserve">Grupę docelową stanowi 50 pełnoletnich osób z terenu województw podlaskiego, mazowieckiego, łódzkiego, warmińsko-mazurskiego oraz opolskiego, w tym:
- 25 osób do 26 roku życia, uczących się, studiujących lub działających w organizacjach/przedsiębiorstwach o profilu rolniczym/leśniczym/inżynierii przetwórstwa, mieszkających i/lub działających na terenach wiejskich;
-  25 osób do 35 roku życia prowadzących działalność gospodarczą i/lub aktywność społeczną w zakresie rolnictwa/leśnictwa/przetwórstwa/lokowania lokalnych produktów, zamieszkałych na terenach wiejskich. W tej grupie mogą znajdować się również osoby bezrobotne, długotrwale bezrobotne czy wykluczone.
</t>
  </si>
  <si>
    <t>Fundacja Hagia Marina</t>
  </si>
  <si>
    <t xml:space="preserve">ul. Dywizjonu 303, 161A/25
01-470 Warszawa
</t>
  </si>
  <si>
    <t xml:space="preserve">RLKS i współpraca międzynarodowa lgd instrumentem rozwoju obszarów wiejskich </t>
  </si>
  <si>
    <t>Wymiana doświadczeń oraz nawiązanie kontaktów  przedstawicieli  polskich LGD z portugalskimi na rzecz tworzenia sieci kontaktów dla Lokalnych Grup Działania (LGD). Organizacja wizyty studyjnej w Portugalii przybliży uczestnikom doświadczenia portugalskich LGD związanych z: aktywizacją mieszkańców wsi, zarządzaniem projektami z zakresu rozwoju obszarów wiejskich oraz planowania rozwoju lokalnego z uwzględnieniem potencjału ekonomicznego, społecznego i środowiskowego, przy wykorzystaniu wielofunduszowego mechanizmu rozwoju lokalnego kierowanego przez społeczność (RLKS/ ang. CLLD). Operacja będzie r</t>
  </si>
  <si>
    <t xml:space="preserve">wyjazd studyjny </t>
  </si>
  <si>
    <t>Uczestnikami wyjazdy studyjnego będą przedstawiciel LGD z czterech województw: mazowieckiego, lubelskiego, świętokrzyskiego oraz wielkopolskiego.</t>
  </si>
  <si>
    <t>Lokalna Grupa Działania „Puszcza Kozienicka”</t>
  </si>
  <si>
    <t>26-900 Kozienice 
M.Kopernika 8/17</t>
  </si>
  <si>
    <t>20</t>
  </si>
  <si>
    <t>Innowacyjne biotechniki rozrodu szansą dla rozwoju krajowej hodowli bydła.</t>
  </si>
  <si>
    <t xml:space="preserve">celem wnioskowanych wyjazdów studyjnych jest uświadomienie hodowców bydła mlecznego, jak w krótkim czasie można podnieść potencjał genetyczny swojego gospodarstwa, a tym samym zwiększyć jego rentowność.  Propozycja skierowana jest dla hodowców bydła mlecznego (pod oceną wartości hodowlanej) z 7 województw w Polsce, którzy wyrażą chęć udostępnienia swoich krów/jałówek o wysokiej wartości hodowlanej do przeprowadzenia zabiegów ET i OPU/IVF/IVP w celu zwiększenia potencjału genetycznego własnego gospodarstwa oraz na potrzeby realizacji programu hodowlanego WCHiRZ w Poznaniu (w przypadku wybitnych sztuk). Celem dodatkowym wyjazdów studyjnych będzie zapoznanie hodowców z  innowacyjnymi technologiami wspierającymi efektywność rozrodu bydła mlecznego, ze szczególnym uwzględnieniem następującej tematyki:
• metody przyśpieszenia postępu genetycznego stad bydła mlecznego 
• biotechniki rozrodu bydła stosowane na świecie
• metody produkcji zarodków (in vitro, in vivo)
• przygotowanie dawczyń i biorczyń do zabiegu ET
• inseminacja dawczyń nasieniem konwencjonalnym i seksowanym
• stosowanie nasienia seksowanego w gospodarstwie
• nakreślenie korzyści dla hodowcy z tytułu wykorzystania ET w gospodarstwie 
</t>
  </si>
  <si>
    <t>14</t>
  </si>
  <si>
    <t xml:space="preserve">Hodowcy bydła mlecznego z województwa : łódzkiego, mazowieckiego,  lubelskiego, kujawsko-pomorskiego, pomorskiego, warmińsko-mazurskiego, podlaskiego.
Operacja skierowana jest dla hodowców, którzy w rozrodzie bydła mlecznego oprócz inseminacji, są zdeterminowani, aby znacząco poprawić postęp genetyczny własnych stad i wprowadzić do pracy hodowlanej innowacyjne techniki rozrodu tj. embriotransfer (metoda in vivo lub in vitro) 
</t>
  </si>
  <si>
    <t>III,IV</t>
  </si>
  <si>
    <t>I,II,III,IV</t>
  </si>
  <si>
    <t>63-004 Tulce
Poznańska 13</t>
  </si>
  <si>
    <t>280</t>
  </si>
  <si>
    <t xml:space="preserve">Konkurs AGROLIGA 2020 i 2021 – etap wojewódzki </t>
  </si>
  <si>
    <t xml:space="preserve">Przekaz informacji dla mieszkańców wsi i obszarów wiejskich o możliwościach rozwoju, wdrażanych inicjatywach i projektach realizowanych na obszarach wiejskich. Podkreślenie i wyróżnienie gospodarstw i firm z branży rolnej, które funkcjonują i działają na rynku regionalnym, spowoduje wyraźny wzrost zainteresowania i ożywienia rozwoju obszarów wiejskich. </t>
  </si>
  <si>
    <t>seminarium/Prasa/Konkurs/ Informacje w internecie</t>
  </si>
  <si>
    <t>liczba seminariów</t>
  </si>
  <si>
    <t>10</t>
  </si>
  <si>
    <t xml:space="preserve">Podczas odrębnych ocen konkursowych w każdym województwie, grupę docelową stanowią rolnicy, właściciele gospodarstw rolnych oraz przedstawiciele firm z otoczenia rolnictwa, którzy to uczestniczą w konkursie. Wnioskodawca i każdy z partnerów wnioskodawcy, na obszarze swojego województwa, przeprowadza ocenę i spośród zgłoszonych kandydatów w kategorii gospodarstw i firm typuje 6 gospodarstw oraz 6 firm jako uczestników konkursu. Łącznie w II etapach, w pięciu województwach wytypowanych zostanie 120 uczestników konkursów.
Grupę docelową stanowią również uczestnicy odrębnych seminariów – gale podsumowujące konkurs Agroliga w poszczególnych województwach (zachodniopomorskie, mazowieckie, kujawsko-pomorskie, podlaskie, warmińsko-mazurskie). Uczestnikami będą – rolnicy, właściciele i przedstawiciele firm z otoczenia rolnictwa, mieszkańcy obszarów wiejskich, uczestnicy konkursu z lat ubiegłych, doradcy rolniczy, przedstawiciele władz wojewódzkich i samorządowych, przedstawiciele instytucji działających na rzecz rolnictwa, przedstawiciele mediów, razem ok. 160 osób, w każdym województwie biorącym udział w operacji. Łącznie w II etapach, 1600 uczestników seminariów (160*5*2).
</t>
  </si>
  <si>
    <t>II,III,IV</t>
  </si>
  <si>
    <t xml:space="preserve">Zachodniopomorski Ośrodek Doradztwa Rolniczego w Barzkowicach </t>
  </si>
  <si>
    <t xml:space="preserve">73-134 Barzkowice 2 
</t>
  </si>
  <si>
    <t>1600</t>
  </si>
  <si>
    <t>liczba artykułów w prasie</t>
  </si>
  <si>
    <t>120</t>
  </si>
  <si>
    <t xml:space="preserve">liczba stron internetowych </t>
  </si>
  <si>
    <t>Oznaczenia geograficzne oraz sieciowanie współpracy – zagraniczne inspiracje</t>
  </si>
  <si>
    <t>Zwiększenie wiedzy o unijnych systemów jakości żywności oraz o zasadach współpracy związanej z wdrażaniem polityki jakości żywności.</t>
  </si>
  <si>
    <t>spotkanie/wyjazd studyjny</t>
  </si>
  <si>
    <t>Grupę docelową operacji stanowić będzie 17 osób - przedstawicieli samorządu terytorialnego, lokalnych grup działania oraz organizacji branżowych/ producentów związanych z unijnym systemem oznaczeń geograficznych – w tym samorządu rolniczego, ewentualnie podmiotów mających zainteresowanie i potencjał wejścia w ten system</t>
  </si>
  <si>
    <t>Województwo Podlaskie</t>
  </si>
  <si>
    <t>15-888 Białystok, 
Kardynała Stefana Wyszyńskiego 1</t>
  </si>
  <si>
    <t>liczba uczetników</t>
  </si>
  <si>
    <t>17</t>
  </si>
  <si>
    <t>Rozwój produkcji bydła ras mięsnych, integracja i innowacje w modelu francuskim</t>
  </si>
  <si>
    <t>Przeszkolenie i podniesienie wiedzy uczestników wyjazdu studyjnego do Francji oraz spotkań, które zostaną po nim zorganizowane w zakresie hodowli i produkcji bydła ras mięsnych, krótkich łańcuchów dostaw, rozwoju przedsiębiorczości na obszarach wiejskich w obszarze małego przetwórstwa lokalnego, innowacyjności w tym rozwoju społeczeństwa cyfrowego w rolnictwie oraz tworzenia sieci współpracy partnerskiej dotyczącej rolnictwa i obszarów wiejskich w tym poprzez integrację (szczególnie w obszarze bydła mięsnego).</t>
  </si>
  <si>
    <t xml:space="preserve">20 osób z 4 województw: kujawsko-pomorskie, lubelskie, podkarpackie i wielkopolskie z różnych środowisk: rolnicy, doradcy, przedstawiciele samorządu terytorialnego oraz nauki (po 5 uczestników reprezentujących co najmniej 2 z wymienionych środowisk z każdego z województw) </t>
  </si>
  <si>
    <t>Federacja Grup i Producentów Wołowina Polska</t>
  </si>
  <si>
    <t>01-031 Warszawa, Al. Jana Pawła II 61/123</t>
  </si>
  <si>
    <t>Integracja w rolnictwie a produkcja żywności wysokiej jakości i zdolność do wdrażania innowacji na przykładzie Włoch</t>
  </si>
  <si>
    <t>Przeszkolenie i podniesienie wiedzy uczestników wyjazdu studyjnego do Włoch oraz spotkań, które zostaną po nim zorganizowane w zakresie systemów jakości żywności, krótkich łańcuchów dostaw, rozwoju przedsiębiorczości na obszarach wiejskich w obszarze małego przetwórstwa lokalnego, innowacyjności w tym rozwoju społeczeństwa cyfrowego w rolnictwie oraz tworzenia sieci współpracy partnerskiej dotyczącej rolnictwa i obszarów wiejskich w tym poprzez integrację.</t>
  </si>
  <si>
    <t>Ogólnopolskie Stowarzyszenie Przetwórców i Producentów Produktów Ekologicznych "POLSKA EKOLOGIA"</t>
  </si>
  <si>
    <t>00-246 Warszawa, ul. Miodowa 14</t>
  </si>
  <si>
    <t xml:space="preserve">"Najciekawsze i SMART - zrównoważony rozwój obszarów wiejskich w oparciu o nowoczesne technologie" </t>
  </si>
  <si>
    <t>Celem operacji jest dalsza promocja Sieci Najciekawszych Wsi (SNW) oraz podniesienie w okresie od kwietnia do końca października 2020 r. praktycznej wiedzy członków PSORW, przedstawicieli miejscowości SNW oraz potencjalnych nowych członków SNW i PSORW w zakresie promocji regionu w oparciu o nowoczesne technologie poprzez organizację konferencji, warsztatu i wydanie folderów promocyjnych.</t>
  </si>
  <si>
    <t>warsztat, konferencja, publikacja</t>
  </si>
  <si>
    <t>Grupę docelową stanowią wiejscy liderzy, sołtysi, członkowie organizacji wiejskich, a także przedstawiciele lokalnych społeczności i samorządów zaangażowani w proces powstawania Sieci Najciekawszych Wsi. Do grupy docelowej dołączą również członkowie Polskiej Sieci Odnowy i Rozwoju Wsi oraz przedstawiciele miejscowości zainteresowanych uzyskaniem certyfikatu uczestnika SNW</t>
  </si>
  <si>
    <t>Stowarzyszenie Polska Sieć Odnowy i Rozwoju Wsi</t>
  </si>
  <si>
    <t>58-200 Dzierżoniów 
ul. Piastowska 1 lok.202</t>
  </si>
  <si>
    <t>Współpraca i dobre praktyki szansą na rozwój obszarów wiejskich</t>
  </si>
  <si>
    <t>Celem operacji jest wymiany wiedzy i doświadczeń pomiędzy podmiotami branży agroturystycznej. Uczestnicy projektu mają zdobyć wiedzę, jak efektywnie zarządzać swoim przedsięwzięciem, jakie stosować rozwiązania marketingowe, mają poznać najlepsze wzorce, które będą mogli wdrożyć w dowolnym stopniu również w prowadzonej przez siebie działalności</t>
  </si>
  <si>
    <t>wyjazd studyjny/konferencja</t>
  </si>
  <si>
    <t>Grupą docelową będą osoby pracujące w sektorze agroturystyki i turystyki wiejskiej (zarówno właściciele obiektów, jak i osoby zatrudnione) oraz osoby zamierzające rozpocząć pracę w ww. sektorze</t>
  </si>
  <si>
    <t>Wielkopolska Organizacja Turystyczna</t>
  </si>
  <si>
    <t>61-823 Poznań 
ul. Piekary 17</t>
  </si>
  <si>
    <t>W poszukiwaniu inspiracji rozwoju działalności na terenach wiejskich – produkty lokalne, turystyczne na bazie zasobów przyrodniczych i kulturowych</t>
  </si>
  <si>
    <t>Podniesienie poziomu wiedzy 24 osób z 4 lokalnych grup działania w zakresie małego przetwórstwa lokalnego, rozwoju przedsiębiorczości w oparciu o walory przyrodnicze, turystyczne i produkty lokalne, tworzenia sieci współpracy służącej rozwojowi obszarów wiejskich oraz zarządzania projektami.</t>
  </si>
  <si>
    <t>Wyjazd stdyjny</t>
  </si>
  <si>
    <t>Członkowie i przedstawiciele 4 LGD:
Rybacka Lokalna Grupa Działania „Z Ikrą” – województwo łódzkie
Stowarzyszenie „Lokalna Grupa Działania – Tygiel Doliny Bugu” – województwo podlaskie
Stowarzyszenie Dolina Karpia – województwo małopolskie
Stowarzyszenie „Między Wisłą a Kampinosem” – województwo mazowieckie.</t>
  </si>
  <si>
    <t>Rybacka Lokalna Grupa Działania „Z Ikrą”</t>
  </si>
  <si>
    <t>ul. Ozorkowska 3
95-045 Parzęczew</t>
  </si>
  <si>
    <t>Sieci LGD - obowiązek czy szansa?</t>
  </si>
  <si>
    <t>Celem operacji jest wyższa skuteczność oddziaływania na rozwój obszarów wiejskich Lokalnych Grup Działania poprzez zwiększoną ich aktywność w ramach regionalnych sieci LGD poprzez:                  
1. Ustalenie sposobów prezentacji działalności sieci LGD oraz ich metod działania we współpracy z członkowskimi LGD.
2. Identyfikację czynników pozytywnie i negatywnie wpływających na funkcjonowanie LGD w ramach sieci wojewódzkich i funkcjonowania tych sieci.
3. Zdefiniowanie warunków jakie będą miały wpływ na świadome i zaangażowane uczestnictwo LGD w pracach sieci wojewódzkich.
4. Identyfikację oczekiwań LGD pod adresem sieci wojewódzkich.
5. Wskazanie uwarunkowań zwiększających wpływ sieci LGD na wyższą jakość zarządzania procesem wdrażania lokalnych strategii rozwoju.</t>
  </si>
  <si>
    <t>Publikacja, badanie</t>
  </si>
  <si>
    <t>Liczba publikacji
Raporty</t>
  </si>
  <si>
    <t>1
7</t>
  </si>
  <si>
    <t xml:space="preserve">Lokalne grupy działania, aktualni i byli prezesi sieci regionalnych, jednostki regionalen KSOW, zainteresowani sieciowaniem członkowie LGD </t>
  </si>
  <si>
    <t>III, IV</t>
  </si>
  <si>
    <t>Fundacja Idealna Gmina</t>
  </si>
  <si>
    <t>ul. Gdańska 2 lok. 128a
01-633 Warszawa</t>
  </si>
  <si>
    <t>Idea Kilometra Zero na przykładzie włoskich doświadczeń</t>
  </si>
  <si>
    <t>Zapoznanie uczestników wyjazdu studyjnego z modelem współpracy „Kilometr Zero” w regionie Veneto, we Włoszech, gdzie będą odwiedzać gospodarstwa agroturystyczne i związki rolników zrzeszonych w ramach tej inicjatywy.</t>
  </si>
  <si>
    <t>Wyjazd studyjny, spotkanie</t>
  </si>
  <si>
    <t>Liczba uczestników wyjazdu
Liczba uczestników spotkania</t>
  </si>
  <si>
    <t xml:space="preserve">17
17
</t>
  </si>
  <si>
    <t xml:space="preserve">Przedstawiciele Urzędów Marszałkowskich: województwa lubelskiego, łódzkiego, podkarpackiego, podlaskiego, przedstawiciele LGD „Puszcza Białowieska”,  LGD N.A.R.E.W. i Podlaskiej Izby Rolniczej. </t>
  </si>
  <si>
    <t>ul. Kard. Stafana Wyszyńskiego 1
15-888 Białystok</t>
  </si>
  <si>
    <t xml:space="preserve">Aronia… Na zdrowie! Najkrótsza droga z krzewu na stół
województwa: pomorskie, kujawsko-pomorskie, wielkopolskie i dolnośląskie
</t>
  </si>
  <si>
    <t>Celem operacji jest zorganizowanie w 2020 r. 4 punktów informacyjnych na imprezach plenerowych o charakterze rolno-spożywczym, organizowanych na terenie województw: pomorskiego, kujawsko-pomorskiego, wielkopolskiego i dolnośląskiego, w których z jednej strony będzie zwracana uwaga konsumentów na prozdrowotne walory wyrobów aroniowych wraz ze wskazaniem najbliższych plantacji aronii oraz lokalnych przedsiębiorstw oferujących wyroby aroniowe, z drugiej zaś zainteresowanie, wystawiających się na danej imprezie, lokalnych przetwórców aronią, jako wartościowym surowcem i zachęcenie ich do umożliwienia bezpośredniej sprzedaży swoich wyrobów zainteresowanym konsumentom i właścicielom lokali gastronomicznych. W puncie informacyjnym przekazywane będą odwiedzającym broszury informacyjne oraz będą oferowane do degustacji produkty aroniowe. Ponadto celem operacji jest przekazanie broszury informacyjnej, która zwróci uwagę właścicieli min. 100. lokali gastronomicznych, z terenu województw: pomorskiego, kujawsko-pomorskiego, wielkopolskiego i dolnośląskiego, na wykorzystanie owoców aronii oraz produktów aroniowych oferowanych przez lokalnych producentów</t>
  </si>
  <si>
    <t>Punkty informacyjne, broszura</t>
  </si>
  <si>
    <t>Liczba punktów informacyjnych
Liczba broszur</t>
  </si>
  <si>
    <t xml:space="preserve">4
1
</t>
  </si>
  <si>
    <t>Krajowe Zrzeszenie Plantatorów Aronii ARONIA POLSKA</t>
  </si>
  <si>
    <t>ul. Konstytucji 3 Maja 1/3
96-100 Skierniewice</t>
  </si>
  <si>
    <t>„Przetwórstwo oparte na lokalnych zasobach szansą na rozwój obszarów wiejskich”</t>
  </si>
  <si>
    <t xml:space="preserve">Celem operacji jest upowszechnienie wiedzy i znaczenia przetwórstwa lokalnego w rozwoju obszarów wiejskich na przykładzie rozwiązań angielskich.
</t>
  </si>
  <si>
    <t xml:space="preserve">Wyjazd studyjny
</t>
  </si>
  <si>
    <t>Liczba wyjazdów studyjnych</t>
  </si>
  <si>
    <t xml:space="preserve">Grupą docelową operacji będą m.in.: 
- rolnicy/sadownicy specjalizujący się w produkcji jabłek- zajmujący się produkcją sadowniczą,
- osoby/podmioty zajmujące się przetwórstwem owoców,
- producenci cydru/jabłecznika,
- przedstawiciele organizacji udzielających dotacji na podejmowanie i rozwój działalności gospodarczej na obszarach wiejskich tj. LGD,
- przedstawiciele organizacji branżowych związanych z sadownictwem/przetwórstwem,
- przedstawiciele ośrodków doradztwa rolniczego.  
</t>
  </si>
  <si>
    <t>Lubelskie Stowarzyszenie Miłośników Cydru</t>
  </si>
  <si>
    <t>Mikołajówka 11
23-250 Urzędów</t>
  </si>
  <si>
    <t>Liczba uczestników wyjazdu studyjnego</t>
  </si>
  <si>
    <t>Forum opinii, potrzeb i ograniczeń we wdrażaniu działań ochrony środowiska oraz klimatu w polskim rolnictwie</t>
  </si>
  <si>
    <t>Celem operacji jest zebranie szerokiej opinii i doświadczeń rolników z dotychczasowego działania zobowiązań na rzecz ochrony środowiska w gospodarstwach rolnych oraz ustalenie możliwie najłatwiejszych do wdrożenia, technik redukcji emisji amoniaku i GHG, w kontekście upowszechnienie wyników badania tych opinii w kręgach administracji państwowej, samorządowej, doradztwa, świata nauki i innych interesariuszy, w tym samych rolników. rozpoznawania, nabywania i przechowywania.</t>
  </si>
  <si>
    <t xml:space="preserve">Konferencja
Publikacja
Analiza
</t>
  </si>
  <si>
    <t xml:space="preserve">Grupę docelową stanowić będą rolnicy z obszaru całej Polski, którzy będą mogli wyrazić swoje opinie, ograniczenia i możliwości na temat ochrony środowiska i zmian klimatu w rolnictwie. 
Uzyskane rezultaty badania, zostaną zaprezentowane i skonsultowane na konferencjach, dedykowanych administracji, doradztwu i nauce oraz dużym gospodarstwom, a także małym i średnim gospodarstwom.
Natomiast wyniki konsultacji oraz podsumowanie ekspertyzy zawarte będą w opracowanym wydawnictwie/monografii przeznaczonej dla całego kraju. </t>
  </si>
  <si>
    <t>Instytut Zootechniki - Państwowy Instytut Badawczy</t>
  </si>
  <si>
    <t>ul.Sarego 2
04-373 Warszawa
31-047 Kraków</t>
  </si>
  <si>
    <t>Liczba uczestników
3 konferencji</t>
  </si>
  <si>
    <t>Liczba egzemplarzy publikacji</t>
  </si>
  <si>
    <t>Liczba analiz</t>
  </si>
  <si>
    <t>Europejskie rozwiązania strukturalne dla rolnictwa górskiego na tle krajowych oczekiwań i potrzeb.</t>
  </si>
  <si>
    <t>Celem międzynarodowej konferencji pt. ”Europejskie rozwiązania strukturalne dla rolnictwa górskiego na tle krajowych oczekiwań i potrzeb” będzie prezentacja i wymiana wiedzy (wykłady, sesje panelowe) w zakresie narodowych rozwiązań krajów członkowskich UE w zakresie struktur i funkcjonowania ich programów górskich, co pozwoli na ukierunkowanie krajowej dyskusji i prac na właściwe tory, pominięcie popełnionych przez inne kraje błędów oraz wykorzystanie ich wieloletniego doświadczenia.</t>
  </si>
  <si>
    <t>Konferencja
Publikacja</t>
  </si>
  <si>
    <t>Grupę docelową stanowić będą przede wsystkim: rolnicy, stowarzyszenia i organizacje rolników, fundacje promujące regiony, lokalne organizacje pozarządowe, samorząd rolników i terytorialny, administracja państwowa szczebla lokalnego, przedstawicie MRiRW, doradztwo rolnicze, naukowcy i eksperci, reprezentujący 4 województwa (podkarpackie, małopolskie, dolnośląskie i śląskie)</t>
  </si>
  <si>
    <t>„Videosfera Agro” – Platforma informacyjna upowszechniająca innowacyjne i dobre praktyki w rolnictwie na terenie Polski.</t>
  </si>
  <si>
    <t>Celem operacji jest wykreowanie nowoczesnego systemu przekazywania wiedzy na temat innowacyjnych rozwiązań technicznych i procesowych przedstawianych na Platformie „Videosfera Agro” poprzez zidentyfikowanie, rozpowszechnienie i rekomendowanie dobrych praktyk w zakresie rozwoju innowacyjnych rozwiązań dla rolnictwa.
Cele szczegółowe operacji to:
1. Upowszechnienie wiedzy i rozwój kompetencji związanych z generowaniem innowacyjnych rozwiązań (z wykorzystaniem wiedzy profesjonalnej) i zarządzaniem projektami innowacyjnymi poprzez produkcję filmów, publikacją artykułów prasowych, seminaria, udział w targach.
2. Rozwój kompetencji związanych ze współpracą poprzez współpracę projektową, upowszechnienie wiedzy o systemie wsparcia dla powstawania i rozwoju innowacyjnych przedsięwzięć w rolnictwie w ramach seminariów,
3. Identyfikacja poprzez przeprowadzenie konkursu dotyczącego rolnictwa na obszarach wiejskich i wyłaniającego najlepsze praktyki.
4. Upowszechnienie poprzez komunikację i promocję najlepszych przykładowych dobrych praktyk związanych z rolnictwem.
5. Rozpowszechnienie wiedzy na temat przygotowania innowacyjnych rozwiązań związanych z tworzeniem ofert w rolnictwie.</t>
  </si>
  <si>
    <t xml:space="preserve">Seminarium
Stoisko wystawiennicze
Prasa
Konkurs
Informacje i publikacje w Internecie (filmy)
</t>
  </si>
  <si>
    <t>Liczba seminariów</t>
  </si>
  <si>
    <t xml:space="preserve">Grupę docelową stanowić będą rolnicy, odbiorcy portalu wiescirolnicze.pl,  kanału Wieści Rolniczych na YouTube, czytelnicy „Wieści Rolniczych”. Dzięki projektowi zapoznają się oni z dobrymi praktykami stosowanymi w rolnictwie, nie tylko w teorii – dzięki wiedzy specjalistów i naukowców, ale także na konkretnych przykładach najbardziej innowacyjnych rolników, zwłaszcza takich, którzy osiągnęli sukces ekonomiczny. </t>
  </si>
  <si>
    <t>Południowa Oficyna Wydawnicza Sp. z o.o.</t>
  </si>
  <si>
    <t>ul. Kasprzaka 1A
63-200 Jarocin</t>
  </si>
  <si>
    <t>Liczba stoisk wystawienniczych</t>
  </si>
  <si>
    <t>Liczba artykułów</t>
  </si>
  <si>
    <t>Liczba konkursów</t>
  </si>
  <si>
    <t>Liczba uczestników
2 konkursów</t>
  </si>
  <si>
    <t>Liczba informacji w internecie (filmów)</t>
  </si>
  <si>
    <t>Innowacyjne przykłady współpracy w sektorze rolnym Szwajcarii</t>
  </si>
  <si>
    <t xml:space="preserve">Głównym celem operacji jest zapoznanie się z osiągnięciami Szwajcarii we wprowadzaniu innowacyjnych  przykładów współpracy  w sektorze rolnym Szwajcarii. Pytania nas interesujące są następujące: Jakie podjęto  działania innowacyjne i jakie osiągnięto efekty? Jak wyzwolono inicjatywy społeczne aby zainteresowane strony były aktywne w procesach przekształceń i wdrażaniu nowych inicjatyw ? Jakie użyto instrumenty aby zabezpieczyć wsparcie w zakresie rozwoju działalności przedsiębiorczej gospodarstw rolnych i organizacji łańcucha dostaw produktów żywnościowych? Jakie są podejmowane działania w formie wspólnych przedsięwzięć rolników?
    Docelowo projekt ma służyć inicjowaniu różnorodności form uzyskiwania dochodów gospodarstw rolnych na obszarach wiejskich, jak również wpłynąć na rozwój społeczno-gospodarczy obszarów wiejskich, co przyczyni się do promocji zamieszkania na obszarach wiejskich. 
Ponadto projekt przyczyni się do:
- Promowania systemów sprzedaży żywności wytworzonej w gospodarstwie rolnym.
- Promowania współpracy w ramach dystrybucji żywności lokalnej.
- Wspierania rozwoju przedsiębiorczości na obszarach wiejskich przez podnoszenie poziomu wiedzy i umiejętności w obszarze małego przetwórstwa lokalnego i form dystrybucji żywności. </t>
  </si>
  <si>
    <t xml:space="preserve">Wyjazd studyjny                              </t>
  </si>
  <si>
    <t xml:space="preserve">Wyjazd studyjny skierowany jest dla grupy 20 osób z terenu województwa: małopolskiego-8 osób, śląskiego-4 osoby, lubelskiego-4 osoby i podkarpackiego-4 osoby. Wyjedzie 3 przedstawicieli wnioskodawcy projektu, po 1 przedstawicielu każdego partnera projektu (tj.3), 3 przedstawicieli spółdzielczości, 2 przedstawicieli organizacji pozarządowych działających na obszarach wiejskich, 3 przedstawicieli jednostek naukowych, 1 przedstawicielu JST, 1 przedstawicielu przedsiębiorców, 4 rolników indywidualnych. Publikacja skierowana jest do uczestników wyjazdu studyjnego, aktywnych członków  partnerów projektu, uczestników seminariów i konferencji organizowanych w obszarze tematyki wyjazdu.                        </t>
  </si>
  <si>
    <t xml:space="preserve"> -</t>
  </si>
  <si>
    <t>Małopolskie Stowarzyszenie Doradztwa Rolniczego</t>
  </si>
  <si>
    <t>ul. Czysta 21; 31-121 Kraków</t>
  </si>
  <si>
    <t>Publikacja/ materiał drukowany</t>
  </si>
  <si>
    <t>Gęsina nie tylko na św. Marcina - Promocja przyzagrodowego chowu, przetwórstwa oraz walorów żywieniowych gęsiny podczas targów i imprez plenerowych</t>
  </si>
  <si>
    <t xml:space="preserve">Celem operacji jest poprawa wizerunku polskiej wsi oraz rozpoznawalności lokalnej marki jaką jest mięso gęsie w całym kraju, a w szczególności w regionach objętych operacją, wpływ na lepsze jej urynkowienie oraz wykreowanie nowych lokalnych produktów i tradycji na rynku ogólnokrajowym, dzięki czemu zwiększony zostanie udział zainteresowanych stron we wdrażaniu inicjatyw na rzecz rozwoju obszarów wiejskich.
Celami szczegółowymi są:
a) promowanie gęsiny jako polskiej, zdrowej, naturalnej i ekologicznej żywności, pochodzącej z przyzagrodowego chowu wśród minimum 149.500 osób przebywających na terenie kraju, a w szczególności w województwach: pomorskim, łódzkim, mazowieckim, kujawsko-pomorskim i wielkopolskim,
b) dotarcie ze specjalistyczną wiedzą dotyczącą przyzagrodowego chowu gęsi, przetwórstwa i sprzedaży gęsiny w ramach RHD oraz budowania współpracy wśród minimum 149.500 osób przebywających na terenie kraju, a w szczególności w województwach: pomorskim, łódzkim, mazowieckim, kujawsko-pomorskim i wielkopolskim. </t>
  </si>
  <si>
    <t xml:space="preserve">Stoisko wystawiennicze/ punkt informacyjny  </t>
  </si>
  <si>
    <t xml:space="preserve">
1. rolnicy i mieszkańcy obszarów wiejskich, którzy ze względu na ograniczone możliwości rozwoju zawodowego na terenach wiejskich zagrożone są wykluczeniem społecznym i ubóstwem, chcących się zaktywizować poprzez rozpoczęcie działalności w zakresie przyzagrodowego chowu gęsi i sprzedaży produktów z gęsiny,
2. potencjalni  konsumenci, których należy uświadomić w zakresie walorów zdrowotnych, jakie posiadają produkty z gęsiny, 
3. przetwórcy, osóby prowadzące gospodarstwa agroturystyczne, restauratorzy, właściciele punktów gastronomicznych, których można by zainteresować włączeniem do swojej oferty sprzedaż produktów z gęsiny.
Grupa docelowa operacji pochodzić będzie z terenów całej Polski, a w szczególności z terenów województwa: pomorskiego, łódzkiego, mazowieckiego, kujawsko-pomorskiego i wielkopolskiego.
Liczebność grupy docelowej: minimum 149 500 osób, w tym  województwa kujawsko-pomorskiego: 30 000, pomorskiego: 30 000, łódzkiego: 30 000, mazowieckiego: 32 000 i wielkopolskiego: 27 500.</t>
  </si>
  <si>
    <t>Fundacja Hodowców Polskiej Białej Gęsi</t>
  </si>
  <si>
    <t>Wróble 37, 88-153 Wróble</t>
  </si>
  <si>
    <t xml:space="preserve"> Audycja/ film/ spot</t>
  </si>
  <si>
    <t xml:space="preserve"> Inne (roll up)</t>
  </si>
  <si>
    <t>V</t>
  </si>
  <si>
    <t>Przyzagrodowy chów gęsi sposobem na rozwój przedsiębiorczości na obszarach wiejskich.</t>
  </si>
  <si>
    <t xml:space="preserve">
1) przeszkolenie, w okresie realizacji operacji, niepracujących mieszkańców obszarów wiejskich (w tym min. 50 % osób do 35 roku życia) z zakresu prowadzenia przyzagrodowego chowu gęsi, przetwórstwa i sprzedaży gęsiny w ramach rolniczego handlu detalicznego (RHD), budowania produktu turystycznego opartego na przyzagrodowym chowie gęsi oraz budowania współpracy w ramach zbytu żywności;
2) rozpropagowanie, w okresie realizacji operacji, wśród niepracujących mieszkańców obszarów wiejskich (w tym min. 50 % osób do 35 roku życia) wiedzy z zakresu prowadzenia przyzagrodowego chowu gęsi, przetwórstwa i sprzedaży gęsiny w ramach rolniczego handlu detalicznego (RHD), budowania produktu turystycznego opartego na przyzagrodowym chowie gęsi oraz budowania współpracy w ramach zbytu żywności;
3) dotarcie, w okresie realizacji operacji, ze specjalistyczną wiedzą dotyczącą przyzagrodowego chowu gęsi, przetwórstwa i sprzedaży gęsiny w ramach RHD, budowania produktu turystycznego opartego na przyzagrodowym chowie gęsi, budowania współpracy w ramach zbytu żywności, a także promocja gęsiny wśród mieszkańców wsi i małych miast. </t>
  </si>
  <si>
    <t>Szkolenie/ seminarium/ warsztat</t>
  </si>
  <si>
    <t xml:space="preserve">
a) niepracujący mieszkańcy obszarów wiejskich, w tym osoby młode (do 35 roku życia – minimum 50% grupy), w łącznej liczbie 768 osób (po 192 osoby na województwo: kujawsko-pomorskie, mazowieckie, pomorskie oraz wielkopolskie);
b) ogół społeczeństwa, w tym osoby zainteresowane prowadzeniem przyzagrodowego chowu gęsi, przetwórstwem i zbytem gęsiny w ramach rolniczego handlu detalicznego, budowaniem produktu turystycznego opartego na przyzagrodowym chowie gęsi czy budowaniem współpracy w ramach zbytu żywności, a także potencjalni konsumenci, w liczbie minimum 6.968.700 osób (w tym minimum 4.717.800 mieszkańców wsi i małych miast).
</t>
  </si>
  <si>
    <t>Audycja/ film/ spot</t>
  </si>
  <si>
    <t>Kierunek na rozwój – szkolenia i wyjazdy studyjne dla branży serowarskiej</t>
  </si>
  <si>
    <t xml:space="preserve">1)Przeszkolenie producentów sera, osób związanych z branżą serowarską oraz osób zainteresowanych podjęciem zatrudnienia lub własną działalnością w branży serowarskiej podczas udziału w pilotażowym cyklu szkoleń dla zawodu serowara farmerskiego w okresie listopad 2020 – wrzesień 2021 podczas 10 szesnastogodzinnych zjazdów szkoleniowych	
2)Przeszkolenie producentów sera, osób związanych z branżą serowarską oraz osób zainteresowanych podjęciem zatrudnienia lub własną działalnością w branży serowarskiej, a także przedstawicieli Uniwersytetu Przyrodniczego we Wrocławiu z zakresu produkcji sera poprzez udział w siedmiodniowym wyjeździe studyjnym do Francji w 2021 r.
3)Przeszkolenie producentów sera, osób związanych z branżą serowarską oraz osób zainteresowanych podjęciem zatrudnienia lub własną działalnością w branży serowarskiej, a także przedstawicieli Uniwersytetu Przyrodniczego we Wrocławiu z zakresu produkcji sera poprzez udział w siedmiodniowym wyjeździe studyjnym do Hiszpanii w 2020 r.	</t>
  </si>
  <si>
    <t xml:space="preserve">Szkolenia:
- 15 producentów sera, osób związanych z branżą serowarską i/lub osób zainteresowanych podjęciem zatrudnienia w branży serowarskiej z województwa dolnośląskiego (co najmniej 2  osoby),województwa wielkopolskiego (co najmniej 2 osoby), województwa zachodniopomorskiego (co najmniej 2 osoby),  województwa kujawsko-pomorskiego (co najmniej 2 osoby), województwa mazowieckiego (co najmniej 2  osoby), którzy będą uczestniczyli w pełnym cyklu szkoleń. 
Wyjazd studyjny do Hiszpanii:
- 15 producentów sera , osób związanych z branżą serowarską i/lub osób zainteresowanych podjęciem zatrudnienia w branży serowarskiej 
- 2 przedstawicieli Uniwersytetu Przyrodniczego we Wrocławiu (osoby, które zajmują się rozwojem branży serowarskiej)
Wśród ww. grupy znajdują się reprezentanci następujących województw: 
- województwo dolnośląskie (co najmniej 3 osoby),
-  województwo wielkopolskie (co najmniej 3 osoby), 
- województwo zachodniopomorskie (co najmniej 3 osoby), 
- województwo kujawsko-pomorskie (co najmniej 3 osoby), 
- województwo mazowieckie (co najmniej 3 osoby)
Wyjazd studyjny do Francji:
- 15 producentów sera , osób związanych z branżą serowarską i/lub osób zainteresowanych podjęciem zatrudnienia w branży serowarskiej 
- 2 przedstawicieli Uniwersytetu Przyrodniczego we Wrocławiu (osoby, które zajmują się rozwojem branży serowarskiej)
Wśród ww. grupy znajdują się reprezentanci następujących województw: 
- województwo dolnośląskie (co najmniej 3 osoby),
-  województwo wielkopolskie (co najmniej 3 osoby), 
- województwo zachodniopomorskie (co najmniej 3 osoby), 
- województwo kujawsko-pomorskie (co najmniej 3 osoby), 
- województwo mazowieckie (co najmniej 3 osoby)
</t>
  </si>
  <si>
    <t>Uniwersytet Przyrodniczy we Wrocławiu</t>
  </si>
  <si>
    <t>ul.C.K. Norwida 25, 50-375 Wrocław</t>
  </si>
  <si>
    <t>Transfer wiedzy i innowacji w rolnictwie chorwackim na przykładzie tworzenia wartości dodanej na poziomie gospodarstwa, zwłaszcza producentów winorośli.</t>
  </si>
  <si>
    <t xml:space="preserve">Zapoznanie się z systemem  transferu wiedzy i informacji/innowacji w rolnictwie chorwackim oraz tworzeniem wartości dodanej na poziomie gospodarstwa na przykładzie gospodarstw z uprawą winorośli.                                                            </t>
  </si>
  <si>
    <t>wyjazd, broszura</t>
  </si>
  <si>
    <t>liczba uczestników wyjazdu/liczba egzemplarzy broszury</t>
  </si>
  <si>
    <t>20/200</t>
  </si>
  <si>
    <t xml:space="preserve">przedstawiciele wnioskodawcy i partnerów projektu, przedstawicieli spółdzielczości,  przedstawiciele organizacji pozarządowych działających na obszarach wiejskich,  przedstawiciel jednostek naukowych, przedstawiciel JST, przedstawiciel przedsiębiorców, rolników indywidualnych. </t>
  </si>
  <si>
    <t>Kraków 31-121, ul.  Czysta 21</t>
  </si>
  <si>
    <t>„Produkcja, przetwórstwo i sprzedaż żywności na niewielką skalę - szansą rozwoju wsi”</t>
  </si>
  <si>
    <t xml:space="preserve">Celem głównym operacji jest ułatwianie wymiany wiedzy na temat produkcji, przetwórstwa i sprzedaży żywności na niewielką skalę  i wprowadzania jej na rynek w krótkich łańcuchach dystrybucji, w tym na temat działalności marginalnej, lokalnej i ograniczonej, rolniczego handlu detalicznego i sprzedaży bezpośredniej. </t>
  </si>
  <si>
    <t>szkolenie, wyjazd, konferencja, publikacja, film</t>
  </si>
  <si>
    <t xml:space="preserve">liczba uczestników, liczba uczestnikó, liczba uczestników, liczba egzmplarzy,liczba stron na których zamieszczony zostanie film </t>
  </si>
  <si>
    <t xml:space="preserve">100/25/100/1000/1 </t>
  </si>
  <si>
    <t>doradcy oraz pracownicy ODRów, przedstawiciele świata nauki oraz instytucji nadzorujących obrót żywnością, a także restauratorzy z terenu czterech województw – wielkopolskiego, kujawsko-pomorskiego, podlaskiego i małopolskiego.</t>
  </si>
  <si>
    <t>Wielkopolski Ośrodek Doradztwa Rolniczego w Poznaniu</t>
  </si>
  <si>
    <t>Poznań 60-163, Sieradzka 29</t>
  </si>
  <si>
    <t>Aktywny staruszek – gospodarstwa opiekuńcze jako forma aktywizacji seniorów na wsi. Zapoznanie się z dobrymi praktykami zagranicznymi</t>
  </si>
  <si>
    <t xml:space="preserve">Celem operacji jest aktywizacja mieszkańców wsi na rzecz podejmowania inicjatyw w zakresie tworzenia i prowadzenia gospodarstw opiekuńczych </t>
  </si>
  <si>
    <t>wyjzd</t>
  </si>
  <si>
    <t xml:space="preserve"> rolnicy, pracownicy Ośrodka, pracownicy PODR  zajmujący się wdrażaniem nowych inicjatyw na terenach wiejskich, rolnicy z Podkarpacia, przedstawiciele instytucji rządowych / samorządowych instytucji rolniczych i około rolniczych</t>
  </si>
  <si>
    <t>Podkarpacki Ośrodek Doradztwa Rolniczego z siedzibą w Boguchwale</t>
  </si>
  <si>
    <t>Boguchwała 36-040, Suszyckich/9</t>
  </si>
  <si>
    <t>Wspieranie rozwoju przedsiębiorczości na obszarach wiejskich poprzez podnoszenie poziomu wiedzy i umiejętności w obszarze małego przetwórstwa lokalnego lub w obszarze rozwoju zielonej gospodarki, w tym tworzenie nowych miejsc pracy</t>
  </si>
  <si>
    <r>
      <rPr>
        <b/>
        <sz val="11"/>
        <rFont val="Calibri"/>
        <family val="2"/>
        <charset val="238"/>
        <scheme val="minor"/>
      </rPr>
      <t>Cel:</t>
    </r>
    <r>
      <rPr>
        <sz val="11"/>
        <rFont val="Calibri"/>
        <family val="2"/>
        <charset val="238"/>
        <scheme val="minor"/>
      </rPr>
      <t xml:space="preserve"> Zwiększenie udziału zainteresowanych stron we wdrażaniu inicjatyw na rzecz rozwoju obszarów wiejskich.</t>
    </r>
    <r>
      <rPr>
        <b/>
        <sz val="11"/>
        <rFont val="Calibri"/>
        <family val="2"/>
        <charset val="238"/>
        <scheme val="minor"/>
      </rPr>
      <t xml:space="preserve"> Przedmio</t>
    </r>
    <r>
      <rPr>
        <sz val="11"/>
        <rFont val="Calibri"/>
        <family val="2"/>
        <charset val="238"/>
        <scheme val="minor"/>
      </rPr>
      <t xml:space="preserve">t: przeprowadzenie procesu certyfikacji (audytów), organizacja konferencji branżowej połączonej z warsztatami. </t>
    </r>
    <r>
      <rPr>
        <b/>
        <sz val="11"/>
        <rFont val="Calibri"/>
        <family val="2"/>
        <charset val="238"/>
        <scheme val="minor"/>
      </rPr>
      <t>Tematy</t>
    </r>
    <r>
      <rPr>
        <sz val="1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t>
    </r>
  </si>
  <si>
    <t>warsztaty, konferencja, audyt</t>
  </si>
  <si>
    <t>producenci rolni i przetwórcy żywności na terenie Dolnego Śląska</t>
  </si>
  <si>
    <t>DZD DOZEDO Sp. z o. o.</t>
  </si>
  <si>
    <t>Wystawowa 1, 51-618 Wrocław</t>
  </si>
  <si>
    <t>liczba uczestników  warsztatów</t>
  </si>
  <si>
    <t>17-20</t>
  </si>
  <si>
    <t>35-40</t>
  </si>
  <si>
    <t>audyt (planowana liczba produktów poddanych certyfikacji)</t>
  </si>
  <si>
    <t>8-10</t>
  </si>
  <si>
    <t>Święto Powiatu Kamiennogórskiego - X Święto Mleka, V Święto Przedsiębiorczości</t>
  </si>
  <si>
    <r>
      <rPr>
        <b/>
        <sz val="11"/>
        <rFont val="Calibri"/>
        <family val="2"/>
        <charset val="238"/>
        <scheme val="minor"/>
      </rPr>
      <t>Cel</t>
    </r>
    <r>
      <rPr>
        <sz val="11"/>
        <rFont val="Calibri"/>
        <family val="2"/>
        <charset val="238"/>
        <scheme val="minor"/>
      </rPr>
      <t xml:space="preserve">: zorganizowanie wydarzenia plenerowego, dzięki któremu możliwe będzie stworzenie dogodnych i atrakcyjnych warunków do ogólnopojętego rozwoju obszarów wiejskich. Docelowo operacja ma za zadanie zwiększenie świadomości grupy odbiorców operacji w zakresie możliwości korzystania z instrumentów pomocy zarówno finansowej, jak i merytorycznej w obszarze rolnictwa. Dodatkowo projekt przyczyni się do poprawy konkurencyjności lokalnego rolnictwa dzięki zintensyfikowanym działaniom propagującym rodzime produkty rolne. Wszelkie działania prowadzone 
w ramach realizacji operacji skierowane będą na poprawę jakości życia mieszkańców oraz promocję zrównoważonego rozwoju okolicznych wsi. Ponadto operacja zwiększy świadomość hodowców bydła w zakresie innowacji w rolnictwie oraz aktualnej polityki 
w tym zakresie. Działania te będą możliwe poprzez zaprezentowanie licznych stoisk informacyjnych instytucji okołorolniczych. </t>
    </r>
    <r>
      <rPr>
        <b/>
        <sz val="11"/>
        <rFont val="Calibri"/>
        <family val="2"/>
        <charset val="238"/>
        <scheme val="minor"/>
      </rPr>
      <t>Przedmiot</t>
    </r>
    <r>
      <rPr>
        <sz val="11"/>
        <rFont val="Calibri"/>
        <family val="2"/>
        <charset val="238"/>
        <scheme val="minor"/>
      </rPr>
      <t xml:space="preserve">: zorganizowanie imprezy plenerowej.  </t>
    </r>
    <r>
      <rPr>
        <b/>
        <sz val="11"/>
        <rFont val="Calibri"/>
        <family val="2"/>
        <charset val="238"/>
        <scheme val="minor"/>
      </rPr>
      <t>Tematy</t>
    </r>
    <r>
      <rPr>
        <sz val="1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
</t>
    </r>
  </si>
  <si>
    <t>producenci rolni, firmy branżowe z sektora rolnictwa, lokalne stowarzyszenia mające w swojej ofercie produkty lokalne, produkty wykorzystujące mleko lub jego przetwory, rękodzielnicy, mieszkańcy powiatu kamiennogórskiego i powiatów ościennych</t>
  </si>
  <si>
    <t xml:space="preserve">  -</t>
  </si>
  <si>
    <t>Powiat Kamiennogórski</t>
  </si>
  <si>
    <t>Władysława Broniewskiego 15, 58-400 Kamienna Góra</t>
  </si>
  <si>
    <t>Wspieranie rozwoju biznesu społecznie odpowiedzialnego w obszarze rolnictwa, przetwórstwa i zielonej energii na terenie Dolnego Śląska</t>
  </si>
  <si>
    <r>
      <rPr>
        <b/>
        <sz val="11"/>
        <rFont val="Calibri"/>
        <family val="2"/>
        <charset val="238"/>
        <scheme val="minor"/>
      </rPr>
      <t>Cel</t>
    </r>
    <r>
      <rPr>
        <sz val="11"/>
        <rFont val="Calibri"/>
        <family val="2"/>
        <charset val="238"/>
        <scheme val="minor"/>
      </rPr>
      <t>: 1. wspieranie rozwoju biznesu społecznie odpowiedzialnego w obszarze rolnictwa, przetwórstwa  i zielonej energii na terenie Dolnego Śląska przez podniesienie poziomu wiedzy i umiejętności osób prowadzących działalność gospodarczą lub pragnących założyć działalność gospodarczą; 2. wspieranie podmiotów – liderów w obszarze rolnictwa, przetwórstwa i zielonej energii działających na terenie Dolnego Śląska we wprowadzaniu innowacji, promowaniu społecznej odpowiedzialności biznesu i zrównoważonego rozwoju; 3. rozwijanie współpracy regionalnej umożliwiającej adaptacje i wzmocnienie najlepszych praktyk w zakresie społecznej odpowiedzialności biznesu i zrównoważonego rozwoju wśród podmiotów zaproszonych do współpracy; 4. podniesienie poziomu wiedzy osób prowadzących i pragnących założyć działalność gospodarczą w zakresie społecznej odpowiedzialności biznesu i zrównoważonego rozwoju; 5. kształtowanie wśród podmiotów idei społecznej odpowiedzialności i zrównoważonego rozwoju w zakresie wprowadzania innowacji technologicznych i społecznych, w tym SMART VILLAGES, promowania tradycyjnego przetwórstwa lokalnego i zielonej gospodarki oraz promocji wsi jako miejsce do życia i rozwoju zawodowego.</t>
    </r>
    <r>
      <rPr>
        <b/>
        <sz val="11"/>
        <rFont val="Calibri"/>
        <family val="2"/>
        <charset val="238"/>
        <scheme val="minor"/>
      </rPr>
      <t xml:space="preserve"> Przedmiot</t>
    </r>
    <r>
      <rPr>
        <sz val="11"/>
        <rFont val="Calibri"/>
        <family val="2"/>
        <charset val="238"/>
        <scheme val="minor"/>
      </rPr>
      <t xml:space="preserve">: organizacja konferencji oraz konkursu. </t>
    </r>
    <r>
      <rPr>
        <b/>
        <sz val="11"/>
        <rFont val="Calibri"/>
        <family val="2"/>
        <charset val="238"/>
        <scheme val="minor"/>
      </rPr>
      <t>Tematy</t>
    </r>
    <r>
      <rPr>
        <sz val="1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t>
    </r>
  </si>
  <si>
    <t>konferencja, konkurs</t>
  </si>
  <si>
    <t xml:space="preserve">przedstawiciele firm w obszarze rolnictwa, przetwórstwa i zielonej energii z Dolnego Śląska; przedstawiciele mieszkańców Dolnego Śląska, w tym obszarów wiejskich, pragnący założyć działalność gospodarczą w obszarze rolnictwa, przetwórstwa i zielonej energii w myśl założeń biznesu społecznie odpowiedzialnego i zrównoważonego rozwoju; przedstawiciele podmiotów i jednostek otoczenia biznesu wspierający firmy działające 
w obszarze rolnictwa, przetwórstwa i zielonej energii w myśl założeń biznesu społecznie odpowiedzialnego i zrównoważonego rozwoju; przedstawiciele rolników, a przede wszystkim młodych rolników do 35 roku życia; młodzież, studenci wchodzących na rynek pracy, wiążący swoją przyszłość zawodową 
z biznesem społecznie odpowiedzialnym i zrównoważonym w obszarze rolnictwa, przetwórstwa i zielonej energii na Dolnym Śląsku.
</t>
  </si>
  <si>
    <t>ul. C.K. Norwida 25, 50-375 Wrocław</t>
  </si>
  <si>
    <t>liczba nagród w konkursie</t>
  </si>
  <si>
    <t>Szkoleniowy wyjazd studyjny pn. "Agrotechniczne aspekty uprawy winorośli i poprawy jakości wina lokalnego"</t>
  </si>
  <si>
    <r>
      <rPr>
        <b/>
        <sz val="11"/>
        <color theme="1"/>
        <rFont val="Calibri"/>
        <family val="2"/>
        <charset val="238"/>
        <scheme val="minor"/>
      </rPr>
      <t>Cel:</t>
    </r>
    <r>
      <rPr>
        <sz val="11"/>
        <color theme="1"/>
        <rFont val="Calibri"/>
        <family val="2"/>
        <charset val="238"/>
        <scheme val="minor"/>
      </rPr>
      <t xml:space="preserve"> pośrednim celem operacji jest pozyskanie wiedzy przez lokalnych producentów wina i kadrę naukową (uczestnicy) od producentów wina i specjalistów z regionu o podobnych warunkach klimatycznych (Niemcy/Saksonia). Celem pośrednim operacji jest wyeliminowanie w przyszłości przez uczestników wydarzenia problemów związanych z formami prowadzenia/uprawy określonych szczepów winorośli oraz występujących błędów w procesie winifikacji moszczu winogronowego. </t>
    </r>
    <r>
      <rPr>
        <b/>
        <sz val="11"/>
        <color theme="1"/>
        <rFont val="Calibri"/>
        <family val="2"/>
        <charset val="238"/>
        <scheme val="minor"/>
      </rPr>
      <t>Przedmiot</t>
    </r>
    <r>
      <rPr>
        <sz val="11"/>
        <color theme="1"/>
        <rFont val="Calibri"/>
        <family val="2"/>
        <charset val="238"/>
        <scheme val="minor"/>
      </rPr>
      <t xml:space="preserve">:  organizacja
zagranicznego wyjazdu studyjnego. </t>
    </r>
    <r>
      <rPr>
        <b/>
        <sz val="11"/>
        <color theme="1"/>
        <rFont val="Calibri"/>
        <family val="2"/>
        <charset val="238"/>
        <scheme val="minor"/>
      </rPr>
      <t xml:space="preserve">Tematy </t>
    </r>
    <r>
      <rPr>
        <sz val="11"/>
        <color theme="1"/>
        <rFont val="Calibri"/>
        <family val="2"/>
        <charset val="238"/>
        <scheme val="minor"/>
      </rPr>
      <t>zgodne z § 17 ust. 1 pkt  9 rozporządzenia rozporządzenia Ministra Rolnictwa i Rozwoju Wsi z dnia 17 stycznia 2017 r. w sprawie krajowej sieci obszarów wiejskich w ramach Programu Rozwoju Obszarów Wiejskich na lata 2014–2020.</t>
    </r>
  </si>
  <si>
    <t>naukowcy prowadzący badania i studia w obszarach objętych tematyką szkolenia oraz pracownicy doradztwa rolniczego; praktycy oraz producenci zainteresowani poszerzeniem oferty gospodarstwa, właściciele winnic i winiarni, osoby zainteresowane rozpoczęciem działalności winiarskiej, osoby zawodowo zainteresowane tematyką polskiego wina, osoby związane zawodowo z braną winiarską.</t>
  </si>
  <si>
    <t>25-30</t>
  </si>
  <si>
    <t>Audycja telewizyjna "Sielskie życie"</t>
  </si>
  <si>
    <r>
      <rPr>
        <b/>
        <sz val="11"/>
        <color theme="1"/>
        <rFont val="Calibri"/>
        <family val="2"/>
        <charset val="238"/>
        <scheme val="minor"/>
      </rPr>
      <t>Cel</t>
    </r>
    <r>
      <rPr>
        <sz val="11"/>
        <color theme="1"/>
        <rFont val="Calibri"/>
        <family val="2"/>
        <charset val="238"/>
        <scheme val="minor"/>
      </rPr>
      <t xml:space="preserve">: Zachęcenie mieszkańców wsi do podejmowania różnorodnej aktywności, w tym także gospodarczej, edukacyjno-artystycznej czy prospołecznej,  często prowadzących do uniezależnienia się finansowego, realizacji planów życiowych czy pasji. Kolejny cel to zachęcenie do brania inicjatywy we własne ręce i tym  samym, do wzmocnienia społeczności lokalnej; wpływ na plany edukacyjne społeczności lokalnej: uczenie się, dokształcanie się, podpatrywanie tych, którzy mają długi staż w aktywności na rzecz społeczności lokalnej - to sposób na zrealizowanie  wielopłaszczyznowych planów rozwojowych. Chcemy nauczyć mieszkańców wsi zasad współpracy, tworzenia partnerstw mających rozwijać i wzmacniać społeczność lokalną w wielu aspektach: od kwestii gospodarczych, przez edukacyjne, skończywszy na oświatowych czy infrastrukturalnych. Audycja ma przekonać widzów, że wieś i małe miejscowości to coraz częściej świetne miejsce do wygodnego życia, rozwoju zawodowego, podtrzymywania pasji czy wykonywania nietypowych zawodów. </t>
    </r>
    <r>
      <rPr>
        <b/>
        <sz val="11"/>
        <color theme="1"/>
        <rFont val="Calibri"/>
        <family val="2"/>
        <charset val="238"/>
        <scheme val="minor"/>
      </rPr>
      <t xml:space="preserve"> Przedmiot</t>
    </r>
    <r>
      <rPr>
        <sz val="11"/>
        <color theme="1"/>
        <rFont val="Calibri"/>
        <family val="2"/>
        <charset val="238"/>
        <scheme val="minor"/>
      </rPr>
      <t xml:space="preserve">:  produkcja 10 odcinków audycji  pt. „Sielskie życie”. </t>
    </r>
    <r>
      <rPr>
        <b/>
        <sz val="11"/>
        <color theme="1"/>
        <rFont val="Calibri"/>
        <family val="2"/>
        <charset val="238"/>
        <scheme val="minor"/>
      </rPr>
      <t>Tematy</t>
    </r>
    <r>
      <rPr>
        <sz val="11"/>
        <color theme="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t>
    </r>
  </si>
  <si>
    <t>audycja telewizyjna</t>
  </si>
  <si>
    <t>audycje telewizyjne (liczba odcinków audycji)</t>
  </si>
  <si>
    <t>mieszkańcy Dolnego Śląska, w różnym wieku i z różnych grup społecznych, zainteresowani obraniem drogi życiowej, związanej z terenami wiejskimi; osoby które zamieszkują tereny wiejskie od dawna i są zainteresowane rozwojem tych terenów, poprawą infrastruktury i zwiększeniem komfortu życia.</t>
  </si>
  <si>
    <t>Telewizja Polska S.A. Oddział Terenowy we Wrocławiu</t>
  </si>
  <si>
    <t xml:space="preserve">Telewizja Polska S.A. z siedzibą w Warszawie ul. J.P. Woronicza 17, 00-999 Warszawa,
Oddział Terenowy we Wrocławiu, al. Karkonoska 8, 53-015 Wrocław
</t>
  </si>
  <si>
    <t>Podniesienie poziomu wiedzy z zakresu obszarów wiejskich poprzez organizację szkoleń dla mieszkańców</t>
  </si>
  <si>
    <r>
      <rPr>
        <b/>
        <sz val="11"/>
        <color theme="1"/>
        <rFont val="Calibri"/>
        <family val="2"/>
        <charset val="238"/>
        <scheme val="minor"/>
      </rPr>
      <t>Cel</t>
    </r>
    <r>
      <rPr>
        <sz val="11"/>
        <color theme="1"/>
        <rFont val="Calibri"/>
        <family val="2"/>
        <charset val="238"/>
        <scheme val="minor"/>
      </rPr>
      <t xml:space="preserve">: podniesienie poziomu wiedzy oraz świadomości mieszkańców obszarów wiejskich Dolnego Śląska, w szczególności Gminy Radków z zakresu rolnictwa (uprawy roślin, hodowli zwierząt) oraz m.in. ochrony środowiska, turystyki wiejskiej, działalności pozarolniczej, pszczelarstwa,służące promocji zrównoważonego rozwoju obszarów wiejskich oraz wpływające na poprawę warunków życia mieszkańców tych obszarów. </t>
    </r>
    <r>
      <rPr>
        <b/>
        <sz val="11"/>
        <color theme="1"/>
        <rFont val="Calibri"/>
        <family val="2"/>
        <charset val="238"/>
        <scheme val="minor"/>
      </rPr>
      <t>Przedmiot</t>
    </r>
    <r>
      <rPr>
        <sz val="11"/>
        <color theme="1"/>
        <rFont val="Calibri"/>
        <family val="2"/>
        <charset val="238"/>
        <scheme val="minor"/>
      </rPr>
      <t xml:space="preserve">: przeprowadzenie szkoleń. </t>
    </r>
    <r>
      <rPr>
        <b/>
        <sz val="11"/>
        <color theme="1"/>
        <rFont val="Calibri"/>
        <family val="2"/>
        <charset val="238"/>
        <scheme val="minor"/>
      </rPr>
      <t>Tematy</t>
    </r>
    <r>
      <rPr>
        <sz val="11"/>
        <color theme="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t>
    </r>
  </si>
  <si>
    <t>mieszkańcy obszarów wiejskich, zwłaszcza rolnicy, osoby blisko związane z rolnictwem, pochodzące z Gminy Radków oraz gmin ościennych</t>
  </si>
  <si>
    <t>Gmina Radków</t>
  </si>
  <si>
    <t>Rynek 1, 57-420 Radków</t>
  </si>
  <si>
    <t>liczba uczestników szkoleń</t>
  </si>
  <si>
    <t>Współpraca, partnerstwo, rozwój - wymiana wiedzy i i doświadczeń pomiędzy partnerami KSOW</t>
  </si>
  <si>
    <r>
      <t xml:space="preserve">
</t>
    </r>
    <r>
      <rPr>
        <b/>
        <sz val="11"/>
        <color theme="1"/>
        <rFont val="Calibri"/>
        <family val="2"/>
        <charset val="238"/>
        <scheme val="minor"/>
      </rPr>
      <t>Cel</t>
    </r>
    <r>
      <rPr>
        <sz val="11"/>
        <color theme="1"/>
        <rFont val="Calibri"/>
        <family val="2"/>
        <charset val="238"/>
        <scheme val="minor"/>
      </rPr>
      <t>: Głównym celem projektu jest wymiana wiedzy pomiędzy podmiotami uczestniczącymi w rozwoju obszarów wiejskich, zwiększenie intensywności współpracy i integracji oraz poznanie dobrych praktyk wypracowanych przez partnerów projektu szczególnie w obszarze zawiązywania partnerstw lokalnych, poprzez współorganizację i współuczestnictwo w szeregu działań odbywających się na terenie gmin Dzierżoniów i Krobia w 2020 roku.</t>
    </r>
    <r>
      <rPr>
        <b/>
        <sz val="11"/>
        <color theme="1"/>
        <rFont val="Calibri"/>
        <family val="2"/>
        <charset val="238"/>
        <scheme val="minor"/>
      </rPr>
      <t xml:space="preserve"> Przedmiot</t>
    </r>
    <r>
      <rPr>
        <sz val="11"/>
        <color theme="1"/>
        <rFont val="Calibri"/>
        <family val="2"/>
        <charset val="238"/>
        <scheme val="minor"/>
      </rPr>
      <t xml:space="preserve">: organizacja 2 krajowych wyjazdów studyjnych, wydanie publikacji książkowej.  </t>
    </r>
    <r>
      <rPr>
        <b/>
        <sz val="11"/>
        <color theme="1"/>
        <rFont val="Calibri"/>
        <family val="2"/>
        <charset val="238"/>
        <scheme val="minor"/>
      </rPr>
      <t xml:space="preserve">Tematy </t>
    </r>
    <r>
      <rPr>
        <sz val="11"/>
        <color theme="1"/>
        <rFont val="Calibri"/>
        <family val="2"/>
        <charset val="238"/>
        <scheme val="minor"/>
      </rPr>
      <t xml:space="preserve">zgodne z § 17 ust. 1 pkt  9 rozporządzenia rozporządzenia Ministra Rolnictwa i Rozwoju Wsi z dnia 17 stycznia 2017 r. w sprawie krajowej sieci obszarów wiejskich w ramach Programu Rozwoju Obszarów Wiejskich na lata 2014–2020.
</t>
    </r>
  </si>
  <si>
    <t>wyjazd studyjny; publikacja</t>
  </si>
  <si>
    <t>mieszkańcy gmin wiejskich (partnerów projektu): gminy Dzierżoniów, woj. dolnośląskie oraz gminy Krobia, woj. wielkopolskie. Będą to wiejscy liderzy, sołtysi, członkowie organizacji pozarządowych i wiejskich, a także przedstawiciele lokalnych społeczności i przedsiębiorcy angażujący się społecznie. W grupie znajdą się ponadto osoby stawiające pierwsze kroki w budowaniu ofert wiosek tematycznych i pracujące nad poszerzeniem oferty turystycznej, która docelowo będzie sprzyjała rozwojowi przedsiębiorczości na wsi.</t>
  </si>
  <si>
    <t>Gmina Dzierżoniów</t>
  </si>
  <si>
    <t>Piastowska 1, 58-200 Dzierżoniów</t>
  </si>
  <si>
    <t>liczba publikacji</t>
  </si>
  <si>
    <t>liczba sztuk publikacji</t>
  </si>
  <si>
    <t xml:space="preserve">Dobre przykłady realizacji wielofunduszowych RLKS-ów jako źródło wiedzy i doświadczeń w rozwoju międzyterytorialnej współpracy pomiędzy lokalnymi grupami działania”  </t>
  </si>
  <si>
    <r>
      <rPr>
        <b/>
        <sz val="11"/>
        <color theme="1"/>
        <rFont val="Calibri"/>
        <family val="2"/>
        <charset val="238"/>
        <scheme val="minor"/>
      </rPr>
      <t>Cel</t>
    </r>
    <r>
      <rPr>
        <sz val="11"/>
        <color theme="1"/>
        <rFont val="Calibri"/>
        <family val="2"/>
        <charset val="238"/>
        <scheme val="minor"/>
      </rPr>
      <t xml:space="preserve">: poszerzenie i upowszechnienie wiedzy przez przedstawicieli lokalnych grup działania z Dolnego Śląska w zakresie wdrażania i realizacji wielofunduszowego RLKS, w kontekście dotychczasowych doświadczeń LGD i nowych priorytetowych kierunków wyznaczonych przez KE takich jak: ochrona klimatu, nowe technologie, Smart Village. </t>
    </r>
    <r>
      <rPr>
        <b/>
        <sz val="11"/>
        <color theme="1"/>
        <rFont val="Calibri"/>
        <family val="2"/>
        <charset val="238"/>
        <scheme val="minor"/>
      </rPr>
      <t>Przedmiot:</t>
    </r>
    <r>
      <rPr>
        <sz val="11"/>
        <color theme="1"/>
        <rFont val="Calibri"/>
        <family val="2"/>
        <charset val="238"/>
        <scheme val="minor"/>
      </rPr>
      <t xml:space="preserve"> organizacja spotkania, wyjazdu studyjnego, konferencji, wydanie publikacji. </t>
    </r>
    <r>
      <rPr>
        <b/>
        <sz val="11"/>
        <color theme="1"/>
        <rFont val="Calibri"/>
        <family val="2"/>
        <charset val="238"/>
        <scheme val="minor"/>
      </rPr>
      <t xml:space="preserve">Tematy </t>
    </r>
    <r>
      <rPr>
        <sz val="11"/>
        <color theme="1"/>
        <rFont val="Calibri"/>
        <family val="2"/>
        <charset val="238"/>
        <scheme val="minor"/>
      </rPr>
      <t xml:space="preserve">zgodne z § 17 ust. 1 pkt  9 rozporządzenia rozporządzenia Ministra Rolnictwa i Rozwoju Wsi z dnia 17 stycznia 2017 r. w sprawie krajowej sieci obszarów wiejskich w ramach Programu Rozwoju Obszarów Wiejskich na lata 2014–2020.
</t>
    </r>
  </si>
  <si>
    <t>szkolenie/seminarium/warsztat/potkanie, publikacja wyjazd studyjny, konferencja</t>
  </si>
  <si>
    <t>liczba szkoleń/seminariów/warsztatów/spotkań</t>
  </si>
  <si>
    <t>pracownicy Biur LGD, członkowie zarządów, rad oceniających, członkowie Lokalnych Grup Działania z obszaru Dolnego Śląska oraz pracownicy Samorządu Województwa</t>
  </si>
  <si>
    <t>Związek Stowarzyszeń „Dolnośląska Sieć Partnerstw LGD”</t>
  </si>
  <si>
    <t>Wojska Polskiego 67/69, 56-400 Oleśnica</t>
  </si>
  <si>
    <t>liczba uczestników szkoleń/seminariów/warsztatów/spotkań</t>
  </si>
  <si>
    <t>36-40</t>
  </si>
  <si>
    <t>„Zaginione pasje – bartnictwo i pszczelarstwo”</t>
  </si>
  <si>
    <r>
      <rPr>
        <b/>
        <sz val="11"/>
        <rFont val="Calibri"/>
        <family val="2"/>
        <charset val="238"/>
        <scheme val="minor"/>
      </rPr>
      <t>Cel</t>
    </r>
    <r>
      <rPr>
        <sz val="11"/>
        <rFont val="Calibri"/>
        <family val="2"/>
        <charset val="238"/>
        <scheme val="minor"/>
      </rPr>
      <t xml:space="preserve">: przekazanie wiedzy umożliwiającej budowanie prośrodowiskowego charakteru rozwoju obszarów wiejskich, uwarunkowane kooperacyjnym i świadomym działaniem interesariuszy opartym na ich proekologicznych postawach. Cykl warsztatów wpłynie na poprawę świadomości ekologicznej oraz przyczyni się do stworzenia w świadomości odbiorców operacji wizji wielofunkcyjnego, zrównoważonego, przyjaznego środowisku rozwoju polskiej wsi, która będzie miejscem atrakcyjnym do życia i pracy. Poprzez przeprowadzenie warsztatów „Zaginione pasje – Bartnictwo i pszczelarstwo" oraz ukazanie uczestnikom przykładów dobrych praktyk z biernej i czynnej ochrony pszczołowatych, przyczyniających się do zrównoważonego rozwoju obszarów wiejskich oraz zwiększenia opłacalności społecznej i ekonomicznej na terenach wiejskich i leśnych, może wpłynąć na podejmowanie przez uczestników warsztatów podobnych inicjatyw w swoim otoczeniu. Realizacja operacji wpłynie na integrację społeczną oraz pobudzenie lokalnych inicjatyw społecznych. </t>
    </r>
    <r>
      <rPr>
        <b/>
        <sz val="11"/>
        <rFont val="Calibri"/>
        <family val="2"/>
        <charset val="238"/>
        <scheme val="minor"/>
      </rPr>
      <t>Przedmiot</t>
    </r>
    <r>
      <rPr>
        <sz val="11"/>
        <rFont val="Calibri"/>
        <family val="2"/>
        <charset val="238"/>
        <scheme val="minor"/>
      </rPr>
      <t xml:space="preserve">: przeprowadzenie cyklu warsztatów. </t>
    </r>
    <r>
      <rPr>
        <b/>
        <sz val="11"/>
        <rFont val="Calibri"/>
        <family val="2"/>
        <charset val="238"/>
        <scheme val="minor"/>
      </rPr>
      <t>Tematy</t>
    </r>
    <r>
      <rPr>
        <sz val="1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
</t>
    </r>
  </si>
  <si>
    <t xml:space="preserve">ogół społeczeństwa, osoby pochodzącz z terenów wiejskich oraz miejskich, w wieku od 18 roku życia o różnym poziomie wykształcenia, z różnych grup zawodowych zainteresowanych działaniami na rzecz ochrony bioróżnorodności, a w szczególności ochrony pszczołowatych. Warsztaty będą odbywały się w trzech lokalizacjach. Połowę grupy docelowej będą stanowiły osoby do 35 roku życia, mieszkające na obszarach wiejskich. </t>
  </si>
  <si>
    <t xml:space="preserve">Państwowe Gospodarstwo Leśnie Lasy Państwowe Nadleśnictwo Milicz </t>
  </si>
  <si>
    <t>Trzebnicka 18, 56-300 Milicz</t>
  </si>
  <si>
    <t>Szkolenie dla pszczelarzy z terenu Dolnego Śląska</t>
  </si>
  <si>
    <r>
      <rPr>
        <b/>
        <sz val="11"/>
        <color theme="1"/>
        <rFont val="Calibri"/>
        <family val="2"/>
        <charset val="238"/>
        <scheme val="minor"/>
      </rPr>
      <t>Cel</t>
    </r>
    <r>
      <rPr>
        <sz val="11"/>
        <color theme="1"/>
        <rFont val="Calibri"/>
        <family val="2"/>
        <charset val="238"/>
        <scheme val="minor"/>
      </rPr>
      <t xml:space="preserve">: rozwój dolnośląskiego sektora pszczelarskiego, przez zwiększenie zdrowotności populacji pszczół na tym terenie, oraz poprawienie, poprzez edukację, opłacalności produkcji pszczelarskiej. Do celów szczegółowych operacji należy: nawiązanie współpracy ze związkami i organizacjami pszczelarskimi w celu dotarcia do jak największej liczby pszczelarzy, upowszechnienie wiedzy przez przeprowadzenie szkolenia, wymiana wiedzy i doświadczeń w trakcie panelu dyskusyjnego, podjęcia współpracy z podmiotami wspierającymi rozwój obszarów wiejskich, z samorządami i nauką. </t>
    </r>
    <r>
      <rPr>
        <b/>
        <sz val="11"/>
        <color theme="1"/>
        <rFont val="Calibri"/>
        <family val="2"/>
        <charset val="238"/>
        <scheme val="minor"/>
      </rPr>
      <t>Przedmiot:</t>
    </r>
    <r>
      <rPr>
        <sz val="11"/>
        <color theme="1"/>
        <rFont val="Calibri"/>
        <family val="2"/>
        <charset val="238"/>
        <scheme val="minor"/>
      </rPr>
      <t xml:space="preserve"> przeprowadzenie szkolenia. </t>
    </r>
    <r>
      <rPr>
        <b/>
        <sz val="11"/>
        <color theme="1"/>
        <rFont val="Calibri"/>
        <family val="2"/>
        <charset val="238"/>
        <scheme val="minor"/>
      </rPr>
      <t>Tematy</t>
    </r>
    <r>
      <rPr>
        <sz val="11"/>
        <color theme="1"/>
        <rFont val="Calibri"/>
        <family val="2"/>
        <charset val="238"/>
        <scheme val="minor"/>
      </rPr>
      <t xml:space="preserve"> zgodne z § 17 ust. 1 pkt  9 rozporządzenia rozporządzenia Ministra Rolnictwa i Rozwoju Wsi z dnia 17 stycznia 2017 r. w sprawie krajowej sieci obszarów wiejskich w ramach Programu Rozwoju Obszarów Wiejskich na lata 2014–2020.
</t>
    </r>
  </si>
  <si>
    <t xml:space="preserve">przedstawiciele organizacji skupiających pszczelarzy na Dolnym; odbiorcy miodu; przedstawiciele pszczelarzy, którzy nie są zrzeszeni w związkach i organizacjach pszczelarskich; mieszkańcy obszarów wiejskich zainteresowani tematyką pszczelarstwa;przedstawiciele podmiotów i jednostek pragnących wspierać rozwój pszczelarstwa; przedstawiciele rolników ze szczególnym uwzględnieniem w wieku do 35 roku życia.
</t>
  </si>
  <si>
    <t>Fundacja W Cieniu Dobrego Drzewa</t>
  </si>
  <si>
    <t>Letniskowa 1, 55-080 Sadowice</t>
  </si>
  <si>
    <t>50-60</t>
  </si>
  <si>
    <t xml:space="preserve">Uzasadnienie wprowadzenia nowej operacji: operacja wybrana do realizacji w ramach konkursu 4/2020 </t>
  </si>
  <si>
    <t>CEL: Promowanie zasobów środowiska i dziedzictwa naturalnego LGD „Kraina Dinozaurów”; informowanie społeczeństwa i potencjalnych beneficjentów o polityce rozwoju obszarów wiejskich i wsparciu finansowym, a także zwiększenie udziału zainteresowanych stron we wdrażaniu inicjatyw na rzecz rozwoju obszarów wiejskich. PRZEDMIOT: Organizacja warsztatów geologicznych, dwóch spotkań, nagranie filmu promującego ciekawe miejsca LGD z emisją w internecie oraz informacja nt. projektu w formie spotu radiowego. TEMATY 1: Aktywizacja mieszkańców obszarów wiejskich w celu tworzenia partnerstw na rzecz realizacji projektów nakierowanych na rozwój tych obszarów, w skład których wchodzą przedstawiciele sektora publicznego, prywatnego oraz organizacji pozarządowych. 2: Upowszechnienie wiedzy w zakresie optymalizacji wykorzystania przez mieszkańców obszarów wiejskich zasobów środowiska naturalnego. 3: Upowszechnianie wiedzy w zakresie dotyczącym zachowania różnorodności genetycznej roślin i zwierząt. 4: Promocja jakości życia na wsi lub promocja wsi jako miejsca do życia i rozwoju zawodowego.</t>
  </si>
  <si>
    <t>Biuletyny i broszury szansą podniesienia efektywności                                     i opłacalności produkcji roślinnej</t>
  </si>
  <si>
    <t>GŁÓWNYM CELEM OPERACJI JEST DOSTARCZENIE INFORMACJI SŁUŻBOM DORADCZYM ORAZ INSTYTUCJOM OBSŁUGUJĄCYCH SEKTOR ROLNY NA TEMAT NAJLEPSZYCH ODMIAN GATUNKÓW ROŚLIN W WOJ. ŚLĄSKIM.</t>
  </si>
  <si>
    <t>Publikacja</t>
  </si>
  <si>
    <t>GRUPĄ DOCELOWĄ SĄ PRODUCENCI ROLNI, DORADZTWO ROLNICZE, FIRMY HANDLOWO- NASIENNE, INSTYTUCJE OBSŁUGUJĄCE SEKTOR ROLNY W WOJ. ŚLĄSKIM</t>
  </si>
  <si>
    <t>COBORU Stacja Doświadczalna Oceny Odmian w Pawłowicach</t>
  </si>
  <si>
    <t>ul. Wiejska 25                                      44-180 Toszek</t>
  </si>
  <si>
    <t>Dziedzictwo kulinarne Partnerstwa Północnej Jury inspiracją do rozwoju przedsiębiorczości i aktywizacji lokalnej społeczności</t>
  </si>
  <si>
    <t>Celem operacji jest wieloaspektowa aktywizacja lokalnej społeczności i wzmocnienie współpracy społeczności lokalnej Stowarzyszenia PPJ poprzez organizację konkursu kulinarnego i konferencji.</t>
  </si>
  <si>
    <t>1. Konferencja                                                                  2.Konkurs</t>
  </si>
  <si>
    <t>1. Liczba konferencji / Liczba uczestników 2. Liczba konkursów/ Liczba uczestników konkursów</t>
  </si>
  <si>
    <t>1. 1/110                            2. 1/50</t>
  </si>
  <si>
    <t xml:space="preserve">Lokalna społeczność, lokalni liderzy, przedsiębiorcy, rolnicy, ngo z obszaru działania PPJ, gospodarstwa agroturystyczne z obszaru działania PPJ, członkowie Stowarzyszenia PPJ, przedstawiciele władz, partnerzy, mieszkańcy gmin: Janów, Koziegłowy, Lelów, Mstów, Niegowa, Olsztyn, Poraj, Przyrów, Żarki </t>
  </si>
  <si>
    <t>Stowarzyszenie "Partnerstwo Północnej Jury"</t>
  </si>
  <si>
    <t>ul. Szkolna 2                                          42-253 Janów</t>
  </si>
  <si>
    <t>Stare i nowe smaki kuchni śląskiej – rolniczy handel detaliczny</t>
  </si>
  <si>
    <t>Celem realizowanej operacji jest zwiększenie wiedzy środowisk obszarów wiejskich naszego województwa na temat możliwości legalnego przetwórstwa produktów z gospodarstwa oraz ich legalnej sprzedaży, a także zwiększenie wiedzy konsumentów na temat podaży tych produktów poprzez zorganizowanie konkursu na przetwory z owoców i warzyw,  potraw mięsnych, potraw z produktów zbożowych kuchni śląskiej</t>
  </si>
  <si>
    <t>Liczba konkursów/ Liczba uczestników konkursów</t>
  </si>
  <si>
    <t>1/21</t>
  </si>
  <si>
    <t>Rolnicy zainteresowani przetwórstwem produktów rolnych, szczególnie w ramach możliwości jakie daje rolniczy handel detaliczny oraz konsumenci produktów żywnościowych, w szczególności świadomi konsumenci, którym zależy, aby żywność, którą spożywają była dobrej jakości i pochodziła ze znanego im miejsca</t>
  </si>
  <si>
    <t>Śląska Izba Rolnicza</t>
  </si>
  <si>
    <t>ul. Parkowa 20                                     42-622 Świerklaniec</t>
  </si>
  <si>
    <t>Realizacja szkoleń (warsztatów) dotyczących rolnictwa nowoczesnego i przyjaznego dla środowiska skierowanych do mieszkańców terenów wiejskich i osób związanych zawodowo z rolnictwem.</t>
  </si>
  <si>
    <t>Celem operacji jest przekazanie mieszkańcom terenów wiejskich województwa śląskiego i małopolskiego dobrych praktyk i nowoczesnych rozwiązań, które zostały wypracowane przez Zakład w wyniku prowadzonej działalności naukowo-badawczej</t>
  </si>
  <si>
    <t xml:space="preserve">Szkolenie/ seminarium/ warsztat/ spotkanie </t>
  </si>
  <si>
    <t xml:space="preserve">Liczba szkoleń/ seminariów/ warsztatów/spotkań / Liczba uczestników / w tym: liczba przedstawicieli LGD / w tym: liczba 
doradców 
</t>
  </si>
  <si>
    <t>5/150/2/2</t>
  </si>
  <si>
    <t>Mieszkańcy terenów wiejskich województwa śląskiego, uczniowie Zespołu Szkół Przyrodniczo-Technicznych w Międzyświeciu na kierunku technik rolnik oraz studenci Uniwersytetu Rolniczego w Krakowie.</t>
  </si>
  <si>
    <t>Zakład Doświadczalny Instytutu Zootechniki PIB Grodziec Śląski imienia Prof. Mieczysława Czai Sp. z.o.o.</t>
  </si>
  <si>
    <t>ul. Zaciszna 116                                              43-384 Jaworze</t>
  </si>
  <si>
    <t>Rola pszczelarza w ochronie zasobów naturalnych oraz odbudowie ekosystemu</t>
  </si>
  <si>
    <t>Głównym celem operacji jest podniesienie wiedzy oraz świadomości mieszkańców Beskidów w zakresie bezpośredniego wpływu jakie to społeczeństwo posiada na bioróżnorodność oraz ochronę różnorodności biologicznej poprzez utrzymanie wysokiej populacji owadów błonkoskrzydłych, których głównym przedstawicielem jest pszczoła miodna</t>
  </si>
  <si>
    <t xml:space="preserve">Liczba konferencji / Liczba uczestników/ w tym: liczba  doradców </t>
  </si>
  <si>
    <t>1/80/2</t>
  </si>
  <si>
    <t>Grupa docelowa konferencji to pszczelarze zrzeszeni i niezrzeszeni w kolach pszczelarskich województwa śląskiego i województwa małopolskiego</t>
  </si>
  <si>
    <t>Stowarzyszenie Pszczelarzy „Beskidzkie Trutnie”</t>
  </si>
  <si>
    <t>ul. Turystyczna 17                           34-321 Kocierz Rychwałdzki</t>
  </si>
  <si>
    <t>Rękodzieło siłą podbeskidzkich obszarów</t>
  </si>
  <si>
    <t>Głównym celem operacji jest rozpropagowanie tradycyjnej techniki rękodzielniczej jaką jest bibułkarstwo, by nie popadło w zapomnienie oraz połączenie go z wikliniarstwem papierowym -  nowszą, proekologiczną metodą rękodzielniczą</t>
  </si>
  <si>
    <t>Warsztat</t>
  </si>
  <si>
    <t xml:space="preserve">Liczba warsztatów / Liczba uczestników / w tym: liczba przedstawicieli LGD / w tym: liczba 
doradców </t>
  </si>
  <si>
    <t>2/ 40/ 2/ 4</t>
  </si>
  <si>
    <t>Członkinie Kołach Gospodyń Wiejskich, osoby chcące tworzyć rękodzieło, osoby związane z instytucjami kulturalnymi (np. wiejskimi świetlicami, bibliotekami)gospodarstwami agroturystycznymi i zagrodami edukacyjnymi, przedstawiciele instytucji wspierających rozwój obszarów wiejskich (np. przedstawiciele LGD), doradcy rolniczy związani z WGD oraz osoby zamieszkujące te obszary zainteresowane proekologicznym, wtórnym wykorzystaniem papieru na cele rękodzielnicze</t>
  </si>
  <si>
    <t>ul. Wyszyńskiego 70/126 42-200 Częstochowa</t>
  </si>
  <si>
    <t xml:space="preserve">Mali producenci - Duże możliwości – skracanie łańcucha dostaw żywności i rolniczy handel detaliczny
</t>
  </si>
  <si>
    <t>Celem realizowanej operacji będzie możliwość zapoznania się uczestników konferencji z aktualną sytuacją w zakresie podatku dochodowego, podatku od nieruchomości i podatku VAT w RHD, tworzeniem wartości dodanej w gospodarstwie, zagadnieniami etyki w biznesie żywnościowym oraz identyfikowalnością i autentycznością produktów</t>
  </si>
  <si>
    <t xml:space="preserve">Liczba konferencji / Liczba uczestników/ w tym: liczba gości zagranicznych/ w tym liczba przedstawicieli LGD/ w tym liczba  doradców </t>
  </si>
  <si>
    <t>1/ 200/ 3/ 2/2</t>
  </si>
  <si>
    <t>Rolnicy z województwa śląskiego, właściciele małych gospodarstw rolnych, którzy zajmują się wytwarzaniem i sprzedażą produktów,  bądź też w planach mają podjęcie tego rodzaju działalności</t>
  </si>
  <si>
    <t>Wielofunduszowy RLKS – szansą rozwoju obszarów wiejskich</t>
  </si>
  <si>
    <t xml:space="preserve">Głównym celem przyświecającymi planowanej operacji jest:
wymiana dobrych praktyk i nauka przez wymianę doświadczeń we wdrażaniu podejścia LEADER z zakresu wielofunduszowego RLKS między przedstawicielami LGD z terenów województwa śląskiego i kujawsko-pomorskiego
</t>
  </si>
  <si>
    <t>Liczba wyjazdów studyjnych/ Liczba uczestników / w tym: liczba przedstawicieli LGD</t>
  </si>
  <si>
    <t>1/ 32/ 30</t>
  </si>
  <si>
    <t xml:space="preserve">Grupa docelowa operacji to przedstawiciele LGD, które aktualnie funkcjonują na terenie województwa śląskiego oraz przedstawiciele wnioskodawcy/organizatora - podmiotu działającego na rzecz rozwoju obszarów wiejskich </t>
  </si>
  <si>
    <t xml:space="preserve"> Śląski Związek Gmin i Powiatów</t>
  </si>
  <si>
    <t>ul. Kościuszki 43/5                               40-048 Katowice</t>
  </si>
  <si>
    <t>Wystawa Zwierząt Hodowlanych 2020</t>
  </si>
  <si>
    <t>Wspieranie transferu wiedzy i innowacji w rolnictwie, leśnictwie i na obszarach wiejskich jest priorytetowym celem tej operacji poprzez upowszechnianie wiedzy w zakresie korzyści wynikających z zachowania różnorodności genetycznej zwierząt oraz popularyzację najbardziej wydajnych ras zwierząt i zarazem najbardziej dostosowanych do lokalnych warunków</t>
  </si>
  <si>
    <t>1. Targi/ impreza plenerowa/ wystawa              2.  Publikacja/ materiał drukowany                     3. Audycja/ film/ spot odpowiednio w radiu i telewizji</t>
  </si>
  <si>
    <t>1. Liczba targów / imprez plenerowych / wystaw / Szacowana liczba uczestników targów / imprez plenerowych / wystaw                    2. Liczba tytułów publikacji / materiałów drukowanych                             3a. Liczba audycji / programów / spotów w radiu i telewizji / Łączna liczba osób oglądających programy w telewizji oraz słuchaczy radiowych           3b.  Liczba audycji / programów / spotów w radiu i telewizji / Łączna liczba osób oglądających programy w telewizji oraz słuchaczy radiowych</t>
  </si>
  <si>
    <t xml:space="preserve">1. 1 / 900              2. 1                   3a.  2/ ok. 200 tys                             3b. 1/ ok 1 mln  </t>
  </si>
  <si>
    <t xml:space="preserve">Hodowcy bydła mięsnego,  rolnicy, zwłaszcza ci zajmujący się produkcją zwierzęcą,  osoby, które są jednocześnie członkami i przedstawicielami branżowych związków, przedstawiciele instytucji naukowo – badawczych np. Uczelni Wyższych, uczniowie i studenci szkół o profilu rolniczym,  specjaliści z Ośrodka Doradztwa Rolniczego, mieszkańcy obszarów wiejskich,  przedstawiciele Izb Rolniczych, przedstawiciele ARiMR, KOWR, Wojewódzkiego Zakładu Weterynarii, zwiedzający XXIX Krajową Wystawę Rolniczą oraz uczestnicy Ogólnopolskich Dożynek Jasnogórskich
</t>
  </si>
  <si>
    <t>Wioski tematyczne sposobem zrównoważonego rozwoju obszarów wiejskich</t>
  </si>
  <si>
    <t>Głównym celem operacji jest aktywizacja mieszkańców wsi oraz podmiotów zlokalizowanych na obszarach wiejskich do podejmowania wspólnych działań służących dywersyfikacji dochodów, rozwojowi turystyki wiejskiej oraz włączeniu społecznemu poprzez promocję idei funkcjonowania wiosek tematycznych prowadzonych przez podmioty ekonomii społecznej.</t>
  </si>
  <si>
    <t xml:space="preserve">Liczba szkoleń / Liczba uczestników / w tym: liczba przedstawicieli LGD 
</t>
  </si>
  <si>
    <t>1/ 50 / 2</t>
  </si>
  <si>
    <t>Przedstawiciele i członkowie organizacji pozarządowych, przedsiębiorcy, młodzi rolnicy, sołtysi oraz przedstawiciele i pracownicy samorządu i/lub instytucji publicznych</t>
  </si>
  <si>
    <t>ul. Chmielna 6/6                             00-020 Warszawa</t>
  </si>
  <si>
    <t>Marka lokalna czyli przedsiębiorcza wieś i jej droga do rozwoju - wyjazd studyjny</t>
  </si>
  <si>
    <t>Głównym celem operacji tj. wyjazdu studyjnego jest wymiana wiedzy i doświadczeń pomiędzy LGD z terenu województwa śląskiego i województwa dolnośląskiego nt. sposobów promocji lokalnych produktów oraz długofalowego planowania i tworzenia kompleksowego rozwoju marki lokalnej.</t>
  </si>
  <si>
    <t xml:space="preserve">Wyjazd studyjny </t>
  </si>
  <si>
    <t>1/ 30/ 28</t>
  </si>
  <si>
    <t xml:space="preserve">Przedstawiciele lokalnych grup działania z terenu województwa śląskiego oraz przedstawiciele wnioskodawcy tj. Śląskiego Związku Gmin i Powiatów – organizatorzy wyjazdu </t>
  </si>
  <si>
    <t>Smaki Jury</t>
  </si>
  <si>
    <t>Promocja zrównoważonego rozwoju obszarów wiejskich poprzez organizację jednodniowego wydarzenia plenerowego pn.: SMAKI JURY. Wydarzenie zorganizowane zostanie w Zawierciu – prawie 50-tys. mieście, położonym w sercu Jury Krakowsko – Częstochowskiej, w północnej części województwa śląskiego.</t>
  </si>
  <si>
    <t>Liczba imprez plenerowych/  Szacowana liczba uczestników imprez plenerowych</t>
  </si>
  <si>
    <t>1 / 1500</t>
  </si>
  <si>
    <t xml:space="preserve">Przedstawiciele samorządów gminnych, powiatowych, województwa śląskiego, przedstawiciele organizacji pozarządowych i KGW,  rolnicy, przedstawiciele branży przetwórczej, przedstawiciele instytucji działających na rzecz wsi i rolnictwa oraz media,  turyści i mieszkańcy 
</t>
  </si>
  <si>
    <t>Powiat Zawierciański</t>
  </si>
  <si>
    <t>ul. Sienkiewicza 34                           42-400 Zawiercie</t>
  </si>
  <si>
    <t>Agroturystyka jako forma przedsiębiorczości na obszarach wiejskich w perspektywie finansowej 2014-2020</t>
  </si>
  <si>
    <t>Celem szkolenia jest wzrost poziomu wiedzy uczestników szkolenia na temat rozwoju agroturystyki jako formy przedsiębiorczości na obszarach wiejskich w perspektywie finansowej 2014-2020</t>
  </si>
  <si>
    <t>1/ 42/ 2</t>
  </si>
  <si>
    <t>Grupą docelową, odbiorcami projektu będą mieszkańcy Gminy Pilica, stowarzyszenia i organizacje pozarządowe z województwa śląskiego, instytucje działające na rzecz rozwoju obszarów wiejskich z terenu województwa śląskiego</t>
  </si>
  <si>
    <t>Gmina Pilica</t>
  </si>
  <si>
    <t>ul. Żarnowiecka 46a            42-436 Pilica</t>
  </si>
  <si>
    <t>Aktywni na wsi – cykl artykułów promujących inicjatywy mieszkańców województwa śląskiego podejmowane w środowisku wiejskim</t>
  </si>
  <si>
    <t>Przybliżenie mieszkańcom województwa śląskiego i promocja inicjatyw mieszkańców podejmowanych w środowisku wiejskim na rzecz rozwoju gospodarczego, kulturalnego i społecznego poprzez publikację cyklu artykułów w czasopismach regionalnych wydawanych na terenie województwa śląskiego w okresie realizacji projektu</t>
  </si>
  <si>
    <t>1. Spotkanie                                                                                 2. Prasa</t>
  </si>
  <si>
    <t xml:space="preserve">1. Liczba spotkań / Liczba uczestników                   2. Liczba artykułów / wkładek / ogłoszeń w prasie </t>
  </si>
  <si>
    <t>1. 1/ 50                 2. 10</t>
  </si>
  <si>
    <t xml:space="preserve">Rolnicy, mieszkańcy obszarów wiejskich i przedstawiciele instytucji wspierające rozwój obszarów wiejskich - mieszkańcy województwa śląskiego, czytelnicy czasopism regionalnych </t>
  </si>
  <si>
    <t>Fundacja na rzecz Promocji i Rozwoju Sołectwa Karczewice</t>
  </si>
  <si>
    <t>ul. Wolności 19                                     42-270 Karczewice</t>
  </si>
  <si>
    <t>Popularyzacja dziedzictwa kulturowego, przyrodniczego i kulinarnego Złotej Krainy Pstrąga</t>
  </si>
  <si>
    <t>Głównym celem projektu jest poprawa jakości życia na obszarach wiejskich oraz rozwój gospodarczy w gminie Janów. Dobra promocja i organizacja wydarzenia „Święta Pstrąga” promującego Złotą Krainę Pstrąga jest skierowana na zatrzymanie stałych gości i pozyskiwanie nowych miłośników gminy, Jury i województwa śląskiego</t>
  </si>
  <si>
    <t>1/ 4000-5000</t>
  </si>
  <si>
    <t>Grupę docelową stanowią osoby z regionu północnej Jury (powiat częstochowski, lubliniecki, zawierciański, myszkowski) a także turyści z aglomeracji śląskiej</t>
  </si>
  <si>
    <t>Samorządowy Ośrodek Kultury i Sportu w Janowie</t>
  </si>
  <si>
    <t>ul. Częstochowska 1                         42-253 Janów</t>
  </si>
  <si>
    <t>Jubileuszowe X Wojewódzkie Święto Chrzanu</t>
  </si>
  <si>
    <t>Celem operacji jest promocja produktów tradycyjnych regionu, szczególnie nadwarciańskiego chrzanu. Promocja produktu,  pomoże w aktywizacji społeczeństwa, pozwoli na większe utożsamienie się z regionem, zwiększy zainteresowanie, poszerzy wiedzę młodszej społeczności lokalnej i regionalnej województwa łódzkiego na temat tradycji lokalnych, a przede wszystkim przyczyni się do upowszechniania wśród mieszkańców informacji na temat pozyskiwania dodatkowych źródeł dochodu, a także wykorzystania środków unijnych na realizację projektów w ramach Programu Rozwoju Obszarów Wiejskich na lata 2014-2020.  Operacja bezpośrednio wpłynie na aktywizację mieszkańców obszarów wiejskich w celu tworzenia partnerstwa oraz upowszechni wiedzę wśród mieszkańców w zakresie wykorzystywania zasobów środowiska naturalnego. Ponadto przyczyni się do rozwoju przedsiębiorczości  na obszarach wiejskich poprzez podnoszenie poziomu wiedzy i umiejętności w małych przetwórstwach lokalnych oraz wypromuje wieś, jako miejsce do życia i rozwoju zawodowego.</t>
  </si>
  <si>
    <t>Liczba imprez plenerowych</t>
  </si>
  <si>
    <t xml:space="preserve">Mieszkańcy województwa łódzkiego - rolnicy, przedsiębiorcy, osoby fizyczne, przetwórcy, producenci chrzanu i warzyw, hodowcy, przedstawiciele firm branżowych, samorządowcy, przedstawiciele lokalnych społeczności </t>
  </si>
  <si>
    <t>Gminny Ośrodek Kultury w Osjakowie</t>
  </si>
  <si>
    <t xml:space="preserve">ul. Wieluńska 26
98-320 Osjaków
</t>
  </si>
  <si>
    <t>Szacowana liczba uczestników imprez plenerowych</t>
  </si>
  <si>
    <t>1200</t>
  </si>
  <si>
    <t>Szacowana liczba odwiedzających stoiska wystawiennicze</t>
  </si>
  <si>
    <t>Materiał drukowany</t>
  </si>
  <si>
    <t xml:space="preserve">Liczba tytułów publikacji/ materiałów drukowanych </t>
  </si>
  <si>
    <t>2/400</t>
  </si>
  <si>
    <t>4</t>
  </si>
  <si>
    <t>Liczba uczestników konkursów</t>
  </si>
  <si>
    <t>57</t>
  </si>
  <si>
    <t>Kreowanie marki produktu lokalnego Powiatu Piotrkowskiego kluczem do rozwoju obszarów</t>
  </si>
  <si>
    <t>Celem operacji jest opracowanie strategii kreacji i promocji Marki Produktu Lokalnego Powiatu Piotrkowskiego poprzez zorganizowanie i przeprowadzenie eksperckich warsztatów nt. "Budowania i wdrażania Marki Produktu Lokalnego Powiatu Piotrkowskiego" połączonych z opracowaniem publikacji na ten temat w formie elektronicznej. W późniejszym etapie zorganizowanie podsumowującej całość konferencji.</t>
  </si>
  <si>
    <t>Warsztaty</t>
  </si>
  <si>
    <t>Mieszkańcy Powiatu Piotrkowskiego - przedsiębiorcy, lokalni producenci i wytwórcy, a także władze lokalne.</t>
  </si>
  <si>
    <t>Powiat Piotrkowski</t>
  </si>
  <si>
    <t xml:space="preserve">ul. Dąbrowskiego 7
97-300 Piotrków Trybunalski
</t>
  </si>
  <si>
    <t xml:space="preserve">100 </t>
  </si>
  <si>
    <t>Warsztaty i Festyn Dożynkowy - aktywizacja mieszkańców wsi</t>
  </si>
  <si>
    <t>Celem operacji jest przeszkolenie uczestników zadania w zakresie wyplatania ze słomy połączonym z elementami florystyki na materiałach, które są łatwo dostępne na terenach wiejskich oraz w zakresie promocji i sprzedaży produktów lokalnych i tradycyjnych. Celem jest także wzrost aktywizacji lokalnej społeczności, podniesienie motywacji uczestników, integracji lokalnego środowiska i tym samym podniesienie standardów i jakości życia na terenach wiejskich.</t>
  </si>
  <si>
    <t>Mieszkańcy województwa łódzkiego - rolnicy, przedsiębiorcy, osoby fizyczne, przetwórcy, hodowcy, przedstawiciele firm branżowych, przedstawiciele lokalnych społeczności, osoby niepełnosprawne, osoby do 35 roku życia - młodzi rolnicy, członkowie i członkinie kół, stowarzyszeń, samorządowcy.</t>
  </si>
  <si>
    <t>Gminny Dom Kultury w Burzeninie</t>
  </si>
  <si>
    <t>ul. Rynek 8 
98-260 Burzenin</t>
  </si>
  <si>
    <t>Szacowana liczba uczestników</t>
  </si>
  <si>
    <t>Dobre praktyki w zakresie produktu lokalnego oraz marki obszaru Śliwkowego Szlaku - wyjazd studyjny</t>
  </si>
  <si>
    <t>Pokazanie dobrych praktyk w zakresie produktu lokalnego i funkcjonowania marki własnej oraz aktywizacja przedstawicieli obszaru LGD „Podkowa” poprzez wymianę dobrych praktyk na terenie Stowarzyszenia „Na śliwkowym szlaku” .</t>
  </si>
  <si>
    <t>Lokalni liderzy z terenu działania LGD, w tym: członkowie LGD, przedstawiciele kół gospodyń wiejskich, lokalnych stowarzyszeń, sołtysi, a także rolnicy, przedsiębiorcy i mieszkańcy zainteresowani tematyką wizyty.</t>
  </si>
  <si>
    <t>Lokalna Grupa Działania "Podkowa"</t>
  </si>
  <si>
    <t>Czechy 142,
98-220 Czechy</t>
  </si>
  <si>
    <t>Produkty lokalne i turystyka - szansa na rozwój obszarów wiejskich</t>
  </si>
  <si>
    <t>Celem operacji jest przeszkolenie mieszkańców z terenu LGD oraz wymiana wiedzy i doświadczeń z zakresu: krótkich łańcuchów dostaw i możliwości jakie dają lokalnym usługom gastronomiczny i hotelarskim, a także małego przetwórstwa lokalnego oraz połączenia go z rozwojem działalności w zakresie turystyki, gastronomii i bazy noclegowej oraz możliwości tworzenia partnerstw na rzecz rozwoju obszarów wiejskich i wspólnej promocji.</t>
  </si>
  <si>
    <t>Mieszkańcy z terenu działania LGD prowadzący działalność związaną z usługami gastronomicznymi, turystycznymi, rękodzielniczymi, przetwórstwem spożywczym, tworzeniem i promocją marek lokalnych.</t>
  </si>
  <si>
    <t>Lokalna Grupa Działania "PRYM"</t>
  </si>
  <si>
    <t>Od ikry do stołu - hobby, ekologia, zdrowie, praca - zajęcia dla dzieci ze szkółek wędkarskich z terenu gmina Dalików, Świnice Warckie i Konstantynów Łódzki</t>
  </si>
  <si>
    <t xml:space="preserve">Celem operacji jest przeszkolenie dzieci i młodzieży ze szkółek wędkarskich z zakresu zachowania bioróżnorodności i równowagi hydrologicznej, wpływu krótkich łańcuchów dostaw żywności na jej jakość, wartości odżywczych i wpływ na środowisko naturalne, systemów jakości żywności oraz przygotowywania tradycyjnych potraw z ryb słodkowodnych.
</t>
  </si>
  <si>
    <t>Dzieci i młodzież z terenu LGD , będące członkami szkółek wędkarskich działających przy szkołach lub innych placówkach wychowawczych.</t>
  </si>
  <si>
    <t>Lokalna Grupa Działania "Z Ikrą"</t>
  </si>
  <si>
    <t>Wyjazd studyjny. Wspieranie zrównoważonego rozwoju obszarów wiejskich i inicjatyw lokalnych.</t>
  </si>
  <si>
    <t xml:space="preserve">Celem operacji jest wspieranie zrównoważonego rozwoju obszarów wiejskich i inicjatyw lokalnych poprzez pozyskanie szerokiej wiedzy na temat rozwoju lokalnego, oraz pokazanie dobrych praktyk i zastosowanych innowacji w obszarze produkcji rolnej. Tematyka wyjazdu jest ściśle związana z zakładaniem i rozwojem firm z branży rolno-spożywczej oraz promocją rolniczego handlu detalicznego jako nowego kierunku nurtu biznesowego. </t>
  </si>
  <si>
    <t>Członkowie Kół Gospodyń Wiejskich z terenu województwa łódzkiego, oraz mieszkańcy obszarów wiejskich prowadzących własne gospodarstwo rolne, którzy są zainteresowani tematyką wyjazdu.</t>
  </si>
  <si>
    <t>Koło Gospodyń Wiejskich w Kotkowie „Baziowe Kotki”</t>
  </si>
  <si>
    <t>Kotków 19 
97-350 Gorzkowice</t>
  </si>
  <si>
    <t>35</t>
  </si>
  <si>
    <t>Stawiamy na Produkt Polski z województwa łódzkiego</t>
  </si>
  <si>
    <t>Celem operacji jest upowszechnienie wiedzy i znaczenia wytwarzanych w regionie produktów z oznaczeniem Produkt Polski oraz oznaczeniami europejskimi.</t>
  </si>
  <si>
    <t>Mieszkańcy województwa łódzkiego - rolnicy, osoby fizyczne, przetwórcy, konsumenci</t>
  </si>
  <si>
    <t>30 Targi Rolniczo-Ogrodnicze Kościerzyn</t>
  </si>
  <si>
    <t>Celem operacji zachęcenie rolników oraz ogrodników z województwa łódzkiego do wdrażania inicjatyw na rzecz rozwoju obszarów wiejskich i promocji życia na wsi - integracja mieszkańców, promocja życia na wsi, lokalnej żywności i kreowanie postaw konsumenckich, uświadomienie najmłodszym uczestnikom jak ważne jest rolnictwo.</t>
  </si>
  <si>
    <t>Mieszkańcy obszarów wiejskich, rolnicy, właściciele gospodarstw, działkowicze, producenci branży rolniczej, producenci produktów regionalnych, twórcy ludowi, właściciele szkółek ogrodniczych,  zainteresowani mieszkańcy województwa łódzkiego.</t>
  </si>
  <si>
    <t>Łódzki Ośrodek Doradztwa Rolniczego z siedzibą w Bratoszewicach</t>
  </si>
  <si>
    <t>ul. Nowości 32
Bratoszewice
95-011 Stryków</t>
  </si>
  <si>
    <t>Liczba targów</t>
  </si>
  <si>
    <t>Liczba materiałów drukowanych</t>
  </si>
  <si>
    <t>Prasa</t>
  </si>
  <si>
    <t>Audycja w radiu i TV</t>
  </si>
  <si>
    <t>Liczba audycji / programów / spotów</t>
  </si>
  <si>
    <t>Pokaz</t>
  </si>
  <si>
    <t>Liczba pokazów</t>
  </si>
  <si>
    <t>Liczba maszyn</t>
  </si>
  <si>
    <t>Organizacja 3 konferencji dotyczących  realizacji celów Wspólnej Polityki Rolnej  2021-2027</t>
  </si>
  <si>
    <t>Celem operacji jest przekazanie wiedzy uczestnikom konferencji tj. 150 osobom w przedmiocie norm i przepisów wynikających z wprowadzonej WPR po 2021r m.in. w zakresie dbania o środowisko, przeciwdziałania zmianom klimatu, wsparcia wymiany pokoleniowej oraz możliwości pozwalających zapewnić rolnikom godziwe dochody, zwiększenie konkurencyjności oraz rozwój gospodarstw i obszarów wiejskich w województwie łódzkim</t>
  </si>
  <si>
    <t>Rolnicy, mieszkańcy obszarów wiejskich, przedstawiciele instytucji pracujących na rzecz rolnictwa z terenu województwa łódzkiego</t>
  </si>
  <si>
    <t>VI-X</t>
  </si>
  <si>
    <t>150</t>
  </si>
  <si>
    <t>Dziedzictwo kulturowe "Doliny rzeki Grabi"</t>
  </si>
  <si>
    <t>Celem operacji jest zaangażowanie lokalnych twórców i Koła Gospodyń Wiejskich w rozwój i promowanie obszarów działania LGD „Doliny rzeki Grabi” oraz wypromowanie tych grup i ich produktów.</t>
  </si>
  <si>
    <t>Lokalni twórcy, członkowie i członkinie KGW, mieszkańcy odwiedzający placówki kultury, oświaty, urzędy gmin i starostw z terenu działania LGD</t>
  </si>
  <si>
    <t>Lokalna Grupa Działania "Dolina rzeki Grabi"</t>
  </si>
  <si>
    <t>ul. Słowackiego 14
98-100 Łask</t>
  </si>
  <si>
    <t>Produkty lokalne oraz spójna przestrzeń publiczna i kulturalna siłą napędową rozwoju przedsiębiorczości w Gminie Uniejów</t>
  </si>
  <si>
    <t>Celem operacji jest przeszkolenie restauratorów i hotelarzy z zakresu krótkich łańcuchów dostaw, skutecznej promocji produktów lokalnych oraz wykorzystania istniejących rysów przestrzeni publicznej Uniejowa do spójnej aranżacji przestrzeni na zewnątrz i wewnątrz lokali usługowych.</t>
  </si>
  <si>
    <t>Przedstawiciele branży hotelarskiej i gastronomicznej z terenu gminy, mieszkańcy gminy i województwa łódzkiego.</t>
  </si>
  <si>
    <t>Gmina Uniejów</t>
  </si>
  <si>
    <t>ul. Bł. Bogumiła 13
99-210 Uniejów</t>
  </si>
  <si>
    <t>Żniwa Łowickie - od ziarna do chleba</t>
  </si>
  <si>
    <t>Celem operacji jest przekazanie wiedzy z zakresu kultury ludowej oraz popularyzacja umiejętności rękodzielniczych. Ponadto celem operacji jest aktywizacja mieszkańców obszarów wiejskich, która pozwoli na tworzenie partnerstw na rzecz realizacji projektów nakierowanych na rozwój obszarów wiejskich oraz wymiana doświadczeń i dobrych praktyk w zakresie podtrzymywania i kultywowania tradycji ludowych.</t>
  </si>
  <si>
    <t>Mieszkańcy województwa łódzkiego, twórcy ludowi, koła gospodyń wiejskich, przedsiębiorcy działający w ramach RHD</t>
  </si>
  <si>
    <t>Powiat Łowicki</t>
  </si>
  <si>
    <t>ul. Stanisławskiego 30
99-400 Łowicz</t>
  </si>
  <si>
    <t>Liczba uczestników imprez plenerowych</t>
  </si>
  <si>
    <t xml:space="preserve">Liczba stoisk wystawienniczych </t>
  </si>
  <si>
    <t>Liczba ogłoszeń w prasie</t>
  </si>
  <si>
    <t>Spot</t>
  </si>
  <si>
    <t>Liczba spotów w radiu</t>
  </si>
  <si>
    <t>Łączna liczba emisji spotu</t>
  </si>
  <si>
    <t>Informacje i publikacje w Internecie</t>
  </si>
  <si>
    <t xml:space="preserve">Liczba informacji w Internecie </t>
  </si>
  <si>
    <t xml:space="preserve">Liczba stron internetowych na których zostanie zamieszczona informacja </t>
  </si>
  <si>
    <t>Konferencja dla liderów obszarów wiejskich</t>
  </si>
  <si>
    <t xml:space="preserve">Celem operacji będzie przekazanie informacji na temat: działań, z których mogą skorzystać producenci rolni; wapnowania, zasad pobierania prób, przyczyny zakwaszenia gleb w Polsce; a także wymiana doświadczeń i aktywizacja liderów z obszarów wiejskich województwa łódzkiego. </t>
  </si>
  <si>
    <t>Liderzy obszarów wiejskich, rolnicy, sołtysi, osoby aktywne w swoich społecznościach</t>
  </si>
  <si>
    <t>Izba Rolnicza Województwa Łódzkiego</t>
  </si>
  <si>
    <t>Ul. Północna 27/29, 91-420 Łódź</t>
  </si>
  <si>
    <t>Wydanie folderu z tradycyjnymi przepisami kulinarnymi pt. "Regionalne smaki z obszaru działania LGD "POLCENTRUM""</t>
  </si>
  <si>
    <t>Celem operacji jest przekazanie wiedzy dotyczącej tradycji kulinarnej regionu, mieszkańcom obszaru LGD oraz wymiana doświadczeń pomiędzy KGW, poprzez wydanie publikacji z tradycyjnymi przepisami regionalnymi.</t>
  </si>
  <si>
    <t xml:space="preserve">Liczba tytułów publikacji/materiałów drukowanych </t>
  </si>
  <si>
    <t>1/1500</t>
  </si>
  <si>
    <t>Rolnicy, gospodynie wiejskie i miejskie (w tym również kobiety poniżej 35 roku życia), mieszkańcy obszarów wiejskich i miejskich z terenu działania LGD.</t>
  </si>
  <si>
    <t>Stowarzyszenie Lokalna Grupa Działania "POLCENTRUM"</t>
  </si>
  <si>
    <t>ul. Ludwika Norblina 1
95-015 Głowno</t>
  </si>
  <si>
    <t xml:space="preserve">Wyjazd studyjny "Inspiracje regionalne połączone z tradycją" </t>
  </si>
  <si>
    <t>Celem operacji jest wspieranie inicjatyw na rzecz rozwoju obszarów wiejskich poprzez tworzenie potencjalnej współpracy oraz podniesienie poziomu wiedzy praktycznej i merytorycznej w zakresie organizacji i prowadzenia bieżącej działalności Kół Gospodyń Wiejskich.</t>
  </si>
  <si>
    <t>Członkinie i członkowie KGW z terenów województwa łódzkiego, osoby zainteresowane tematyką oraz wspieraniem aktywizacji i współpracy z mieszkańcami na terenach obszarów wiejskich, a także doradcy Łódzkiego Ośrodka Doradztwa Rolniczego z siedzibą w Bratoszewicach</t>
  </si>
  <si>
    <t>Zwiększenie dochodowości gospodarstw rolnych w kontekście wspólnych działań rolników</t>
  </si>
  <si>
    <t>Celem operacji jest działanie na rzecz uczniów szkół rolniczych, służące zwiększeniu ich udziału we wdrażaniu inicjatyw na rzecz rozwoju obszarów wiejskich, ze szczególnym uwzględnieniem działań wspólnych rolników, takich jak sprzedaż bezpośrednia, RHD, GPR, działanie Współpraca, spółdzielczości czy kooperatyw spożywczych.</t>
  </si>
  <si>
    <t>Uczniowie i nauczyciele szkół rolniczych z terenu województwa łódzkiego.</t>
  </si>
  <si>
    <t>Stowarzyszenie Centrum Edukacji Tradycja i Współczesność</t>
  </si>
  <si>
    <t>ul. Komuny Paryskiej 56/48
30-389 Kraków</t>
  </si>
  <si>
    <t>Wyjazd studyjny "Przetwórstwo na poziomie gospodarstwa rolnego w województwie łódzkim"</t>
  </si>
  <si>
    <t>Celem operacji jest wsparcie inicjatyw na rzecz rozwoju obszarów wiejskich poprzez  tworzenie potencjalnej współpracy i realizacji wspólnych przedsięwzięć rolników, poprzez przekazanie uczestnikom operacji wiedzy i innowacyjnych rozwiązań w zakresie przetwórstwa i bezpieczeństwa zdrowotnego żywności, a także zaprezentowanie najnowszych osiągnięć naukowych.</t>
  </si>
  <si>
    <t>Rolnicy i inni mieszkańcy województwa łódzkiego, osoby zainteresowane tematyką produkcji żywności wysokiej jakości.</t>
  </si>
  <si>
    <t>Lista rezerwowa - konkurs 4/2020 dla partnerów KSOW - Plan operacyjny KSOW na lata 2020-2021 - województwo łódzkie</t>
  </si>
  <si>
    <t>Sieciowy produkt turystyczny szansą na rozwój obszaru działania Stowarzyszenie - LGD "STER"</t>
  </si>
  <si>
    <t xml:space="preserve">Celem operacji jest aktywne włączenie grupy osób wyłonionej spośród lokalnej społeczności i profesjonalne przygotowanie jej podczas wyjazdu studyjnego, do planowania strategicznego na rzecz rozwoju wielofunkcyjnego obszaru działania Stowarzyszenia – Lokalna Grupa Działania „STER”. </t>
  </si>
  <si>
    <t>Mieszkańcy, rolników, przedstawicieli Kół Gospodyń Wiejskich, przedsiębiorców i sektora publicznego z  obszaru działania Stowarzyszenia-Lokalna Grupa Działania „STER”</t>
  </si>
  <si>
    <t>Stowarzyszenie Lokalna Grupa Działania "STER"</t>
  </si>
  <si>
    <t xml:space="preserve">ul. Rokicińska 125 lok. 26;  95-020 Andrespol
</t>
  </si>
  <si>
    <t>53</t>
  </si>
  <si>
    <t>Wymiana dobrych praktyk w rolnictwie ekologicznym - wyjazd studyjny</t>
  </si>
  <si>
    <t xml:space="preserve">Celem operacji jest pozyskiwanie i upowszechnianie wiedzy w zakresie innowacyjnych rozwiązań w rolnictwie ekologicznym wśród mieszkańców powiatu wieruszowskiego, poprzez zorganizowanie wyjazdów studyjnych. </t>
  </si>
  <si>
    <t>Rolnicy, producenci rolni, producenci żywności ekologicznej małych lokalnych przetwórców spożywczych z terenów wiejskich powiatu wieruszowskiego.</t>
  </si>
  <si>
    <t>Powiat Wieruszowski</t>
  </si>
  <si>
    <t>ul. Runek 1-7, 98-400 Wieruszów</t>
  </si>
  <si>
    <t>Wyjazd studyjny rolników na targi ziemniaczane "Potato Europe" 2020 - Villers-St-Christophe (Francja)</t>
  </si>
  <si>
    <t>Celem wyjazdu studyjnego rolników na targi ziemniaczane  będzie zapoznanie się z  sytuacją na europejskim rynku ziemniaka, aby rolnicy z województwa łódzkiego mogli konkurować z europejskim rynkiem ziemniaka pod względem najwyższej jakości (w tym wyglądu ziemniaka, smaku, jego pakowania), uzyskiwali dobrą cenę, wypromowali ziemniaki, których smak byłby rozpoznawalny przez konsumentów jako marka regionu łódzkiego. Na wyjeździe rolnicy zobaczy jak rynek ziemniaka funkcjonuje w Europie i jak rolnicy europejscy tworzą sieci współpracy partnerskiej, dzięki czemu operacja swoim zakresem zrealizuje temat 11, obejmujący wspieranie tworzenia sieci współpracy partnerskiej dotyczącej rolnictwa i obszarów wiejskich przez podnoszenie poziomu wiedzy w tym zakresie.</t>
  </si>
  <si>
    <t>Rolnicy producenci ziemniaków oraz rolnicy planujący zmienić profil gospodarowania na produkcję ziemniaka</t>
  </si>
  <si>
    <t>Izba Rolnica Województwa Łódzkiego</t>
  </si>
  <si>
    <t>45</t>
  </si>
  <si>
    <t>Dobre praktyki za granicą - szansą na rozwój obszarów wiejskich w Gminie Opole Lubelskie</t>
  </si>
  <si>
    <t>Aktywizacja mieszkańcówwsi na rzecz podejmowania inicjatyw w zakresie rozwoju obszarów wiejskich, w tym kreowania miejsc pracy na terenach wiejskich. Celem operacji jest wsparcie lokalnych grup działania w zakresie poszukiwania partnerów do współpracy międzyterytorialnej i międzynarodowej oraz podniesieniu kompetencji LGD w zakresie wykonywanych przez nie zadań związanych z realizacja LSR, w szczególności doradztwa na rzecz potencjalnych wnioskodawców i prowadzenia oceny operacji. Aktywizacja mieszkańców obszarów wiejskich w celu tworzenia partnerstw na rzecz realizacji projektów nakierowanych na rozwój tych obszarów, w skład których wchodza przedstawiciele sektora publicznego, sektora prywatnego oraz organizacji pozarządowych. Wspieranie rozwoju przedsiębiorczości na obszarach wiejskich przez podnoszenie poziomu wiedzy i umiwjętności w obszarze małego przetwórstwa lokalnego lub w obszarze rozwoju zielonej gospodarki, w tym tworzenie nowych miejsc pracy. Promocja jakości  życia na wsi lub promocja wsi jako miejsca do życia i rozwoju zawodowego. Wspieranie tworzenia sieci wspólpracy partnerskiej dotyczącej rolnictwa i obszarów wiejskich przez podnoszenie poziomu wiedzy w tym zakresie.</t>
  </si>
  <si>
    <t>Wyjazd studyjno - szkoleniowy/ szkolenie</t>
  </si>
  <si>
    <t>Przedstawiciele LGD</t>
  </si>
  <si>
    <t>Gmina Opole Lubelskie</t>
  </si>
  <si>
    <t>ul. Lubelska 4                    24-300 Opole Lubelskie</t>
  </si>
  <si>
    <t>Rękodzieło - od pasji do biznesu</t>
  </si>
  <si>
    <t xml:space="preserve">Warztaty mają na celu wspieranie przedsiębiorczości na obszarach wiejskich przez podnoszenie poziomu wiedzy i umiejętności w obszarze małego przetwórstwa lokalnego lub w obszarze rozwoju zielonej gospodarki, w tym tworzenie naowych miejsc pracy. Wyjazd studyjny wspiera tworzenie sieci wspólpracy partnerskiej dotyczącej rolnictwa i obszarów wiejskich przez podnoszenie poziomu wiedzy w tym zakresie. Celem operacji jest zwiększenie udziału zainteresowanych stron we wdrazaniu inicjatyw na rzecz rozwoju obszarów wijskich. </t>
  </si>
  <si>
    <t>Wyjazd studyjno - szkoleniowy/warsztaty</t>
  </si>
  <si>
    <t>liczba uczestników wyjazdy</t>
  </si>
  <si>
    <t>Rolnicy, Producenci, Przedstawiciele samorządów, Pracownicy instytucji działających na rzecz rozwoju obszarów wijskich</t>
  </si>
  <si>
    <t>Lubelski Ośrodek Doradztwa Rolniczego w Końskowoli</t>
  </si>
  <si>
    <t>ul. Pożowska 8                    24-130 Końskowola</t>
  </si>
  <si>
    <t>liczba warsztatów/ uczestników warsztatów</t>
  </si>
  <si>
    <t>3/45</t>
  </si>
  <si>
    <t>Święto Produktu Lokalnego</t>
  </si>
  <si>
    <t xml:space="preserve">Celem imprezy plenerowej jest zwiekszenie udziału zainteresowanych stron we wdrażaniu inicjatyw na rzecz rozwoju obszarów wiejskich. Wspieranie rozwoju przedsiębiorczości na obszarach wiejskich przez podnoszenie poziomu wiedzy i umiejętności w obszarze małego przetwórstwa lub w obszarze rozwoju zielonej gospodarki w tym tworzenie nowych miejsc pracy. Promocja jakości życia na wsi lub promocja wsi jako miejsca do życia i rozwoju zawodowego. Wspieranie tworzenia sieci wspólpracy partnerskiej dotyczacej rolnictwa i obszarów wiejskich przez podnoszenie poziomu wiedzy w tym zakresie. Aktywizacja mieszkańców obszarów wiejskich w celu tworzenia partnerstw na rzecz realizacji projektów nakierowanych na rozwój tych obszarów w skałd których wchodzą przedstawiciele sektora publicznego, sektora prywatnego oraz organizacji pozarządowsych. </t>
  </si>
  <si>
    <t>Impreza plenerowa, szkolenie, spot</t>
  </si>
  <si>
    <t>szacowana liczba uczestników imprezy plenerowej</t>
  </si>
  <si>
    <t>dzieci i młodzież z wiejskich szkół podstawowych województwa lubelskiego</t>
  </si>
  <si>
    <t>Lokalna Grupa Działania "Owocowy Szlak"</t>
  </si>
  <si>
    <t>liczba spotów</t>
  </si>
  <si>
    <t>Razem dla rozwoju obszarów wiejskich</t>
  </si>
  <si>
    <t xml:space="preserve">Celem wyjazdu studyjno - szkoleniowego jest zwiekszenie udziału zainteresowanych stron we wdrażaniu inicjatyw na rzecz rozwoju obszarów wiejskich. Wspieranie rozwoju przedsiębiorczości na obszarach wiejskich przez podnoszenie poziomu wiedzy i umiejętności w obszarze małego przetwórstwa lub w obszarze rozwoju zielonej gospodarki w tym tworzenie nowych miejsc pracy. Promocja jakości życia na wsi lub promocja wsi jako miejsca do życia i rozwoju zawodowego.  Wspieranie tworzenia sieci wspólpracy partnerskiej dotyczacej rolnictwa i obszarów wiejskich przez podnoszenie poziomu wiedzy w tym zakresie. Upowszechnianie wiedzy w zakresie planowania rozwoju lokalnego z uwzglednienim potencjału ekonomicznego, społecznego i środowiskowego danego obszaru. </t>
  </si>
  <si>
    <t>Warsztat/wyjazd studyjno szkoleniowy/spotkanie</t>
  </si>
  <si>
    <t xml:space="preserve">Liderzy obszarów wijskich, samorządowcy, przedstawiciele LGD, pracownicy Partnera KSOW, </t>
  </si>
  <si>
    <t>Powiat bialski</t>
  </si>
  <si>
    <t>ul. Brzeska                 21-500 Biała Podlaska</t>
  </si>
  <si>
    <t>Kobieta przedsiębiorcza na obszarach wiejskich</t>
  </si>
  <si>
    <t>Zwiększenie udziału zainteresowanych stron we wdrażaniu inicjatyw na rzecz rozwoju obszarów wiejskich.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wspólpracy dotyczącej zarządzania projektami z zakresu rozwoju obszarów wiejskich</t>
  </si>
  <si>
    <t>60</t>
  </si>
  <si>
    <t>Rolnicy, mieszkńcy obszarów wiejskich, członkowie stowarzyszeń, członkowie Kół Gospodyń Wiejskich, członkowie organizacji pozarządowych, pracownicy instytucji działających na rzecz rozwoju obszarów wiejskich</t>
  </si>
  <si>
    <t>III. IV</t>
  </si>
  <si>
    <t>ul. Pożowska 8                  24-130 Końskowola</t>
  </si>
  <si>
    <t>Święto Pieroga Nadwieprzańskiego - wizyta studyjno - szkoleniowa połączona z impreza plenerową</t>
  </si>
  <si>
    <t xml:space="preserve">Zwiększenie udziału zainteresowanych stron we wdrażaniu inicjatyw na rzecz rozwoju obszarów wiejskich.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Celem projektu jest wymiana doświadczeń i wzrost umiejetności praktycznych w zakresie nowych kierunków działalności pozarolniczej. </t>
  </si>
  <si>
    <t>Wyjazd studyjno - szkoleniowy, imprezaplenerowa</t>
  </si>
  <si>
    <t>Mieszkańcy gminy, producenci żywności tradycyjnej, potencjalni beneficjenci</t>
  </si>
  <si>
    <t>Gminna Biblioteka Publiczna w Ułężu</t>
  </si>
  <si>
    <t>Ułęż 173                                          08-504 Ułęż</t>
  </si>
  <si>
    <t>XXII Lubelskie Święto Chleba</t>
  </si>
  <si>
    <t xml:space="preserve">Zwiększenie udziału zainteresowanych stron we wdrażaniu inicjatyw na rzecz rozwoju obszarów wiejskich. Upowszechnianie wiedzy w zakresie tworzenia krótkich łańcóchów dostaw w sektorze rolno - spożywczym.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wspólpracy partnerskiej dotyczącej rolnictwa i obszarów wiejskich przez podnoszenie poziomu wiedzy w tym zakresie. </t>
  </si>
  <si>
    <t xml:space="preserve">Warsztat, konferencja, impreza plenerowa, stoisko wystawiennicze, prasa, spot, konkurs, </t>
  </si>
  <si>
    <t>liczba warszatów</t>
  </si>
  <si>
    <t xml:space="preserve"> Rzemieślnicy, producenci, rolnicy, producenci żywności wysokiej jakości, twórcy ludowi, dzieci i młodzież, osoby pracujące, osoby bezrobotna, seniorzy, turyści, producenci produktów lokalnych i tradycyjnych</t>
  </si>
  <si>
    <t xml:space="preserve">Cech Rzemiosł Spozywczych </t>
  </si>
  <si>
    <t xml:space="preserve">ul. Rynek 2                                     20-111 Lublin </t>
  </si>
  <si>
    <t>liczba uczestników warszatów</t>
  </si>
  <si>
    <t>szacowana liczba uczestników imprezy pleneowej</t>
  </si>
  <si>
    <t>szacowana liczba odwiedzających stoisko wystawiennicze</t>
  </si>
  <si>
    <t>liczba ogłoszeń prasowych</t>
  </si>
  <si>
    <t>liczba spotów radiowych</t>
  </si>
  <si>
    <t>Inkubatory Przetwóórstwa Lokalnego szansa na wspólprace w sektorze rolnym</t>
  </si>
  <si>
    <t xml:space="preserve">Zwiększenie udziału zainteresowanych stron we wdrażaniu inicjatyw na rzecz rozwoju obszarów wiejskich. Aktywizacja mieszkańców obszarów wiejskich w celu tworzenia partnerstw na rzecz realizacji projektów nakierowanych na rozwój tych obszarów w skałd których wchodza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wspólpracy partnerskiej dotyczącej rolnictwa i obszarów wiejskich przez podnoszenie poziomu wiedzy w tym zakresie. </t>
  </si>
  <si>
    <t>Warsztat, konferencja</t>
  </si>
  <si>
    <t>Mieszkańcy Województwa Lubelskiego w tym rolnicy, pszczelarze, przedstawiciele organizacji pozarządowych, przedstawiciele zakładów gastronomicznych, przetwórstwa produktów rolniczych, przedstawiciele samorządóu oraz instytucji publicznych</t>
  </si>
  <si>
    <t>Lokalna Grupa Działania  na Rzecz Rozwoju Gmin Powiatu Lubelskiego - "Kraina wokół Lublina"</t>
  </si>
  <si>
    <t>ul. Narutowicza 37/5                   20-016 Lublin</t>
  </si>
  <si>
    <t>liczba uczestników warszataów</t>
  </si>
  <si>
    <t>Agro Piknik Obsza</t>
  </si>
  <si>
    <t>Szkolenie, impreza plenerowa</t>
  </si>
  <si>
    <t xml:space="preserve">liczba szkoleń </t>
  </si>
  <si>
    <t xml:space="preserve">Mieszkańcy obszarów wiejskich </t>
  </si>
  <si>
    <t>Gminny Ośrodek Kultury w Obszy</t>
  </si>
  <si>
    <t>Obsza 36 A                                    23-413 Obsza</t>
  </si>
  <si>
    <t xml:space="preserve">liczba uczaestników szkoleń </t>
  </si>
  <si>
    <t>Turystyka szansą na aktywizację i rozwój gospodarczy obszarów wiejskich powiatu łęczyńskiego</t>
  </si>
  <si>
    <t>Szkolenie, publikacja, doradztwo, sesja fotograficzna</t>
  </si>
  <si>
    <t>Przedstawiciele podmiotów prowadzących działalność gospodarczą zwiazaną z obsługa ruchu turystycznego na terenie powiatu łęczyńskiego, przedstawiciele lokalnych samorządów i samorządowych jednostek kultury, przedstawiciele organizacji pozarządowych</t>
  </si>
  <si>
    <t>Powiat Łęczyński</t>
  </si>
  <si>
    <t>Al.. Jana Pawła II                               21-010 Łęczna</t>
  </si>
  <si>
    <t xml:space="preserve">liczba uczestników szkoleń </t>
  </si>
  <si>
    <t xml:space="preserve">nakład publikacji </t>
  </si>
  <si>
    <t>liczba godziń doradztwa</t>
  </si>
  <si>
    <t xml:space="preserve">liczba podmiotów objetych doradztwem </t>
  </si>
  <si>
    <t xml:space="preserve">liczba zdjęć </t>
  </si>
  <si>
    <t>Piknik kulinarny w gminie Czemierniki</t>
  </si>
  <si>
    <t>Zwiększenie udziału zainteresowanych stron we wdrażaniu inicjatyw na rzecz rozwoju obszarów wiejskich. Aktywizacja mieszkańców obszarów wiejskich w celu tworzenia partnerstw na rzecz realizacji projektów nakierowanych na rozwój tych obszarów w skałd których wchodza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Upowszechnianie wiedzy w zakresie optymalizacji wykorzystywania przez mieszkańców obszarów wiejskich zasobów środowiska naturalnego.</t>
  </si>
  <si>
    <t xml:space="preserve">liczba warsztatów </t>
  </si>
  <si>
    <t>Mieszkańcy gminy Czemierniki</t>
  </si>
  <si>
    <t>Gmina Czemierniki</t>
  </si>
  <si>
    <t>ul. Zamkowa 9                                   21-306 Czemierniki</t>
  </si>
  <si>
    <t xml:space="preserve">Miejsce z duszą - ludzie z pasją </t>
  </si>
  <si>
    <t xml:space="preserve">Zwiększenie udziału zainteresowanych stron we wdrażaniu inicjatyw na rzecz rozwoju obszarów wiejskich. Informowanie społeczeństwa i potencjalnych beneficjentów o polityce rozwoju obszarów wiejskich i wsparciu finansowym.Aktywizacja mieszkańców obszarów wiejskich w celu tworzenia partnerstw na rzecz realizacji projektów nakierowanych na rozwój tych obszarów w skałd których wchodza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wspólpracy partnerskiej dotyczącej rolnictwa i obszarów wiejskich przez podnoszenie poziomu wiedzy w tym zakresie. </t>
  </si>
  <si>
    <t xml:space="preserve">Warsztaty </t>
  </si>
  <si>
    <t>liczba warstatów</t>
  </si>
  <si>
    <t xml:space="preserve">Mieszkancy województwa lubelskiego, gminy Annopol, członkowie KGW Świeciechów, Dąbrowa </t>
  </si>
  <si>
    <t>Koło Gospodyń Wiejskich w Świciechowie Dużym</t>
  </si>
  <si>
    <t>Świeciechów Duży 204         23-235 Świeciechów Duży</t>
  </si>
  <si>
    <t xml:space="preserve">liczba uczestników warstatów  </t>
  </si>
  <si>
    <t>Dobre bo nasze - Fajsławice Naturalne</t>
  </si>
  <si>
    <t xml:space="preserve">Zwiększenie udziału zainteresowanych stron we wdrażaniu inicjatyw na rzecz rozwoju obszarów wiejskich. Wspieranie rozwoju przedsiębiorczości na obszarach wiejskich przez podnoszenie poziomu wiedzy i umiejętności w obszarze małego przetwórstwa lokalnego lub w obszarze rozwoju zielonej gospodarki, w tym tworzenie nowych miejsc pracy.. Wspieranie rozwoju przedsiębiorczości na obszarach wiejskich przez podnoszenie poziomu wiedzy i umiejętności w obszarach innych niż wskazane w pkt. 4.6. Promocja jakości życia na wsi lub promocja wsi jako miejsca do życia i rozwoju zawodowego . Wspieranie tworzenia sieci współpracy partnerskiej dotyczącej rolnictwa i obszarów wiejskich przez podnoszenie poziomu wiedzy w tym zakresie </t>
  </si>
  <si>
    <t>Warsztaty, konferencja, impreza plenerowa</t>
  </si>
  <si>
    <t>Mieszkańcy obszarów wiejskich z terenu województwa lubelskiego, w tym glownie społeczność gminy Fajsławice</t>
  </si>
  <si>
    <t>Gminne Stowarzyszenie Aktywnych Kobiet w Fajsławicach</t>
  </si>
  <si>
    <t>Fajsławice 107a lok. 1          21-060 Fajsławice</t>
  </si>
  <si>
    <t xml:space="preserve">ilośc konferencji </t>
  </si>
  <si>
    <t>Radzyńska Akademia Turystyki Wiejskiej</t>
  </si>
  <si>
    <t xml:space="preserve">Zwiększenie udziału zainteresowanych stron we wdrażaniu inicjatyw na rzecz rozwoju obszarów wiejskich. Upowszechnianie wiedzy w zakresie optymalizacji wykorzystywania przez mieszkańców obszarów wiejskich zasobów środowiska naturalnego.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t>
  </si>
  <si>
    <t>Szkolenie, konferencja</t>
  </si>
  <si>
    <t xml:space="preserve">ilość szkoleń </t>
  </si>
  <si>
    <t>osoby prowadzące działalnośc rolniczą na terenie gmin powiatu radzyńskiego</t>
  </si>
  <si>
    <t>Powiat Radzyński</t>
  </si>
  <si>
    <t>Pl.I.Potockiego 1                           21-300 Radzyń</t>
  </si>
  <si>
    <t>ilość konferencji</t>
  </si>
  <si>
    <t>Dożynki Powiatu Świdnickiego jako metoda rozpowszechniania informacji na temat rozwoju obszarów wiejskich oraz promocji wsi jako miejsca zycia i rozwoju zawodowego</t>
  </si>
  <si>
    <t xml:space="preserve">Zwiększenie udziału zainteresowanych stron we wdrażaniu inicjatyw na rzecz rozwoju obszarów wiejskich.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Upowszechnianie wiedzy dotyczącej zarządzania projektami z zakresu rozwoju obszarów wiejskich </t>
  </si>
  <si>
    <t>Warsztat, impreza plenerowa, stoisko wystawienniczeimprezie plenrowej, punkt informacyjny na imprezie plenrowej, materiał drukowany, konkurs</t>
  </si>
  <si>
    <t>ilość warsztatów</t>
  </si>
  <si>
    <t>Mieszkańcy gmin powiatu Świdnickiego i powiatów ościennych</t>
  </si>
  <si>
    <t>Powiat Świdnicki</t>
  </si>
  <si>
    <t>ul. Niepodległości 13                21-040  świdnik</t>
  </si>
  <si>
    <t xml:space="preserve">ilośc szkoleń </t>
  </si>
  <si>
    <t>ilość punktów informacyjnych na imprezie plenerowej</t>
  </si>
  <si>
    <t>szacowana liczba odwiedzających punkt informacyjny</t>
  </si>
  <si>
    <t>ilość stoisk wystawienniczych na imprezie plenerowej</t>
  </si>
  <si>
    <t>ilość konkursów</t>
  </si>
  <si>
    <t>ilosć uczestników konkursu</t>
  </si>
  <si>
    <t xml:space="preserve">ilość imprez plenerowych </t>
  </si>
  <si>
    <t xml:space="preserve">szacowana liczba uczestników imprezy plemerowej </t>
  </si>
  <si>
    <t>liczba tytułów materiałów drukowanych</t>
  </si>
  <si>
    <t>Festiwal edukacyjno-promocyjny  "Na styku Trzech Ziem</t>
  </si>
  <si>
    <t xml:space="preserve">Zwiększenie udziału zainteresowanych stron we wdrażaniu inicjatyw na rzecz rozwoju obszarów wiejskich.Aktywizacja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t>
  </si>
  <si>
    <t>Impreza plenerowa, szkolenie, konkursy</t>
  </si>
  <si>
    <t>mieszkańcy województwa lubelskiego w tym osoby związane z zielarstwem</t>
  </si>
  <si>
    <t>Miejski Dom kultury w Belżycach</t>
  </si>
  <si>
    <t xml:space="preserve">ul. Tysiąclecia 26                        24-200 Bełżyce                     </t>
  </si>
  <si>
    <t>Warsztaty, jarmark i  zabawa ludowa</t>
  </si>
  <si>
    <t xml:space="preserve">Zwiększenie udziału zainteresowanych stron we wdrażaniu inicjatyw na rzecz rozwoju obszarów wiejskich.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Upowszechnianie wiedzy w zakresie planowania rozwoju lokalnego z uwzględnieniem potencjału ekonomicznego, społecznego i środowiskowego danego obszaru </t>
  </si>
  <si>
    <t>szkolenie, impreza plenerowa, konkurs</t>
  </si>
  <si>
    <t>mieszkańcy wsi z powiatu ryckiego, rolnicy, lokalni przedsiębiorcy, organizacje pozarzadowe oraz turyści</t>
  </si>
  <si>
    <t>Miejsko-Gminne Centrum Kultury w Rykach</t>
  </si>
  <si>
    <t>ul. Warszawska 11                          08-500 Ryki</t>
  </si>
  <si>
    <t xml:space="preserve">liczba uczestników imprezy plenerowej </t>
  </si>
  <si>
    <t>ilosć uczestników szkoleń</t>
  </si>
  <si>
    <t>Promocja maliny jako regionalnego produktu</t>
  </si>
  <si>
    <t xml:space="preserve">Zwiększenie udziału zainteresowanych stron we wdrażaniu inicjatyw na rzecz rozwoju obszarów wiejskich. Informowanie społeczenstwa i potencjalnych beneficjentów o polityce rozwoju obszarów wiejskich i wsparciu finansowym. 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t>
  </si>
  <si>
    <t>Warsztat, impreza plenerowa, stoisko wystawiennicze na imprezie plenrowej,  konkurs</t>
  </si>
  <si>
    <t>ilośc warsztatów</t>
  </si>
  <si>
    <t>mieszkańcy powiatu kraśnickiego</t>
  </si>
  <si>
    <t>Powiat Kraśnicki</t>
  </si>
  <si>
    <t>Al.. Niepodległosci 20                    23-204 Krasnik</t>
  </si>
  <si>
    <t>ilosć uczestników warsztatu</t>
  </si>
  <si>
    <t>"Prawdziwy smak"czyli kredens  żywności w Gminie Hrubieszów</t>
  </si>
  <si>
    <t xml:space="preserve">Zwiększenie udziału zainteresowanych stron we wdrażaniu inicjatyw na rzecz rozwoju obszarów wiejskich.. 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tworzenia nowych miejsc pracy . Promocja jakości życia na wsi lub promocja wsi jako miejsca do życia i rozwoju zawodowego. Wspieranie tworzenia sieci współpracy partnerskiej dotyczącej rolnictwa i obszarów wiejskich przez podnoszenie poziomu wiedzy w tym zakresie.  </t>
  </si>
  <si>
    <t>szkolenie, warsztaty, publikacja</t>
  </si>
  <si>
    <t>członkowie organizacjii pozarzadowych, w szczegolności Koła Gospodyń Wiejskich , osoby młode działające na rzecz rozwoju obszarów wiejskich</t>
  </si>
  <si>
    <t>Stowarzyszenie Kobiet Gminy Hrubieszów Polskie Kwiaty</t>
  </si>
  <si>
    <t>Wołajowice 33                                  22-500 Hrubieszów</t>
  </si>
  <si>
    <t xml:space="preserve">liczba tytułów publikacji </t>
  </si>
  <si>
    <t>Obchody XXX-lecia samorządu Gminy Strzyżewiece</t>
  </si>
  <si>
    <t xml:space="preserve">Zwiększenie udziału zainteresowanych stron we wdrażaniu inicjatyw na rzecz rozwoju obszarów wiejskich. Informowanie społeczenstwa i potencjalnych beneficjentów o polityce rozwoju obszarów wiejskich i wsparciu finansowym. Aktywizacja mieszkańców obszarów wiejskich w celu tworzenia partnerstw na rzecz realizacji projektów nakierowanych na rozwój tych obszarów, w skład których wchodzą przedstawiciele sektora publicznego, sektora prywatnego oraz organizacji pozarządowych.   Promocja jakości życia na wsi lub promocja wsi jako miejsca do życia i rozwoju zawodowego. Upowszechnianie wiedzy dotyczącej zarządzania projektami z zakresu rozwoju obszarów wiejskich. Upowszechnianie wiedzy w zakresie planowania rozwoju lokalnego z uwzględnieniem potencjału ekonomicznego, społecznego i środowiskowego danego obszaru </t>
  </si>
  <si>
    <t>Wystawa, Inne (uroczystość)</t>
  </si>
  <si>
    <t>ilość wystaw</t>
  </si>
  <si>
    <t>mieszkańcy gminy Strzyżewice, w tym osoby które przez okres 30 lat przyczyniły się do rozwoju samorządu</t>
  </si>
  <si>
    <t>Gmina Strzyżewice</t>
  </si>
  <si>
    <t>Strzyżewice 109                 23-107  Strzyżewice</t>
  </si>
  <si>
    <t>szacowana  liczba uczestników wystawy</t>
  </si>
  <si>
    <t>liczba zorganizowanych imprez</t>
  </si>
  <si>
    <t>liczba osób uczestniczacych w imprezie</t>
  </si>
  <si>
    <t>Wydanie publikacji promującej jakosc  życia w Gminie Strzyżewice</t>
  </si>
  <si>
    <t xml:space="preserve">Zwiększenie udziału zainteresowanych stron we wdrażaniu inicjatyw na rzecz rozwoju obszarów wiejskich. Podniesienie jakości realizacji programu. entów o polityce rozwoju obszarów wiejskich i wsparciu finansowym. Aktywizacja mieszkańców obszarów wiejskich w celu tworzenia partnerstw na rzecz realizacji projektów nakierowanych na rozwój tych obszarów, w skład których wchodzą przedstawiciele sektora publicznego, sektora prywatnego oraz organizacji pozarządowych. Promocja jakości życia na wsi lub promocja wsi jako miejsca do życia i rozwoju zawodowego.  Upowszechnianie wiedzy dotyczącej zarządzania projektami z zakresu rozwoju obszarów wiejskich. Upowszechnianie wiedzy w zakresie planowania rozwoju lokalnego z uwzględnieniem potencjału ekonomicznego, społecznego i środowiskowego danego obszaru </t>
  </si>
  <si>
    <t xml:space="preserve">Publikacja </t>
  </si>
  <si>
    <t xml:space="preserve">mieszkańcy gminy Strzyżewice, </t>
  </si>
  <si>
    <t xml:space="preserve">Litewskie doświadczenia w realizacji priorytetów Programu Rozwoju Obszarów Wiejskich </t>
  </si>
  <si>
    <t>Zapoznanie uczestników z województwa warmińsko-mazurskiego, w czasie wyjazdu studyjnego z wybranymi litewskimi przykłądami dobrych praktyk i rozwiązań realizujących priorytety PROW</t>
  </si>
  <si>
    <t xml:space="preserve">rolnicy z województwa warmińsko-mazurskiego, pracownicy biura W-MIR, przedstawiciele W-M ODRreprezentanci LGD, Warmińsko-Mazurskiej  Agencji Energetycznej, Samorządu. </t>
  </si>
  <si>
    <t>II-IV kw.</t>
  </si>
  <si>
    <t>Warmińsko-Mazurska Izba Rolnicza</t>
  </si>
  <si>
    <t>ul. Towarowa 1, 10-416 Olsztyn</t>
  </si>
  <si>
    <t>Film Farm Gear pt. "Na tropie innowacji"</t>
  </si>
  <si>
    <t>wyprodukowanie filmu z cyklu programu Farm Gear, publikacja w internecie w celu popularyzacji wiedzy w zakresie najnowszych technologii sektora rolniczego produktów wysokiej jakości.</t>
  </si>
  <si>
    <t xml:space="preserve">informacje i publikacje w internecie </t>
  </si>
  <si>
    <t>osoby zainteresowane tematyką nowych technologii w rolnictwie, rolnicy, mieszkańcy terenów wiejskich klienci eko</t>
  </si>
  <si>
    <t>III-IV kw</t>
  </si>
  <si>
    <t>Rolnicza Spółdzielnia Produkcyjna Ostoja Natury</t>
  </si>
  <si>
    <t>Tomaszyn 6, 11-015 Olsztynek</t>
  </si>
  <si>
    <t>Innowacyjna wieś</t>
  </si>
  <si>
    <t>Wykreowanie i promocja sieciowych, zintegrowanych produktów wiosek tematycznych, wypracowanie markowych produktów turystyki wiejskiej oraz wzmocnienie działań partnerskich LGD w sieciowaniu podmiotów ekonomii społecznej</t>
  </si>
  <si>
    <t xml:space="preserve">Przedstawiciele Lokalnych Grup Działania, podmiotów ekonomii społecznej, przedsiębiorcy branży turystycznej i żywnościowej </t>
  </si>
  <si>
    <t>Stowarzyszeenie Lokalna Grupa Działania "Brama Mazurskiej Krainy"</t>
  </si>
  <si>
    <t>Plac Wolności 1, 13-100 Nidzica</t>
  </si>
  <si>
    <t>Sieć Lokalnych Grup Działania Warmii i Mazur 2020</t>
  </si>
  <si>
    <t>Podniesienie kompetencji 12 Lokalnych Grup Działania województwa warmińsko-mazurskiego w zakresie planowania strategicznego, działania w oparciu o misję i długofalowe strategie działania, integrowania ze środowiskiem lokalnym oraz współpracy sieciowej  a także wzmocnienie roli 12 LGD.</t>
  </si>
  <si>
    <t>szkolenie/seminarium/warsztat/spotkanie, audycja/film/spot odpowiednio w radiu i telewizji</t>
  </si>
  <si>
    <t>Przedstawiciele LGD, Związku Stowarzyszeń, Samorządu, mieszkańcy obszarów działań LGD, turyści</t>
  </si>
  <si>
    <t>II-III  kw.</t>
  </si>
  <si>
    <t>Lokalna Grupa Działania Warmiński Zakątek</t>
  </si>
  <si>
    <t>ul. Grunwaldzka 6, 11-040 Dobre Miasto</t>
  </si>
  <si>
    <t>Wieś to styl życia- w poszukiwaniu mazurskiej kuchni</t>
  </si>
  <si>
    <t>Opracowanie i wydanie publikacji promocyjnej pn.: "Wieś to styl życia -w poszukiwaniu mazurskiej kuchni". Promocja wsi jako miejsca do życia i rozwoju zawodowego.</t>
  </si>
  <si>
    <t>szkolenie/seminarium/warsztat/spotkanie, publikacja/materiał drukowany,</t>
  </si>
  <si>
    <t>producenci żywności, rolnicy, społeczność lokalna z obszarów wiejskich, podmioty prowadzące agroturystykę, wiejskie gospodarstwa edukacyjne, twóry ludowi, wioski tematyczne, mieszkańcy Warmii i Mazur, turyści</t>
  </si>
  <si>
    <t xml:space="preserve">Lokalna Organizacja Turystyczna Powiatu Szczycieńskiego </t>
  </si>
  <si>
    <t>Nowy Dwór 13a, 12-122 Jedwabno</t>
  </si>
  <si>
    <t>BioTech</t>
  </si>
  <si>
    <t>Uporządkowanie wiedzy oraz zaprezentowanie dobrych praktyk, wydajnych ekonomicznie, środowiskowo i społecznie w zakresie najnowszych technologii sektora rolniczego produktów wysokiej jakości</t>
  </si>
  <si>
    <t>szkolenie/seminarium/warsztat/spotkanie, targi/impreza plenerowa/wystawa, publikacja/materiał drukowany,informacje i publikacje w internecie</t>
  </si>
  <si>
    <t>mieszkańcy województwa warmińsko-mazurskiego, właściciele gospodarstw rolnych, rolnicy indywidualni, przedstawiciewle samorządu, Powiatowe Zespoły Doradztwa</t>
  </si>
  <si>
    <t>Współczesne wyzwania w chowie i hodowli trzody chlewnej</t>
  </si>
  <si>
    <t>Transfer wiedzy i poprowadzenie dyskusji na temat aktualnych problemów i zagrożeń oraz możliwości dalszego rozwoju chowu i hodowli trzody chlewnej.</t>
  </si>
  <si>
    <t>producenci rolni, uczniowie szkół branżowych, techników, studenci, mieszkańcy obszarów wiejskich kształcący się w naukach rolniczych, pracownicy ośrodków doradztwa rolniczego, przedstawiciele szkół, uczelni wyższych i instytutów badawczych oraz instytucji działających na rzecz rolnictwa i obszarów wiejskich.</t>
  </si>
  <si>
    <t xml:space="preserve">Warmińsko-Mazurski Ośrodek Doradztwa Rolniczego z siedzibą w Olsztynie </t>
  </si>
  <si>
    <t>ul. Jagiellońska 91, 10-356 Olsztyn</t>
  </si>
  <si>
    <t>Olimpiada wiedzy rolniczej, ochrony środowiska             i BHP w rolnictwie</t>
  </si>
  <si>
    <t>Wyzwalanie i wzmacnianie wsp[ółpracy młodych rolników z instytucjami uczestniczącymi w rozwoju rolnictwa i obszarów wiejskich oraz upowszechnianie wiedzy i postępu rolniczego na rzecz poprawy warunków życiowych społeczności wiejskiej.</t>
  </si>
  <si>
    <t>Konkurs/Olimpiada</t>
  </si>
  <si>
    <t>osoby w wieku 18-35 lat, mieszkańcy obszarów wiejskich, prowadzące lub zamierzające prowadzić gospodarstwo rolne, uczniowie/studenci uczelni rolniczych, w sumie 57 osób</t>
  </si>
  <si>
    <t>I - IV kw.</t>
  </si>
  <si>
    <t>Kuźnia Społeczna. Eco trendy                                                   # warsztaty # wiedza # inspiracje</t>
  </si>
  <si>
    <t>przygotowanie przedstawicieli gospodarstw rolnych, właścicieli lub pracowników przedsiębiorstw prowadzących w produkcji i przetwórstwie żywności działalność gospodarczą na obszarach wiejskich regionu Warmii i Mazur do rozwoju konkurencyjności prowadzonej działalności.</t>
  </si>
  <si>
    <t>szkolenie/seminarium/warsztat/spotkanie, targi/impreza plenerowa/wystawa,                                inne</t>
  </si>
  <si>
    <t>właściciele, pracownicy gospodarstw rolnych przedsiębiorstw, producenci i przetwórcy żywności prowadzący działalność na terenie Warmii i Mazur</t>
  </si>
  <si>
    <t xml:space="preserve">Bank Żywności </t>
  </si>
  <si>
    <t>ul. Bohaterów Monte Casino 4, 10-165 Olsztyn</t>
  </si>
  <si>
    <t>Szlakiem gęsiny - uwarunkowania kulturowe, kulinarne i historyczne na Warmii, Mazurach i Powiślu</t>
  </si>
  <si>
    <t xml:space="preserve">upowszechnienie wiedzy wśród hodowców, producentów, przetwórców i restauratorów dotyczącej historii związanej z regionem a dotyczącej tradycji chowu i spożycia gęsiny, wyjątkowych walorów gęsiny. Tworzenie sieci współpracy partnerskiej </t>
  </si>
  <si>
    <t>publikacja/materiał drukowany</t>
  </si>
  <si>
    <t>mieszkańcy regionu: producenci gęsiny, członkowie Sieci Dziedzictwa Kulinarnego Warmia, Mazury,Powiśle, przetwórcy i restauratorz, kucharze</t>
  </si>
  <si>
    <t xml:space="preserve">Iławskie Stowarzyszenie Producentów Gęsi </t>
  </si>
  <si>
    <t>ul. Wyszyńskiego 31c/2, 14-200 Iława</t>
  </si>
  <si>
    <t>Dobre miejsca. Wymiana wiedzy w temacie rozwoju obszarów wiejskich pomiędzy podmiotami prowadzącymi świetlice wiejskie.</t>
  </si>
  <si>
    <t>Umożliwienie wymiany wiedzy i doświadczeń podmiotom prowadzącym świetlice wiejskie na obszarach wiejskich poprzez udział w dwudniowym spotkaniu oraz SzkoleWymiany Wiedzy i Doświadczeń i wizycie studyjnej</t>
  </si>
  <si>
    <t>szkolenie/seminarium/warsztat/spotkanie, wyjazd studyjny</t>
  </si>
  <si>
    <t>przedstawiciele podmiotów prowadzących świetlice wiejskie , przedstawiciele JST i administracji publicznej</t>
  </si>
  <si>
    <t>Federacja Organizacji Socjalnych Województwa Warmińsko-Mazurskiego FOSa</t>
  </si>
  <si>
    <t>ul. B. Linki 3/4,                       10-535 Olsztyn</t>
  </si>
  <si>
    <t>Organizacja seminarium "Innowacyjne rozwiązania w zarządzaniu stadem bydła mlecznego"</t>
  </si>
  <si>
    <t>Wspieranie transferu wiedzy pomiędzy jednostkami naukowymi a producentami i mieszkańcami obszarów wiejskich; wymiana doświadczeń, nawiązywanie kontaktów oraz pogłębianie współpracy pomiędzy producentami, producentami izwiązkami hodwców zwierząt, przedstawicielami ionstytucji działających w branży, reprezentantami Spółdzielni Mleczarskich, firm. Upowszechnianie wiedzy w zakresie innowacynych rozwiązań w chowie i hodowli bydła mlecznego, wspieranie rozwoju przedsiębiorczości na obszarach wiejskich.</t>
  </si>
  <si>
    <t>hodowcy bydła mlecznego, producenci rolni, doradcy rolniczy, mieszkańcy obszarów wiejskich</t>
  </si>
  <si>
    <t>BIOHub Ostoja Natury -lokalna żywność dla lokalnej społeczności</t>
  </si>
  <si>
    <t>Wspieranie organizacji łańcucha dostaw żywności wysokiej jakości przede wszystkim przez wprowadzenie do obrotu jak i przetwarzanie, szkolenie wzajemne, wymianę wiedzy pomiędzy producentami oraz tworzenie sieci kontaktów.</t>
  </si>
  <si>
    <t xml:space="preserve">Targi/impreza plenerowa/wystawa; </t>
  </si>
  <si>
    <t>liczba targów/imprez plenerowych</t>
  </si>
  <si>
    <t>mieszkańcy województwa warmińsko-mazurskiego, przedstawiciele gmin wiejskich i wiejsko-miejskichrolnicy indywidualni , producenci ekologiczni i tradycyjni</t>
  </si>
  <si>
    <t>Festiwal kultur - U noju na Warniji</t>
  </si>
  <si>
    <t>Kultywowanie tradycji, promowanie dziedzictwa kulturowego oraz upowszechnianie wiedzy na temat współpracy i mozliwości rozwoju przedsiębiorczości na obszarach wiejskich</t>
  </si>
  <si>
    <t>Targi/impreza plenerowa/wystawa; Konkurs/olimpiada</t>
  </si>
  <si>
    <t>mieszkańcy województwa warmińsko-mazurskiego, turyści, zespoły ludowe, Koła Gospodyń Wiejskich, twórcy i artyści ludowi, prowadzący działalność w tym zakresie</t>
  </si>
  <si>
    <t>Pachnącei pożyteczne- zioła w promowaniu zdrowego stylu życia.</t>
  </si>
  <si>
    <t xml:space="preserve">Popularyzacja wiedzy dotyczącej dziedzictwa kulturowego i przyrodniczego regionu w zakresie różnorodnego wykorzystania ziół. </t>
  </si>
  <si>
    <t xml:space="preserve">szkolenie/seminarium/warsztat/spotkanie, </t>
  </si>
  <si>
    <t>Dzieci i młodzież z województwa warmińsko-mazurskiego</t>
  </si>
  <si>
    <t xml:space="preserve">Muzeum Budownictwa Ludowego Park Etnograficzny w Olsztynku </t>
  </si>
  <si>
    <t>ul. Leśna 23, 11-015 Olsztynek</t>
  </si>
  <si>
    <t>1 / 46</t>
  </si>
  <si>
    <t>liczba wyjazdów studyjnych / liczba uczestników</t>
  </si>
  <si>
    <t>1 / 22</t>
  </si>
  <si>
    <t>6 / 162</t>
  </si>
  <si>
    <t>liczba warsztatów / liczba uczestników</t>
  </si>
  <si>
    <t>1 / 250
1 / 250</t>
  </si>
  <si>
    <t>liczba imprez plenerowych / liczba uczestników;                                    liczba konkursów / liczba uczestników</t>
  </si>
  <si>
    <t>1 / 110
1 / 110</t>
  </si>
  <si>
    <t>liczba szkoleń / liczba uczestników
liczba publikacji / nakład</t>
  </si>
  <si>
    <t>1 / 100
4 / 12
1 / 12</t>
  </si>
  <si>
    <t>liczba seminariów / liczba uczestników
liczba szkoleń / liczba uczestników
liczba wyjazdów studyjnych / liczba uczestników</t>
  </si>
  <si>
    <t>1 / 500</t>
  </si>
  <si>
    <t>liczba publikacji / nakład</t>
  </si>
  <si>
    <t>1 / 57</t>
  </si>
  <si>
    <t>liczba konkursów /
liczba uczestników</t>
  </si>
  <si>
    <t>12 / 36
1 / min. 430
2</t>
  </si>
  <si>
    <t>liczba szkoleń / liczba uczestników
liczba targów / liczba uczestników                                       liczba kampanii informacyjno-promocyjne</t>
  </si>
  <si>
    <t>1 / 80
1 / 500</t>
  </si>
  <si>
    <t xml:space="preserve">liczba szkoleń /liczba uczestników                           liczba publikacji / nakład </t>
  </si>
  <si>
    <t>1 / 200
20
1 / 4000
12 / 20000</t>
  </si>
  <si>
    <t xml:space="preserve">liczba szkoleń / liczba uczestników
liczba wystaw
liczba publikacja /nakład
liczba publikacji w internecie / liczba odwiedzin </t>
  </si>
  <si>
    <t>3 / 300
1 / 1000</t>
  </si>
  <si>
    <t>3 / 50
13</t>
  </si>
  <si>
    <t>liczba szkoleń /liczba uczestników
liczba spotów</t>
  </si>
  <si>
    <t>1 / 20 000</t>
  </si>
  <si>
    <t xml:space="preserve">liczba publikacja w internecie (film) / liczba odwiedzin </t>
  </si>
  <si>
    <t>Nazwa / tytuł operacji</t>
  </si>
  <si>
    <t>Cel, przedmiot operacji i temat operacji</t>
  </si>
  <si>
    <t>Harmonogram/ termin realizacji      (w ujęciu kwartalnym)</t>
  </si>
  <si>
    <t>Budżet brutto operacji 
(w zł)</t>
  </si>
  <si>
    <t>Koszty kwalifikowalne operacji 
(w zł)</t>
  </si>
  <si>
    <t>Nazwa</t>
  </si>
  <si>
    <t>Jednostka miary</t>
  </si>
  <si>
    <t>W poszukiwaniu inspiracji - poznajemy możliwości aktywizacji mieszkańców gminy Dobrzyniewo Duże</t>
  </si>
  <si>
    <t xml:space="preserve">Wyjazd studyjny/ Warsztaty </t>
  </si>
  <si>
    <t>Liczba wyjazdów studyjnych/ Liczba uczestników wyjazdu studyjnego/ Liczba warsztatów/ Liczba uczestników warsztatów</t>
  </si>
  <si>
    <t>1/32/6/110</t>
  </si>
  <si>
    <t>Grupą docelową operacji są w szczególności: członkowie organizacji pozarządowych, kół gospodyń wiejskich, przedsiębiorcy lub ich przedstawiciele, rolnicy, właściciele gospodarstw (w tym agroturystycznych), pracownicy gminy lub  jednostek JST, radni, mieszkańcy gminy Dobrzyniewo Duże jak również przedstawiciele UMWP, przedstawiciele LGD Puszcza Knyszyńska.</t>
  </si>
  <si>
    <t>Gmina Dobrzyniewo Duże</t>
  </si>
  <si>
    <t xml:space="preserve">Dobrzyniewo Duże,         
ul. Białostocka 25,   
16-002 Dobrzyniewo Duże
</t>
  </si>
  <si>
    <t>Wymiana wiedzy i doświadczeń – siłą LGD – wyjazd studyjny</t>
  </si>
  <si>
    <t>Liczba wyjazdów studyjnych/ Liczba uczestników wyjazdu studyjnego</t>
  </si>
  <si>
    <t>1/min. 24 osoby</t>
  </si>
  <si>
    <t>Pracownicy biur oraz członkowie Lokalnych Grup Działania z województwa podlaskiego jak też przedstawiciele Urzędu Marszałkowskiego Województwa Podlaskiego jako eksperci w zakresie tworzenia sieci współpracy i rozwoju obszarów wiejskich.</t>
  </si>
  <si>
    <t>Stowarzyszenie N.A.R.E.W.-Narwiańska Akcja Rozwoju Ekonomicznego Wsi</t>
  </si>
  <si>
    <t xml:space="preserve">Turośń Kościelna,
ul. Lipowa 4,
18-106 Turośń Kościelna
</t>
  </si>
  <si>
    <t>Podlaskie Forum LGD- wymiana wiedzy i doświadczeń</t>
  </si>
  <si>
    <t>Liczba konferencji/ Liczba uczestników konferencji</t>
  </si>
  <si>
    <t xml:space="preserve">Pracownicy biur oraz członkowie Lokalnych Grup Działania z województwa podlaskiego, jak też przedstawiciele Urzędu Marszałkowskiego Województwa Podlaskiego, MRiRW oraz ARiMR. </t>
  </si>
  <si>
    <t>Stowarzyszenie „Lokalna Grupa Działania – Kanał Augustowski”</t>
  </si>
  <si>
    <t xml:space="preserve">Augustów,
ul. Nowomiejska 41,
16-300 Augustów
</t>
  </si>
  <si>
    <t>Produkt lokalny szansą na rozwój Podlasia Nadbużańskiego</t>
  </si>
  <si>
    <t xml:space="preserve">* Osoby/podmioty zajmujące się produkcją i promocją produktów lokalnych ( w tym przedsiębiorcy, organizacje pozarządowe).
* Samorządowcy, przedstawiciele jst, ośrodków kultury.
</t>
  </si>
  <si>
    <t>LOKALNA ORGANIZACJA TURYSTYCZNA "LOT NAD BUGIEM”</t>
  </si>
  <si>
    <t xml:space="preserve">Sarnaki,
ul. Berka Joselewicza 3, 
08-220 Sarnaki
</t>
  </si>
  <si>
    <t>Konik polski – promocja rasy i hodowli zachowawczej</t>
  </si>
  <si>
    <t>Seminarium/ Publikacja</t>
  </si>
  <si>
    <t xml:space="preserve">Liczba seminariów/ Liczba uczestników seminariów/ Liczba tytułów publikacji </t>
  </si>
  <si>
    <t>1/60/1</t>
  </si>
  <si>
    <t xml:space="preserve">* Hodowcy rasy według aktualnego wykazu WZHK w Białymstoku oraz członków zarejestrowanych w Związku Hodowców Koników Polskich; * Osoby zainteresowane hodowlą koni; *Przedstawiciele instytucji/organizacji prowadzących lub zainteresowanych hodowlą konika polskiego (nadleśnictwa, parki, szkoły rolnicze, organizacje pozarządowe) </t>
  </si>
  <si>
    <t>Polskie Towarzystwo Ochrony Ptaków</t>
  </si>
  <si>
    <t xml:space="preserve">Białowieża,
ul. Mostowa 25,
17-230 Białowieża 
</t>
  </si>
  <si>
    <t>Smaki regionu</t>
  </si>
  <si>
    <t>Warsztaty/ Seminarium/ Konkurs</t>
  </si>
  <si>
    <t>Liczba warsztatów/ Liczba uczestników warsztatów/ Liczba seminariów/ Liczba uczestników seminariów/ Liczba konkursów/ Liczba uczestników konkursów</t>
  </si>
  <si>
    <t>5/75/1/50/1/min. 20</t>
  </si>
  <si>
    <t>Mieszkańcy obszarów wiejskich z powiatu hajnowskiego.</t>
  </si>
  <si>
    <t>Gminny Ośrodek Kultury w Czeremsze</t>
  </si>
  <si>
    <t xml:space="preserve">Czeremcha, ul.     1-go Maja 77, 
17-240 Czeremcha
</t>
  </si>
  <si>
    <t>Rośliny bobowate jako cenne źródło białka i pożytek pszczeli</t>
  </si>
  <si>
    <t>Informacje i publikacje w internecie</t>
  </si>
  <si>
    <t xml:space="preserve">Liczba publikacji w internecie/ Liczba stron internetowych, na których zostanie zamieszczona publikacja / Liczba odwiedzin strony internetowej </t>
  </si>
  <si>
    <t>1/4/ ok. 2000 odsłon</t>
  </si>
  <si>
    <t>Młodzi rolnicy, rolnicy z wieloletnim stażem pracy, osoby związane z sektorem rolno-spożywczym z terenu woj. podlaskiego</t>
  </si>
  <si>
    <t>COBORU Stacja Doświadczalna Oceny Odmian w Krzyżewie</t>
  </si>
  <si>
    <t xml:space="preserve">Krzyżewo 26,
18-218 Sokoły
</t>
  </si>
  <si>
    <t>Podlaskie Forum Agroturystyczne „Turystyka na terenach rolniczych i niezurbanizowanych”</t>
  </si>
  <si>
    <t>Spotkanie</t>
  </si>
  <si>
    <t>Liczba spotkań/ Liczba uczestników spotkań</t>
  </si>
  <si>
    <t>1/ 80</t>
  </si>
  <si>
    <t>Mieszkańcy obszarów wiejskich z województwa podlaskiego, prowadzący lub chcący rozpocząć działalność związaną z turystyką wiejską, a także pracownicy instytucji związanych z turystyka wiejską.</t>
  </si>
  <si>
    <t>Podlaska Regionalna Organizacja Turystyczna</t>
  </si>
  <si>
    <t>Białystok, ul. Malmeda 6, 15-440 Białystok</t>
  </si>
  <si>
    <t>„Kreowanie marki (branding) w agroturystyce” - szkolenia</t>
  </si>
  <si>
    <t>Liczba szkoleń/ Liczba uczestników szkoleń</t>
  </si>
  <si>
    <t>3/60</t>
  </si>
  <si>
    <t>Mieszkańcy obszarów wiejskich z województwa podlaskiego, z terenów Suwalszczyzny, Puszczy Knyszyńskiej oraz Puszczy Białowieskiej prowadzący lub chcący rozpocząć działalność związaną z turystyką wiejską, a także pracownicy instytucji związanych z turystyka wiejską.</t>
  </si>
  <si>
    <t>Kultywowanie tradycji ludowych i promocja przedsiębiorczości wiejskiej oraz zaczerpnięcie dobrych praktyk w zakresie rozkwitu turystyki jako szansy na rozwój obszarów wiejskich – Powiatu Monieckiego</t>
  </si>
  <si>
    <t>Wyjazd studyjny/ Impreza plenerowa</t>
  </si>
  <si>
    <t xml:space="preserve">Liczba wyjazdów studyjnych/ Liczba uczestników wyjazdów studyjnych/ Liczba imprez plenerowych/ Szacowana liczba uczestników imprez plenerowych  </t>
  </si>
  <si>
    <t>1/ 14/ 1/ 900</t>
  </si>
  <si>
    <t>Pracownicy Starostwa Powiatowego w Mońkach, Mieszkańcy obszarów wiejskich, lokalni producenci i wytwórcy produktów tradycyjnych i lokalnych, firmy i instytucje z branży rolniczej, firmy prowadzące działalność gospodarczą.</t>
  </si>
  <si>
    <t>Powiat Moniecki</t>
  </si>
  <si>
    <t xml:space="preserve">Mońki,
ul. Słowackiego 5a
19-100 Mońki 
</t>
  </si>
  <si>
    <t xml:space="preserve">Inwentaryzacja gospodarstw agroturystycznych na terenie województwa podlaskiego </t>
  </si>
  <si>
    <t>Analiza/Badanie</t>
  </si>
  <si>
    <t>Liczba analiz/Badań</t>
  </si>
  <si>
    <t xml:space="preserve">Grupę docelową stanowić będą zidentyfikowane gospodarstwa agroturystyczne z województwa podlaskiego (700 – gospodarstw agroturystycznych), pracownicy instytucji (20 – instytucji) związanych z turystyka wiejską, a także turyści. </t>
  </si>
  <si>
    <t>Aktywizacja przestrzeni turystycznej szansą na inkluzje społeczne i rozwój ekonomiczny obszaru LGD „PB”</t>
  </si>
  <si>
    <t>1/min. 15</t>
  </si>
  <si>
    <t>Pracownicy biura oraz członkowie Lokalnej Grupy Działania „Puszcza Białowieska”, członkowie i pracownicy biur Stowarzyszenia Samorządów Euroregionu Puszcza Białowieska, Agroturystycznego Stowarzyszenia Puszcza Białowieska oraz Lokalnej Organizacji Turystycznej Region Puszczy Białowieskiej, jak też przedstawiciele Urzędu Marszałkowskiego Województwa Podlaskiego.</t>
  </si>
  <si>
    <t>Lokalna Grupa Działania „Puszcza Białowieska”</t>
  </si>
  <si>
    <t>Hajnówka, ul. A. Zina 1, 17-200 Hajnówka</t>
  </si>
  <si>
    <t>Wakacje w Gminie Grajewo</t>
  </si>
  <si>
    <t>Inne - zajęcia edukacyjne</t>
  </si>
  <si>
    <t>Liczba przeprowadzonych zajęć/ Liczba uczestników zajęć</t>
  </si>
  <si>
    <t>98/130</t>
  </si>
  <si>
    <t>Grupą docelową będą dzieci i  młodzież w wieku szkolnym zamieszkujące teren gminy Grajewo.</t>
  </si>
  <si>
    <t>Stowarzyszenie Rozwoju Gminy Grajewo</t>
  </si>
  <si>
    <t>Wojewodzin 2, 19-200 Grajewo</t>
  </si>
  <si>
    <t>Przedsiębiorcza wieś – aktywizacja społeczności lokalnej z obszarów wiejskich</t>
  </si>
  <si>
    <t>Warsztaty/ Spotkanie podsumowujące/ Konkurs</t>
  </si>
  <si>
    <t>Liczba warsztatów/ Liczba uczestników warsztatów/ Liczba spotkań/ Liczba uczestników spotkań/ Liczba konkursów/ Liczba uczestników konkursów</t>
  </si>
  <si>
    <t>min. 4/ 320/ 1/ 320/ 1/ 40</t>
  </si>
  <si>
    <t>Grupą docelową operacji są osoby starsze w wieku 55+ zamieszkujące teren województwa podlaskiego.</t>
  </si>
  <si>
    <t>Podlaski Uniwersytet Trzeciego Wieku</t>
  </si>
  <si>
    <t>Białystok, ul. Warszawska 44 lok. 1/III P.,         15-077 Białystok</t>
  </si>
  <si>
    <t>Kulinarne szranki Kół Gospodyń Wiejskich</t>
  </si>
  <si>
    <t>Warsztaty/ Konkurs/ Publikacja</t>
  </si>
  <si>
    <t xml:space="preserve">Liczba warsztatów/ Liczba uczestników warsztatów/ Liczba tytułów publikacji/ Liczba konkursów/ liczba uczestników konkursów </t>
  </si>
  <si>
    <t>4/40/1/1/30</t>
  </si>
  <si>
    <t>Grupę docelową stanowić będą dzieci i młodzież z terenu Gminy Boćki a także członkowie Kół Gospodyń Wiejskich z terenu Gminy Boćki.</t>
  </si>
  <si>
    <t>Gmina Boćki</t>
  </si>
  <si>
    <t>Boćki, ul. Plac Armii Krajowej 3, 17-111 Boćki</t>
  </si>
  <si>
    <r>
      <rPr>
        <b/>
        <sz val="11"/>
        <rFont val="Calibri"/>
        <family val="2"/>
        <charset val="238"/>
        <scheme val="minor"/>
      </rPr>
      <t>Cel operacji:</t>
    </r>
    <r>
      <rPr>
        <sz val="11"/>
        <rFont val="Calibri"/>
        <family val="2"/>
        <charset val="238"/>
        <scheme val="minor"/>
      </rPr>
      <t xml:space="preserve">  Zwiększenie aktywności społecznej, wzrost wiedzy i zaangażowania uczestników wyjazdu studyjnego oraz uczestników warsztatów poprzez poznanie dobrych praktyk, które zaktywizują i pokażą możliwości różnych form aktywności na terenach wiejskich, zachęcą do podejmowania inicjatyw wpływających na tworzenie pozarolniczych źródeł dochodu oraz zainspirują do realizacji nowych inwestycji.</t>
    </r>
    <r>
      <rPr>
        <b/>
        <sz val="11"/>
        <rFont val="Calibri"/>
        <family val="2"/>
        <charset val="238"/>
        <scheme val="minor"/>
      </rPr>
      <t>Przedmiot operacji:</t>
    </r>
    <r>
      <rPr>
        <sz val="11"/>
        <rFont val="Calibri"/>
        <family val="2"/>
        <charset val="238"/>
        <scheme val="minor"/>
      </rPr>
      <t xml:space="preserve"> Ukazanie najlepszych praktyk związanych z rozwojem obszrów wiejskich. </t>
    </r>
    <r>
      <rPr>
        <b/>
        <sz val="11"/>
        <rFont val="Calibri"/>
        <family val="2"/>
        <charset val="238"/>
        <scheme val="minor"/>
      </rPr>
      <t xml:space="preserve">Temat operacji: </t>
    </r>
    <r>
      <rPr>
        <sz val="11"/>
        <rFont val="Calibri"/>
        <family val="2"/>
        <charset val="238"/>
        <scheme val="minor"/>
      </rPr>
      <t>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Upowszechnianie wiedzy w zakresie planowania rozwoju lokalnego z uwzględnieniem potencjału ekonomicznego, społecznego i środowiskowego danego obszaru.</t>
    </r>
  </si>
  <si>
    <r>
      <rPr>
        <b/>
        <sz val="11"/>
        <rFont val="Calibri"/>
        <family val="2"/>
        <charset val="238"/>
        <scheme val="minor"/>
      </rPr>
      <t>Cel operacji:</t>
    </r>
    <r>
      <rPr>
        <sz val="11"/>
        <rFont val="Calibri"/>
        <family val="2"/>
        <charset val="238"/>
        <scheme val="minor"/>
      </rPr>
      <t xml:space="preserve"> Zapoznanie uczestników z przedsiębiorczością i turystyką rejonu Bergamo (Włochy) oraz zaobserwowanie dobrych praktyk w zakresie wykorzystania lokalnych zasobów przyrodniczych i kulturowych dla poprawy jakości życia mieszkańców na terenach wiejskich, jak również próba nawiązania sieci współpracy pomiędzy LGD z województwa podlaskiego a LGD z Włoch. </t>
    </r>
    <r>
      <rPr>
        <b/>
        <sz val="11"/>
        <rFont val="Calibri"/>
        <family val="2"/>
        <charset val="238"/>
        <scheme val="minor"/>
      </rPr>
      <t xml:space="preserve">Przedmiot operacji: </t>
    </r>
    <r>
      <rPr>
        <sz val="11"/>
        <rFont val="Calibri"/>
        <family val="2"/>
        <charset val="238"/>
        <scheme val="minor"/>
      </rPr>
      <t>Nawiązanie wspópracy międzynarodowej oraz zaobserwowanie dobrych praktyk w zakresie wykorzystania lokalnych zasobów przyrodniczych i kulturowych dla poprawy jakości życia mieszkańców.</t>
    </r>
    <r>
      <rPr>
        <b/>
        <sz val="11"/>
        <rFont val="Calibri"/>
        <family val="2"/>
        <charset val="238"/>
        <scheme val="minor"/>
      </rPr>
      <t xml:space="preserve"> Temat operacji: </t>
    </r>
    <r>
      <rPr>
        <sz val="11"/>
        <rFont val="Calibri"/>
        <family val="2"/>
        <charset val="238"/>
        <scheme val="minor"/>
      </rPr>
      <t xml:space="preserve">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współpracy partnerskiej dotyczącej rolnictwa i obszarów wiejskich przez podnoszenie poziomu wiedzy w tym zakresie; Upowszechnianie wiedzy w zakresie planowania rozwoju lokalnego z uwzględnieniem potencjału ekonomicznego, społecznego i środowiskowego danego obszaru. </t>
    </r>
  </si>
  <si>
    <r>
      <rPr>
        <b/>
        <sz val="11"/>
        <rFont val="Calibri"/>
        <family val="2"/>
        <charset val="238"/>
        <scheme val="minor"/>
      </rPr>
      <t xml:space="preserve">Cel operacji: </t>
    </r>
    <r>
      <rPr>
        <sz val="11"/>
        <rFont val="Calibri"/>
        <family val="2"/>
        <charset val="238"/>
        <scheme val="minor"/>
      </rPr>
      <t xml:space="preserve">Przeszkolenie przedstawicieli Lokalnych Grup Działania z województwa podlaskiego w zakresie realizacji zadań związanych z wdrażaniem RLKS jak też  z zakresu rozwoju obszarów wiejskich poprzez angażowanie w ten proces lokalnej społeczności oraz promowanie tworzenia sieci współpracy partnerskiej. </t>
    </r>
    <r>
      <rPr>
        <b/>
        <sz val="11"/>
        <rFont val="Calibri"/>
        <family val="2"/>
        <charset val="238"/>
        <scheme val="minor"/>
      </rPr>
      <t>Przedmiot operacji:</t>
    </r>
    <r>
      <rPr>
        <sz val="11"/>
        <rFont val="Calibri"/>
        <family val="2"/>
        <charset val="238"/>
        <scheme val="minor"/>
      </rPr>
      <t xml:space="preserve"> Dokształcenie przedstawicieli LGD w zakresie realizacji zadań związanych z wdrażaniem RLKS jak też z zakresu rozwoju obszarów wiejskich oraz promowanie tworzenia sieci współpracy partnerskiej , a w efekcie podniesienie ich wiedzy, kompetencji i kwalifikacji. </t>
    </r>
    <r>
      <rPr>
        <b/>
        <sz val="11"/>
        <rFont val="Calibri"/>
        <family val="2"/>
        <charset val="238"/>
        <scheme val="minor"/>
      </rPr>
      <t>Temat operacji</t>
    </r>
    <r>
      <rPr>
        <sz val="11"/>
        <rFont val="Calibri"/>
        <family val="2"/>
        <charset val="238"/>
        <scheme val="minor"/>
      </rPr>
      <t>: Promocja jakości życia na wsi lub promocja wsi jako miejsca do życia i rozwoju zawodowego; Wspieranie tworzenia sieci współpracy partnerskiej dotyczącej rolnictwa i obszarów wiejskich przez podnoszenie poziomu wiedzy w tym zakresie; Upowszechnianie wiedzy w zakresie planowania rozwoju lokalnego z uwzględnieniem potencjału ekonomicznego, społecznego i środowiskowego danego obszaru.</t>
    </r>
  </si>
  <si>
    <r>
      <rPr>
        <b/>
        <sz val="11"/>
        <rFont val="Calibri"/>
        <family val="2"/>
        <charset val="238"/>
        <scheme val="minor"/>
      </rPr>
      <t xml:space="preserve">Cel operacji: </t>
    </r>
    <r>
      <rPr>
        <sz val="11"/>
        <rFont val="Calibri"/>
        <family val="2"/>
        <charset val="238"/>
        <scheme val="minor"/>
      </rPr>
      <t xml:space="preserve">Nawiązanie współpracy partnerskiej w zakresie małego przetwórstwa i produktu lokalnego wśród przedstawicieli reprezentujących trzy sektory mieszkańców Podlasia Nadbużańskiego oraz ma na celu popularyzację dobrych praktyk w zakresie rozwoju Podlasia Nadbużańskiego, ze szczególnym uwzględnieniem produktu lokalnego jako szansy na rozwój regionu.  </t>
    </r>
    <r>
      <rPr>
        <b/>
        <sz val="11"/>
        <rFont val="Calibri"/>
        <family val="2"/>
        <charset val="238"/>
        <scheme val="minor"/>
      </rPr>
      <t xml:space="preserve">Przedmiot operacji: </t>
    </r>
    <r>
      <rPr>
        <sz val="11"/>
        <rFont val="Calibri"/>
        <family val="2"/>
        <charset val="238"/>
        <scheme val="minor"/>
      </rPr>
      <t xml:space="preserve">Ukazanie perspektyw rozwojowych jakie niesie produkt lokalny, który ma duży potencjał rozwojowy na naszym terenie. Realizacja operacji przyczyni się do wspierania rozwoju przedsiębiorczości na obszarach wiejskich poprzez uświadomienie szans jakie niesie za sobą wykorzystanie produktu lokalnego. </t>
    </r>
    <r>
      <rPr>
        <b/>
        <sz val="11"/>
        <rFont val="Calibri"/>
        <family val="2"/>
        <charset val="238"/>
        <scheme val="minor"/>
      </rPr>
      <t>Temat operacji</t>
    </r>
    <r>
      <rPr>
        <sz val="11"/>
        <rFont val="Calibri"/>
        <family val="2"/>
        <charset val="238"/>
        <scheme val="minor"/>
      </rPr>
      <t xml:space="preserve">: Aktywizacja mieszkańców obszarów wiejskich w celu tworzenia partnerstw na rzecz realizacji projektów nakierowanych na rozwój tych obszarów, w skład których wchodzą przedstawiciele sektora publicznego, sektora prywatnego oraz organizacji pozarządowych;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współpracy partnerskiej dotyczącej rolnictwa i obszarów wiejskich przez podnoszenie poziomu wiedzy w tym zakresie. </t>
    </r>
  </si>
  <si>
    <r>
      <rPr>
        <b/>
        <sz val="11"/>
        <rFont val="Calibri"/>
        <family val="2"/>
        <charset val="238"/>
        <scheme val="minor"/>
      </rPr>
      <t>Cel operacji:</t>
    </r>
    <r>
      <rPr>
        <sz val="11"/>
        <rFont val="Calibri"/>
        <family val="2"/>
        <charset val="238"/>
        <scheme val="minor"/>
      </rPr>
      <t xml:space="preserve"> Promocja rasy i hodowli zachowawczej konika polskiego poprzez przekazanie aktualnym hodowcom i osobom zainteresowanym rozpoczęciem lub rozwojem prowadzonej hodowli, informacji nt.: wybranych zasad i wymogów przystąpienia do Programu ochrony zasobów genetycznych; znaczenia zachowania różnorodności genetycznej w obrębie rasy; zasad hodowli i prezentacji koni podczas prób dzielności i innych wystaw i pokazów,  cechach rasy i możliwościach praktycznego wykorzystania koni oraz o dodatkowej funkcji hodowli – ochronie środowiska. </t>
    </r>
    <r>
      <rPr>
        <b/>
        <sz val="11"/>
        <rFont val="Calibri"/>
        <family val="2"/>
        <charset val="238"/>
        <scheme val="minor"/>
      </rPr>
      <t>Przedmiot operacji:</t>
    </r>
    <r>
      <rPr>
        <sz val="11"/>
        <rFont val="Calibri"/>
        <family val="2"/>
        <charset val="238"/>
        <scheme val="minor"/>
      </rPr>
      <t xml:space="preserve"> Promowanie i informowanie o cechach rasy, a także o warunkach prowadzenia hodowli i możliwości wykorzystywania koni np. w zaprzęgach konnych, rekreacji czy hipoterapii. </t>
    </r>
    <r>
      <rPr>
        <b/>
        <sz val="11"/>
        <rFont val="Calibri"/>
        <family val="2"/>
        <charset val="238"/>
        <scheme val="minor"/>
      </rPr>
      <t>Temat operacji</t>
    </r>
    <r>
      <rPr>
        <sz val="11"/>
        <rFont val="Calibri"/>
        <family val="2"/>
        <charset val="238"/>
        <scheme val="minor"/>
      </rPr>
      <t>: Upowszechnianie wiedzy w zakresie dotyczącym zachowania różnorodności genetycznej roślin lub zwierząt; Wspieranie rozwoju przedsiębiorczości na obszarach wiejskich przez podnoszenie poziomu wiedzy i umiejętności w obszarach innych niż wskazane w pkt. 4.7; Promocja jakości życia na wsi lub promocja wsi jako miejsca do życia i rozwoju zawodowego; Wspieranie tworzenia sieci współpracy partnerskiej dotyczącej rolnictwa i obszarów wiejskich przez podnoszenie poziomu wiedzy w tym zakresie.</t>
    </r>
  </si>
  <si>
    <r>
      <rPr>
        <b/>
        <sz val="11"/>
        <rFont val="Calibri"/>
        <family val="2"/>
        <charset val="238"/>
        <scheme val="minor"/>
      </rPr>
      <t>Cel operacji:</t>
    </r>
    <r>
      <rPr>
        <sz val="11"/>
        <rFont val="Calibri"/>
        <family val="2"/>
        <charset val="238"/>
        <scheme val="minor"/>
      </rPr>
      <t xml:space="preserve"> Przeszkolenie grupy docelowej, na temat wytwarzania zdrowej żywności, z czego co najmniej 50% uczestników będzie do 35 roku życia. 5 jednodniowych spotkań pokaże jak w naturalny sposób wykonać już niestety rzadko spotykane zdrowe potrawy: masło, ser, chleb, korowaj i mięso w słoikach.  
</t>
    </r>
    <r>
      <rPr>
        <b/>
        <sz val="11"/>
        <rFont val="Calibri"/>
        <family val="2"/>
        <charset val="238"/>
        <scheme val="minor"/>
      </rPr>
      <t>Przedmiot operacji:</t>
    </r>
    <r>
      <rPr>
        <sz val="11"/>
        <rFont val="Calibri"/>
        <family val="2"/>
        <charset val="238"/>
        <scheme val="minor"/>
      </rPr>
      <t xml:space="preserve"> Organizacja warsztatów z wykonywania zdrowych i naturalnych potraw. Następnie odbędzie się seminarium, podczas którego zostanie podniesiona świadomość na temat przedsiębiorczości na wsi oraz systemy jakości żywności w aspekcie krótkich łańcuchów dostaw (sprzedaż bezpośrednia). Tego samego dnia odbędzie się konkurs kulinarny na najlepsze smaki regionu, w dwóch kategoriach: na słodko i na słono. </t>
    </r>
    <r>
      <rPr>
        <b/>
        <sz val="11"/>
        <rFont val="Calibri"/>
        <family val="2"/>
        <charset val="238"/>
        <scheme val="minor"/>
      </rPr>
      <t>Temat operacji</t>
    </r>
    <r>
      <rPr>
        <sz val="11"/>
        <rFont val="Calibri"/>
        <family val="2"/>
        <charset val="238"/>
        <scheme val="minor"/>
      </rPr>
      <t xml:space="preserve">: Upowszechnianie wiedzy w zakresie tworzenia krótkich łańcuchów dostaw w rozumieniu art. 2 ust. 1 akapit drugi lit. m rozporządzenia nr 1305/2013 w sektorze rolno-spożywczym; Upowszechnianie wiedzy w zakresie systemów jakości żywności, o których mowa w art. 16 ust. 1 lit. a lub b rozporządzenia nr 1305/2013;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t>
    </r>
  </si>
  <si>
    <r>
      <rPr>
        <b/>
        <sz val="11"/>
        <rFont val="Calibri"/>
        <family val="2"/>
        <charset val="238"/>
        <scheme val="minor"/>
      </rPr>
      <t>Cel operacji:</t>
    </r>
    <r>
      <rPr>
        <sz val="11"/>
        <rFont val="Calibri"/>
        <family val="2"/>
        <charset val="238"/>
        <scheme val="minor"/>
      </rPr>
      <t xml:space="preserve"> Przekazanie wiedzy o gatunkach i odmianach roślin bobowatych, które są cennym źródłem białka, zarówno w chowie zwierząt, jak i żywieniu człowieka, a także stanowią doskonałą pożywkę pszczelą. Działają również strukturotwórczo na glebę, są najtańszą fabryką azotu i mogą być „łamaczem” płodozmianu zbożowego województwa podlaskiego. </t>
    </r>
    <r>
      <rPr>
        <b/>
        <sz val="11"/>
        <rFont val="Calibri"/>
        <family val="2"/>
        <charset val="238"/>
        <scheme val="minor"/>
      </rPr>
      <t xml:space="preserve"> Przedmiot operacji:</t>
    </r>
    <r>
      <rPr>
        <sz val="11"/>
        <rFont val="Calibri"/>
        <family val="2"/>
        <charset val="238"/>
        <scheme val="minor"/>
      </rPr>
      <t xml:space="preserve"> Wykonanie spotu reklamowego na temat roślin bobowatych jako cennego źródła białka i pożytku pszczelego. </t>
    </r>
    <r>
      <rPr>
        <b/>
        <sz val="11"/>
        <rFont val="Calibri"/>
        <family val="2"/>
        <charset val="238"/>
        <scheme val="minor"/>
      </rPr>
      <t>Temat operacji:</t>
    </r>
    <r>
      <rPr>
        <sz val="11"/>
        <rFont val="Calibri"/>
        <family val="2"/>
        <charset val="238"/>
        <scheme val="minor"/>
      </rPr>
      <t xml:space="preserve"> Upowszechnianie wiedzy w zakresie optymalizacji wykorzystywania przez mieszkańców obszarów wiejskich zasobów środowiska naturalnego; Upowszechnianie wiedzy w zakresie dotyczącym zachowania różnorodności genetycznej roślin lub zwierząt; Promocja jakości życia na wsi lub promocja wsi jako miejsca do życia i rozwoju zawodowego; Wspieranie tworzenia sieci współpracy partnerskiej dotyczącej rolnictwa i obszarów wiejskich przez podnoszenie poziomu wiedzy w tym zakresie.</t>
    </r>
  </si>
  <si>
    <r>
      <rPr>
        <b/>
        <sz val="11"/>
        <rFont val="Calibri"/>
        <family val="2"/>
        <charset val="238"/>
        <scheme val="minor"/>
      </rPr>
      <t>Cel operacji:</t>
    </r>
    <r>
      <rPr>
        <sz val="11"/>
        <rFont val="Calibri"/>
        <family val="2"/>
        <charset val="238"/>
        <scheme val="minor"/>
      </rPr>
      <t xml:space="preserve"> Celem operacji jest podniesienie wiedzy mieszkańców obszarów wiejskich oraz osób prowadzących działalność na terenach wiejskich na temat możliwości rozwoju turystyki na terenach rolniczych i niezurbanizowanych. </t>
    </r>
    <r>
      <rPr>
        <b/>
        <sz val="11"/>
        <rFont val="Calibri"/>
        <family val="2"/>
        <charset val="238"/>
        <scheme val="minor"/>
      </rPr>
      <t xml:space="preserve">Przedmiot operacji: </t>
    </r>
    <r>
      <rPr>
        <sz val="11"/>
        <rFont val="Calibri"/>
        <family val="2"/>
        <charset val="238"/>
        <scheme val="minor"/>
      </rPr>
      <t xml:space="preserve">Wymiana i upowszechnienie wiedzo i doświadczeń podmiotów działajacych w sferze turystyki wiejskiej  województwa podlaskiego. </t>
    </r>
    <r>
      <rPr>
        <b/>
        <sz val="11"/>
        <rFont val="Calibri"/>
        <family val="2"/>
        <charset val="238"/>
        <scheme val="minor"/>
      </rPr>
      <t xml:space="preserve">Temat operacji: </t>
    </r>
    <r>
      <rPr>
        <sz val="11"/>
        <rFont val="Calibri"/>
        <family val="2"/>
        <charset val="238"/>
        <scheme val="minor"/>
      </rPr>
      <t>Upowszechnianie wiedzy w zakresie optymalizacji wykorzystywania przez mieszkańców obszarów wiejskich zasobów środowiska naturalnego; Wspieranie rozwoju przedsiębiorczości na obszarach wiejskich przez podnoszenie poziomu wiedzy i umiejętności w obszarach innych niż wskazane w pkt. 4.6; Promocja jakości życia na wsi lub promocja wsi jako miejsca do życia i rozwoju zawodowego; Wspieranie tworzenia sieci współpracy partnerskiej dotyczącej rolnictwa i obszarów wiejskich przez podnoszenie poziomu wiedzy w tym zakresie.</t>
    </r>
  </si>
  <si>
    <r>
      <rPr>
        <b/>
        <sz val="11"/>
        <rFont val="Calibri"/>
        <family val="2"/>
        <charset val="238"/>
        <scheme val="minor"/>
      </rPr>
      <t>Cel operacji:</t>
    </r>
    <r>
      <rPr>
        <sz val="11"/>
        <rFont val="Calibri"/>
        <family val="2"/>
        <charset val="238"/>
        <scheme val="minor"/>
      </rPr>
      <t xml:space="preserve"> Podniesienie wiedzy mieszkańców obszarów wiejskich oraz osób prowadzących działalność na terenach wiejskich na temat promocji, sprzedaży oraz marketingu turystyki wiejskiej za pomocą narzędzi internetowych.</t>
    </r>
    <r>
      <rPr>
        <b/>
        <sz val="11"/>
        <rFont val="Calibri"/>
        <family val="2"/>
        <charset val="238"/>
        <scheme val="minor"/>
      </rPr>
      <t xml:space="preserve"> Przedmiot operacji:</t>
    </r>
    <r>
      <rPr>
        <sz val="11"/>
        <rFont val="Calibri"/>
        <family val="2"/>
        <charset val="238"/>
        <scheme val="minor"/>
      </rPr>
      <t xml:space="preserve"> Ogranizacja szkolenia z zakresu promocji, sprzedaży oraz marketingu turystyki wiejskiej za pomocą narzędzi internetowych. </t>
    </r>
    <r>
      <rPr>
        <b/>
        <sz val="11"/>
        <rFont val="Calibri"/>
        <family val="2"/>
        <charset val="238"/>
        <scheme val="minor"/>
      </rPr>
      <t>Temat operacji:</t>
    </r>
    <r>
      <rPr>
        <sz val="11"/>
        <rFont val="Calibri"/>
        <family val="2"/>
        <charset val="238"/>
        <scheme val="minor"/>
      </rPr>
      <t xml:space="preserve"> Wspieranie rozwoju przedsiębiorczości na obszarach wiejskich przez podnoszenie poziomu wiedzy i umiejętności w obszarach innych niż wskazane w pkt. 4.6; Promocja jakości życia na wsi lub promocja wsi jako miejsca do życia i rozwoju zawodowego; Wspieranie rozwoju społeczeństwa cyfrowego na obszarach wiejskich przez podnoszenie poziomu wiedzy w tym zakresie;Wspieranie tworzenia sieci współpracy partnerskiej dotyczącej rolnictwa i obszarów wiejskich przez podnoszenie poziomu wiedzy w tym zakresie. </t>
    </r>
  </si>
  <si>
    <r>
      <rPr>
        <b/>
        <sz val="11"/>
        <rFont val="Calibri"/>
        <family val="2"/>
        <charset val="238"/>
        <scheme val="minor"/>
      </rPr>
      <t xml:space="preserve">Cel operacji: </t>
    </r>
    <r>
      <rPr>
        <sz val="11"/>
        <rFont val="Calibri"/>
        <family val="2"/>
        <charset val="238"/>
        <scheme val="minor"/>
      </rPr>
      <t xml:space="preserve">Wymiana wiedzy i doświadczeń nt. rozwoju obszarów wiejskich oraz budowanie trwałej współpracy pomiędzy mieszkańcami, a organizacjami gospodarczymi, rolniczymi oraz rozwój i promocja przedsiębiorczości wiejskiej poprzez aktywizację mieszkańców obszarów wiejskich oraz zwiększenie wiedzy uczesników wyjazdu studyjnego w zakresie rozwoju przedsiębiorczości i obszarów wiejskich. </t>
    </r>
    <r>
      <rPr>
        <b/>
        <sz val="11"/>
        <rFont val="Calibri"/>
        <family val="2"/>
        <charset val="238"/>
        <scheme val="minor"/>
      </rPr>
      <t xml:space="preserve">Przedmiot operacji: </t>
    </r>
    <r>
      <rPr>
        <sz val="11"/>
        <rFont val="Calibri"/>
        <family val="2"/>
        <charset val="238"/>
        <scheme val="minor"/>
      </rPr>
      <t>Realizacja projektu będzie polegała na</t>
    </r>
    <r>
      <rPr>
        <b/>
        <sz val="11"/>
        <rFont val="Calibri"/>
        <family val="2"/>
        <charset val="238"/>
        <scheme val="minor"/>
      </rPr>
      <t xml:space="preserve"> </t>
    </r>
    <r>
      <rPr>
        <sz val="11"/>
        <rFont val="Calibri"/>
        <family val="2"/>
        <charset val="238"/>
        <scheme val="minor"/>
      </rPr>
      <t xml:space="preserve">zorganizowaniu imprezy plenerowej oraz wizyty studyjnej. Podczas jarmarku oraz wizyty nastapi wymiana wiedzy i doświadczeń, nt. rozwoju obszarów wiejskich oraz budowanie trwałej współpracy pomiędzy mieszkańcami, organizacjami gospodarczymi, rolniczymi oraz rozwój i promocja przedsiębiorczości wiejskiej poprzez aktywizację mieszkańców obszarów wiejskich. </t>
    </r>
    <r>
      <rPr>
        <b/>
        <sz val="11"/>
        <rFont val="Calibri"/>
        <family val="2"/>
        <charset val="238"/>
        <scheme val="minor"/>
      </rPr>
      <t xml:space="preserve">Temat operacji: </t>
    </r>
    <r>
      <rPr>
        <sz val="11"/>
        <rFont val="Calibri"/>
        <family val="2"/>
        <charset val="238"/>
        <scheme val="minor"/>
      </rPr>
      <t xml:space="preserve">Upowszechnianie wiedzy w zakresie optymalizacji wykorzystywania przez mieszkańców obszarów wiejskich zasobów środowiska naturalnego; Wspieranie rozwoju przedsiębiorczości na obszarach wiejskich przez podnoszenie poziomu wiedzy i umiejętności w obszarze małego przetwórstwa lokalnego lub w obszarze rozwoju zielonej gospodarki, w tym tworzenie nowych miejsc pracy; Wspieranie rozwoju przedsiębiorczości na obszarach wiejskich przez podnoszenie poziomu wiedzy i umiejętności w obszarach innych niż wskazane w pkt. 4.6; Promocja jakości życia na wsi lub promocja wsi jako miejsca do życia i rozwoju zawodowego.     </t>
    </r>
  </si>
  <si>
    <r>
      <rPr>
        <b/>
        <sz val="11"/>
        <rFont val="Calibri"/>
        <family val="2"/>
        <charset val="238"/>
        <scheme val="minor"/>
      </rPr>
      <t xml:space="preserve">Cel operacji: </t>
    </r>
    <r>
      <rPr>
        <sz val="11"/>
        <rFont val="Calibri"/>
        <family val="2"/>
        <charset val="238"/>
        <scheme val="minor"/>
      </rPr>
      <t xml:space="preserve">Celem operacji jest podniesienie poziomu wiedzy na temat funkcjonujących gospodarstw agroturystycznych w województwie podlaskim wśród kwaterodawców, pracowników instytucji związanych z obszarami wiejskimi oraz turystów poprzez inwentaryzację gospodarstw agroturystycznych oraz przygotowanie i udostępnienie w/w grupom naukowego opracowania analizującego stan i perspektywy rozwoju agroturystyki w województwie podlaskim. </t>
    </r>
    <r>
      <rPr>
        <b/>
        <sz val="11"/>
        <rFont val="Calibri"/>
        <family val="2"/>
        <charset val="238"/>
        <scheme val="minor"/>
      </rPr>
      <t xml:space="preserve">Przedmiot operacji: </t>
    </r>
    <r>
      <rPr>
        <sz val="11"/>
        <rFont val="Calibri"/>
        <family val="2"/>
        <charset val="238"/>
        <scheme val="minor"/>
      </rPr>
      <t xml:space="preserve">Wykonanie inwentaryzacja gospodarstw agroturystycznych na terenie województwa podlaskiego. </t>
    </r>
    <r>
      <rPr>
        <b/>
        <sz val="11"/>
        <rFont val="Calibri"/>
        <family val="2"/>
        <charset val="238"/>
        <scheme val="minor"/>
      </rPr>
      <t xml:space="preserve">Temat operacji: </t>
    </r>
    <r>
      <rPr>
        <sz val="11"/>
        <rFont val="Calibri"/>
        <family val="2"/>
        <charset val="238"/>
        <scheme val="minor"/>
      </rPr>
      <t>Upowszechnianie wiedzy w zakresie optymalizacji wykorzystywania przez mieszkańców obszarów wiejskich zasobów środowiska naturalnego; Wspieranie rozwoju przedsiębiorczości na obszarach wiejskich przez podnoszenie poziomu wiedzy i umiejętności w obszarach innych niż wskazane w pkt. 4.6; Promocja jakości życia na wsi lub promocja wsi jako miejsca do życia i rozwoju zawodowego; Wspieranie tworzenia sieci współpracy partnerskiej dotyczącej rolnictwa i obszarów wiejskich przez podnoszenie poziomu wiedzy w tym zakresie.</t>
    </r>
  </si>
  <si>
    <r>
      <rPr>
        <b/>
        <sz val="11"/>
        <rFont val="Calibri"/>
        <family val="2"/>
        <charset val="238"/>
        <scheme val="minor"/>
      </rPr>
      <t xml:space="preserve">Cel operacji: </t>
    </r>
    <r>
      <rPr>
        <sz val="11"/>
        <rFont val="Calibri"/>
        <family val="2"/>
        <charset val="238"/>
        <scheme val="minor"/>
      </rPr>
      <t xml:space="preserve">Głównym celem przedsięwzięcia jest zapoznanie uczestników z lokalnymi inicjatywami w zakresie przedsiębiorczości, agroturystyki i turystyki Portugalii oraz zaobserwowanie dobrych praktyk w zakresie wykorzystania lokalnych zasobów przyrodniczych i społeczno-kulturowych mających istotny wpływ na aktywizację mieszkańców wsi w zakresie włączenia społecznego, jak również próba nawiązania sieci współpracy pomiędzy LGD „PB” i organizacjami turystycznymi z terenu działania LGD „PB” a LGD i organizacjami wiejskimi z Portugalii. </t>
    </r>
    <r>
      <rPr>
        <b/>
        <sz val="11"/>
        <rFont val="Calibri"/>
        <family val="2"/>
        <charset val="238"/>
        <scheme val="minor"/>
      </rPr>
      <t>Przedmiot operacji:</t>
    </r>
    <r>
      <rPr>
        <sz val="11"/>
        <rFont val="Calibri"/>
        <family val="2"/>
        <charset val="238"/>
        <scheme val="minor"/>
      </rPr>
      <t xml:space="preserve">  Organizacja wizyty studyjnej zakłada wymianę doświadczeń, dobrych praktyk, wspólne wypracowanie rozwiązań, a przede wszystkim nawiązanie współpracy pomiędzy podmiotami zajmującymi się rozwojem turystyki i aktywizacją społeczną (stowarzyszenia, LGD, samorządy itp.) na terenie LGD „PB”, a takowymi podmiotami z terenu Portugalii oraz pokazanie korzyści z niej płynących. </t>
    </r>
    <r>
      <rPr>
        <b/>
        <sz val="11"/>
        <rFont val="Calibri"/>
        <family val="2"/>
        <charset val="238"/>
        <scheme val="minor"/>
      </rPr>
      <t xml:space="preserve">Temat operacji: </t>
    </r>
    <r>
      <rPr>
        <sz val="11"/>
        <rFont val="Calibri"/>
        <family val="2"/>
        <charset val="238"/>
        <scheme val="minor"/>
      </rPr>
      <t xml:space="preserve">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współpracy partnerskiej dotyczącej rolnictwa i obszarów wiejskich przez podnoszenie poziomu wiedzy w tym zakresie; Upowszechnianie wiedzy w zakresie planowania rozwoju lokalnego z uwzględnieniem potencjału ekonomicznego, społecznego i środowiskowego danego obszaru. </t>
    </r>
  </si>
  <si>
    <r>
      <rPr>
        <b/>
        <sz val="11"/>
        <rFont val="Calibri"/>
        <family val="2"/>
        <charset val="238"/>
        <scheme val="minor"/>
      </rPr>
      <t>Cel operacji:</t>
    </r>
    <r>
      <rPr>
        <sz val="11"/>
        <rFont val="Calibri"/>
        <family val="2"/>
        <charset val="238"/>
        <scheme val="minor"/>
      </rPr>
      <t xml:space="preserve"> Celem operacji jest aktywizacja mieszkańców wsi oraz promowanie jakości życia na wsi wśród uczestników operacji – dzieci i młodzieży. </t>
    </r>
    <r>
      <rPr>
        <b/>
        <sz val="11"/>
        <rFont val="Calibri"/>
        <family val="2"/>
        <charset val="238"/>
        <scheme val="minor"/>
      </rPr>
      <t xml:space="preserve">Przedmiot operacji: </t>
    </r>
    <r>
      <rPr>
        <sz val="11"/>
        <rFont val="Calibri"/>
        <family val="2"/>
        <charset val="238"/>
        <scheme val="minor"/>
      </rPr>
      <t xml:space="preserve">Operacja zakłada organizację cyklu bezpłatnych zajęć edukacyjnych dzięki, którym dzieci i młodzież będą mogli pogłębić swoją wiedzę na temat różnorodnych gatunków drzew oraz rozwinąć swoje zdolności manualne, plastyczne, konstruktorskie, cyfrowe i podstaw przedsiębiorczości.  </t>
    </r>
    <r>
      <rPr>
        <b/>
        <sz val="11"/>
        <rFont val="Calibri"/>
        <family val="2"/>
        <charset val="238"/>
        <scheme val="minor"/>
      </rPr>
      <t xml:space="preserve">Temat operacji: </t>
    </r>
    <r>
      <rPr>
        <sz val="11"/>
        <rFont val="Calibri"/>
        <family val="2"/>
        <charset val="238"/>
        <scheme val="minor"/>
      </rPr>
      <t>Wspieranie rozwoju przedsiębiorczości na obszarach wiejskich przez podnoszenie poziomu wiedzy i umiejętności w obszarach innych niż wskazane w pkt. 4.6; Promocja jakości życia na wsi lub promocja wsi jako miejsca do życia i rozwoju zawodowego; Wspieranie rozwoju społeczeństwa cyfrowego na obszarach wiejskich przez podnoszenie poziomu wiedzy w tym zakresie.</t>
    </r>
  </si>
  <si>
    <r>
      <rPr>
        <b/>
        <sz val="11"/>
        <rFont val="Calibri"/>
        <family val="2"/>
        <charset val="238"/>
        <scheme val="minor"/>
      </rPr>
      <t>Cel operacji:</t>
    </r>
    <r>
      <rPr>
        <sz val="11"/>
        <rFont val="Calibri"/>
        <family val="2"/>
        <charset val="238"/>
        <scheme val="minor"/>
      </rPr>
      <t xml:space="preserve"> Celem operacji jest aktywizacja 320 mieszkańców wsi w wieku 55+ z terenu województwa podlaskiego na rzecz podejmowania inicjatyw służących włączeniu społecznemu osób starszych poprzez wspieranie rozwoju przedsiębiorczości na obszarach wiejskich w terminie od 1 lutego 2020r. do 31 października 2020 r. </t>
    </r>
    <r>
      <rPr>
        <b/>
        <sz val="11"/>
        <rFont val="Calibri"/>
        <family val="2"/>
        <charset val="238"/>
        <scheme val="minor"/>
      </rPr>
      <t xml:space="preserve">Przedmiot operacji: </t>
    </r>
    <r>
      <rPr>
        <sz val="11"/>
        <rFont val="Calibri"/>
        <family val="2"/>
        <charset val="238"/>
        <scheme val="minor"/>
      </rPr>
      <t xml:space="preserve">Operacja zakłada organizację cyklu bezpłatnych warsztatów, seminarium podsumowującego oraz konkursu. Formy wsparcia proponowane w operacji przyczynią się do aktywizacji zawodowej mieszkańców wsi, którzy podniosą wiedzę i umiejętności m.in. jak łączyć pasje i zainteresowania z pracą zawodową, uświadomią seniorom, że mogą czerpać zyski z tego co potrafią robić, podniosą wiedzę z możliwości prowadzenia własnej działalności, nawiązywania grup inicjatywnych, partnerstw, podniosą wiedzę jak walczyć z wyłączeniem społecznym co przyczyni się do aktywizacji społeczno-zawodowej tej grupy i podniesie jakość i poziom ich życia. </t>
    </r>
    <r>
      <rPr>
        <b/>
        <sz val="11"/>
        <rFont val="Calibri"/>
        <family val="2"/>
        <charset val="238"/>
        <scheme val="minor"/>
      </rPr>
      <t xml:space="preserve">Temat operacji: </t>
    </r>
    <r>
      <rPr>
        <sz val="11"/>
        <rFont val="Calibri"/>
        <family val="2"/>
        <charset val="238"/>
        <scheme val="minor"/>
      </rPr>
      <t xml:space="preserve">Wspieranie rozwoju przedsiębiorczości na obszarach wiejskich przez podnoszenie poziomu wiedzy i umiejętności w obszarach innych niż wskazane w pkt. 4.7; Promocja jakości życia na wsi lub promocja wsi jako miejsca do życia i rozwoju zawodowego; Wspieranie tworzenia sieci współpracy partnerskiej dotyczącej rolnictwa i obszarów wiejskich przez podnoszenie poziomu wiedzy w tym zakresie. </t>
    </r>
  </si>
  <si>
    <r>
      <rPr>
        <b/>
        <sz val="11"/>
        <rFont val="Calibri"/>
        <family val="2"/>
        <charset val="238"/>
        <scheme val="minor"/>
      </rPr>
      <t>Cel operacji:</t>
    </r>
    <r>
      <rPr>
        <sz val="11"/>
        <rFont val="Calibri"/>
        <family val="2"/>
        <charset val="238"/>
        <scheme val="minor"/>
      </rPr>
      <t xml:space="preserve"> Celem operacji jest zachęcenie mieszkańców wsi do podejmowania inicjatyw służących rozwojowi wsi, promocji życia na wsi, a także promowania dziedzictwa kulturowego i kulinarnego Podlasia, w tym przekazywanie tradycji dzieciom i młodzieży. </t>
    </r>
    <r>
      <rPr>
        <b/>
        <sz val="11"/>
        <rFont val="Calibri"/>
        <family val="2"/>
        <charset val="238"/>
        <scheme val="minor"/>
      </rPr>
      <t xml:space="preserve">Przedmiot operacji:  </t>
    </r>
    <r>
      <rPr>
        <sz val="11"/>
        <rFont val="Calibri"/>
        <family val="2"/>
        <charset val="238"/>
        <scheme val="minor"/>
      </rPr>
      <t xml:space="preserve">Realizacja operacji jest odpowiedzią na oddolne potrzeby i inicjatywy mieszkańców obszarów wiejskich, którzy poszukują wiedzy i nowych doświadczeń opartych o dziedzictwo kulturowe i folklor, zwyczaje i tradycje, w tym kulinarne. </t>
    </r>
    <r>
      <rPr>
        <b/>
        <sz val="11"/>
        <rFont val="Calibri"/>
        <family val="2"/>
        <charset val="238"/>
        <scheme val="minor"/>
      </rPr>
      <t xml:space="preserve">Temat operacji: </t>
    </r>
    <r>
      <rPr>
        <sz val="11"/>
        <rFont val="Calibri"/>
        <family val="2"/>
        <charset val="238"/>
        <scheme val="minor"/>
      </rPr>
      <t xml:space="preserve">Upowszechnianie wiedzy w zakresie tworzenia krótkich łańcuchów dostaw w rozumieniu art. 2 ust. 1 akapit drugi lit. m rozporządzenia nr 1305/2013 w sektorze rolno-spożywczym; Wspieranie rozwoju przedsiębiorczości na obszarach wiejskich przez podnoszenie poziomu wiedzy i umiejętności w obszarze małego przetwórstwa lokalnego lub w obszarze rozwoju zielonej gospodarki, w tym tworzenie nowych miejsc pracy; Promocja jakości życia na wsi lub promocja wsi jako miejsca do życia i rozwoju zawodowego; Wspieranie tworzenia sieci współpracy partnerskiej dotyczącej rolnictwa i obszarów wiejskich przez podnoszenie poziomu wiedzy w tym zakresie.  </t>
    </r>
  </si>
  <si>
    <t>1 / 200</t>
  </si>
  <si>
    <t>Liczba publikacji / nakład</t>
  </si>
  <si>
    <t>12</t>
  </si>
  <si>
    <t>5 / 25000</t>
  </si>
  <si>
    <t>32 / 768</t>
  </si>
  <si>
    <t>liczba szkoleń / uczestnicy</t>
  </si>
  <si>
    <t>2 / 1600</t>
  </si>
  <si>
    <t>liczba audycji/ filmów / spotów</t>
  </si>
  <si>
    <t>liczba felietonów</t>
  </si>
  <si>
    <t>10 / 150</t>
  </si>
  <si>
    <t>liczba szkoleń / liczba uczestników</t>
  </si>
  <si>
    <t>Partnerstwo międzynarodowe szansą na rozwój obszarów wiejskich</t>
  </si>
  <si>
    <t xml:space="preserve">nawiązanie współpracy międzynarodowej; wsparcie rozwoju przedsiębiorczości opartej o produkt lokalny oraz aktywności społecznej mieszkańców na obszarach wiejskich przez podnoszenie poziomu wiedzy i umiejętności </t>
  </si>
  <si>
    <t>członkowie LGD, lokalni liderzy, przedstawiciele stowarzyszeń z obszaru partnerów, osoby bezpośrednio zaangażowane we wdrażanie LSR, przedsiębiorcy oraz pracownicy biura LGD jak również przedstawiciele Partnerów</t>
  </si>
  <si>
    <t xml:space="preserve">
Lokalna Grupa Działania Ziemi Mińskiej</t>
  </si>
  <si>
    <t>ul. Tuwima 2a, lokal U-3
05-300 Mińsk Mazowiecki</t>
  </si>
  <si>
    <t>Przetwórstwo mleka w gospodarstwie rolnym – szansą rozwoju obszarów wiejskich</t>
  </si>
  <si>
    <t xml:space="preserve">podniesienie wiedzy w zakresie technologii, wymagań higienicznych, bezpieczeństwa żywności oraz wymagań prawno-administracyjnych przy zakładaniu działalności z małego przetwórstwa na poziomie własnego gospodarstwa
</t>
  </si>
  <si>
    <t>warsztaty serowarskie</t>
  </si>
  <si>
    <t>8</t>
  </si>
  <si>
    <t>rolnicy i mieszkańcy obszarów wiejskich zainteresowani przetwórstwem mleka</t>
  </si>
  <si>
    <t>Mazowiecki Ośrodek Doradztwa Rolniczego z siedzibą w Warszawie</t>
  </si>
  <si>
    <t xml:space="preserve">ul. Czereśniowa 98, 02-456 Warszawa </t>
  </si>
  <si>
    <t xml:space="preserve">minimum 144 maksimum 160 </t>
  </si>
  <si>
    <t>XV Jesienny Jarmark „od pola do stołu”</t>
  </si>
  <si>
    <t xml:space="preserve">aktywizacja mieszkańców wsi do podejmowania inicjatyw na rzecz rozwoju obszarów wiejskich poprzez poszukiwanie alternatywnych rozwiązań prowadzących do uruchomienia własnego biznesu, a tym samym poprawy warunków i jakości życia na wsi, oraz jej promocji jako atrakcyjnego miejsca do życia i rozwoju zawodowego.
</t>
  </si>
  <si>
    <t xml:space="preserve">liczba konferencji </t>
  </si>
  <si>
    <t>mieszkańcy obszarów wiejskich i mieszkańcy okolicznych małych miasteczek z terenu Północnego Mazowsza, w tym rolników, właścicieli gospodarstw agroturystycznych, drobnych producentów żywności, mieszkańców wsi
 i małych miasteczek, którzy poszukują dodatkowego zatrudnienia i alternatywnych źródeł dochodu</t>
  </si>
  <si>
    <t xml:space="preserve">liczba konkursów </t>
  </si>
  <si>
    <t xml:space="preserve">Wyjazd studyjny: „Produkcja wina i soków oraz enoturystyka szansą na rozwój dla gospodarstw z woj. mazowieckiego” </t>
  </si>
  <si>
    <t xml:space="preserve">poznanie nowych technologii, innowacyjnych rozwiązań i uwarunkowań organizacyjnych wynikających z rodzaju prowadzonej działalności rolniczej o zróżnicowanych kierunkach w tym prowadzeniu winnic i enoturystyki </t>
  </si>
  <si>
    <t>rolnicy, producenci rolni, doradcy rolni, przedstawiciele LGD- mieszkańcy obszarów wiejskich województwa mazowieckiego</t>
  </si>
  <si>
    <t>Mazowiecka Izba Rolnicza</t>
  </si>
  <si>
    <t>ul. Wolności 2, 05-804 Parzniew</t>
  </si>
  <si>
    <t>Aktywizacja mieszkańców wsi Gminy Pilawa na rzecz innowacyjnych form przedsiębiorczości</t>
  </si>
  <si>
    <t>podniesienie wiedzy w zakresie działalności gospodarstw agroturystycznych, jak również wytwórców lokalnych produktów ekologicznych</t>
  </si>
  <si>
    <t>wyjazd studyjny, broszura</t>
  </si>
  <si>
    <t xml:space="preserve">rolnicy z terenów wiejskich Gminy Pilawa, przedstawiciele LGD oraz  koordynator </t>
  </si>
  <si>
    <t>Miasto i Gmina Pilawa</t>
  </si>
  <si>
    <t>Al. Wyzwolenia 158, 08-440 Pilawa</t>
  </si>
  <si>
    <t>43</t>
  </si>
  <si>
    <t xml:space="preserve">liczba wydanych broszur, artykułów, publikacji itp. </t>
  </si>
  <si>
    <t>2000</t>
  </si>
  <si>
    <t>Liga Aktywnych Organizacji Pozarządowych</t>
  </si>
  <si>
    <t xml:space="preserve">budowa silnego, aktywnego społeczeństwa w tym rozwój i wzmacnianie potencjału organizacji pozarządowych  na obszarze powiatu radomskiego, przysuskiego, zwoleńskiego </t>
  </si>
  <si>
    <t xml:space="preserve">warsztat, konferencja, konkurs </t>
  </si>
  <si>
    <t>mieszkańcy obszarów wiejskich, mieszkańcy obszarów miejskich, organizacje pozarządowe, lokalni liderzy, przedstawiciele instytucji kultury i samorządów</t>
  </si>
  <si>
    <t>LGD Stowarzyszenie "Razem dla Radomki"</t>
  </si>
  <si>
    <t>ul. Zielona 127, 26-652 Janiszew</t>
  </si>
  <si>
    <t>110</t>
  </si>
  <si>
    <t>18</t>
  </si>
  <si>
    <t xml:space="preserve">Produkt lokalny i tradycyjny dla lokalnej społeczności </t>
  </si>
  <si>
    <t xml:space="preserve"> podniesienie poziomu wiedzy mieszkańców województwa mazowieckiego na temat szans rozwoju jakie daje inwestycja w produkt lokalny i tradycyjny</t>
  </si>
  <si>
    <t>3000</t>
  </si>
  <si>
    <t>mieszkańcy województwa mazowieckiego</t>
  </si>
  <si>
    <t>Powiat płocki</t>
  </si>
  <si>
    <t>ul. Bielska 59, 09-400 Płock</t>
  </si>
  <si>
    <t>Integracja społeczna mieszkańców płockiego Mazowsza</t>
  </si>
  <si>
    <t>podniesienie wiedzy w zakresie wdrażania oddolnych inicjatyw społecznych na rzecz integracji społecznej mieszkańców Mazowsza regionu płockiego</t>
  </si>
  <si>
    <t>szkolenie, publikacja</t>
  </si>
  <si>
    <t xml:space="preserve">mieszkańcy województwa mazowieckiego  zamieszkujący na terenach wiejskich </t>
  </si>
  <si>
    <t>Stowarzyszenie Akademia Praktyki i Innowacji</t>
  </si>
  <si>
    <t>Męczenino 27, 09-451 Męczenino</t>
  </si>
  <si>
    <t>1000</t>
  </si>
  <si>
    <t>Szlakiem Jabłkowym - Wyjazd studyjny do Austrii</t>
  </si>
  <si>
    <t>podniesienie wiedzy w zakresie rozwoju turystyki na terenach wiejskich z wykorzystaniem potencjału rolniczego, sadowniczego i warzywniczego</t>
  </si>
  <si>
    <t xml:space="preserve">rolnicy/sadownicy specjalizujący się w produkcji jabłek- zajmujący się produkcją sadowniczą; osoby/podmioty zajmujące się przetwórstwem owoców i warzyw; przedstawiciele organizacji branżowych związanych z sadownictwem/przetwórstwem owoców i warzyw; właściciele przedsiębiorstw; osoby fizyczne prowadzące działalność gospodarczą; samorządowcy; osoby z obszaru województwa mazowieckiego i podlaskiego
</t>
  </si>
  <si>
    <t>Lokalna Organizacja Turystyczna "LOT nad Bugiem"</t>
  </si>
  <si>
    <t>ul. Berka Joselewicza 3, 08-220 Sarnaki</t>
  </si>
  <si>
    <t>Zielarstwo jako innowacyjna forma przedsiębiorczości na obszarach wiejskich - wyjazd studyjny</t>
  </si>
  <si>
    <t>informowanie oraz zwiększenie zainteresowanych stron we wdrażaniu inicjatyw na rzecz rozwoju obszarów wiejskich poprzez coraz nowsze rozwiązania z zakresu zielarstwa</t>
  </si>
  <si>
    <t>rolnicy i doradcy rolniczy zainteresowani tematyką zielarstwa</t>
  </si>
  <si>
    <t>Współdziałanie rolników szansa ich rozwoju na obszarach Wiejskich Polski</t>
  </si>
  <si>
    <t>zwiększenie udziału uczniów szkół rolniczych we wdrażaniu inicjatyw na rzecz rozwoju obszarów wiejskich, ze szczególnym uwzględnieniem działań wspólnych rolników, takich jak sprzedaż bezpośrednia, RHD, GPR, działanie Współpraca, spółdzielczości czy kooperatyw spożywczych itp.</t>
  </si>
  <si>
    <t>szkolenie, wyjazd studyjny, publikacja elektroniczna</t>
  </si>
  <si>
    <t xml:space="preserve">uczniowie i nauczyciele szkół rolniczych z województwa mazowieckiego </t>
  </si>
  <si>
    <t>ul. Komuny Paryskiej 56/48, 30-389  Kraków</t>
  </si>
  <si>
    <t>75</t>
  </si>
  <si>
    <t>Udział w Targach Turystycznych Wypoczynek 2020 Toruński Festiwal Smaków</t>
  </si>
  <si>
    <t xml:space="preserve">budowanie więzi lokalnych, prezentacja oferty lokalnych producentów tradycyjnej i ekologicznej żywności, zdobywanie nowych doświadczeń,  zaistnienie w kręgu ponadlokalnym </t>
  </si>
  <si>
    <t>liczba targów, imprez plenerowych/ wystaw</t>
  </si>
  <si>
    <t>przedstawiciele KGW i Gospodarstw Agroturystycznych,  osoby i stowarzyszenia działające dla budowania więzi lokalnych oraz przedstawiciele gospodarstw agroturystycznych z terenu Miasta i Gminy Serock</t>
  </si>
  <si>
    <t>Miasto i Gmina Serock</t>
  </si>
  <si>
    <t>ul. Rynek 21, 05-140 Serock</t>
  </si>
  <si>
    <t>VII Jarmark Raciąski - operacja o charakterze wystawienniczym</t>
  </si>
  <si>
    <t>promocja produktów oraz  prezentacja rodzimych producentów i organizacji pozarządowych działających na obszarach wiejskich, które zajmują się wytwarzaniem i sprzedażą żywności wysokiej jakości; zwiększenie rozpoznawalności produktów wśród mieszkańców powiatu płońskiego oraz poza jego obszarem; promocja tradycji, zwyczajów i kultury regionu</t>
  </si>
  <si>
    <t>impreza plenerowa, materiał drukowany,  konkurs, inne - baner</t>
  </si>
  <si>
    <t>mieszkańcy Miasta i Gminy Raciąż, Powiatu Płońskiego oraz częściowo Województwa Mazowieckiego – uczestnicy VII Jarmarku, grupy teatralne, ludowe, zespoły artystyczne itp.</t>
  </si>
  <si>
    <t>Miejskie Centrum Kultury, Sportu i Rekreacji im. Ryszarda Kaczorowskiego w Raciążu</t>
  </si>
  <si>
    <t>ul. Parkowa 14, 09-140 Raciąż</t>
  </si>
  <si>
    <t xml:space="preserve">liczba plakatów </t>
  </si>
  <si>
    <t xml:space="preserve">liczba ulotek </t>
  </si>
  <si>
    <t xml:space="preserve">10000 </t>
  </si>
  <si>
    <t xml:space="preserve">liczba banerów </t>
  </si>
  <si>
    <t xml:space="preserve">II </t>
  </si>
  <si>
    <t>XXVII Olimpiada Wiedzy Rolniczej</t>
  </si>
  <si>
    <t>podniesienie wiedzy i kompetencji młodych rolników, aktywizowanie młodzieży wiejskiej</t>
  </si>
  <si>
    <t>młodzi rolnicy, mieszkańcy obszarów wiejskich z powiatów: ciechanowskiego, mławskiego, płońskiego, pułtuskiego, żuromińskiego, legionowskiego i nowodworskiego prowadzący gospodarstwa samodzielnie lub wspólnie z rodzicami</t>
  </si>
  <si>
    <t>Dobre praktyki i współpraca międzynarodowa dla rozwoju przedsiębiorczości na obszarach wiejskich - wyjazd studyjny</t>
  </si>
  <si>
    <t>poszukiwanie nowych inicjatyw przyczyniających się do poprawy życia na wsi i zwiększenia możliwości rozwoju osobistego oraz całej społeczności obszarów wiejskich; poznanie dziedzictwa kulturowego i warunków przyrodniczych Dalmacji; promowanie regionalizmu i przekazywania kultury kolejnym pokoleniom; aktywizacja kobiet mieszkających na wsi</t>
  </si>
  <si>
    <t>członkowie KGW, koordynatorzy gminni, przedstawiciel LGD</t>
  </si>
  <si>
    <t>Gmina Krasnosielc</t>
  </si>
  <si>
    <t xml:space="preserve">ul. Rynek 40, 06-212 Krasnosielc </t>
  </si>
  <si>
    <t>Dożynki w Gminie Baboszewo</t>
  </si>
  <si>
    <t xml:space="preserve">wzmocnienie poczucia tożsamości i przynależności do grupy społecznej, integracja lokalnej społeczności, podtrzymywanie tradycji, promocja życia na wsi, wzmacnianie więzi i współpracy 
</t>
  </si>
  <si>
    <t>impreza plenerowa, materiał drukowany,  konkurs</t>
  </si>
  <si>
    <t>mieszkańcy sołectw tworzących gminę Baboszewo</t>
  </si>
  <si>
    <t>Gmina Baboszewo</t>
  </si>
  <si>
    <t>ul. Warszawska 9A, 09-130 Baboszewo</t>
  </si>
  <si>
    <t>minimum 4 maksimum 10</t>
  </si>
  <si>
    <t>Warsztaty podnoszące kwalifikacje dla mieszkańców obszaru LGD Natura i kultura</t>
  </si>
  <si>
    <t>zaangażowanie osób starszych, podniesienie kompetencji i nabycie nowych umiejętności oraz przeciwdziałanie wykluczeniu społecznemu i zainicjowanie do większej aktywności lokalnej społeczności</t>
  </si>
  <si>
    <t>mieszkańcy LGD Natura i Kultura, przedstawiciele LGD</t>
  </si>
  <si>
    <t>"LGD Natura i Kultura"</t>
  </si>
  <si>
    <t>ul. Warszawska 28, 05-480 Karczew</t>
  </si>
  <si>
    <t>Dożynki Diecezjalno-Powiatowo-Gminne</t>
  </si>
  <si>
    <t xml:space="preserve">celem operacji jest aktywizacja mieszkańców wsi z województwa mazowieckiego i podlaskiego oraz podniesienie i poszerzenie wiedzy z zakresu optymalizacji wykorzystania przez mieszkańców zasobów środowiska naturalnego </t>
  </si>
  <si>
    <t>impreza plenerowa, konkurs</t>
  </si>
  <si>
    <t>mieszkańcy województwa mazowieckiego i województwa podlaskiego</t>
  </si>
  <si>
    <t>Powiat sokołowski</t>
  </si>
  <si>
    <t>ul. Wolności 23, 08-300 Sokołów Podlaski</t>
  </si>
  <si>
    <t>Olimpiada Wiedzy Rolniczej</t>
  </si>
  <si>
    <t xml:space="preserve">celem operacji jest aktywizacja społeczności wiejskiej do pogłębienia wiedzy rolniczej, lepszego gospodarowania oraz podejmowania inicjatyw w zakresie rozwoju obszarów wiejskich, w tym tworzenia miejsc pracy na terenach wiejskich </t>
  </si>
  <si>
    <t>rolnicy prowadzący gospodarstwa rolne samodzielnie lub wspólnie z rodzicami z terenu powiatów: gostynińskiego, płockiego  i sierpeckiego</t>
  </si>
  <si>
    <t>Promocja najciekawszych obiektów turystyki wiejskiej na Mazowszu</t>
  </si>
  <si>
    <t xml:space="preserve">promocja najciekawszych obiektów turystyki wiejskiej na Mazowszu </t>
  </si>
  <si>
    <t xml:space="preserve">konferencja, materiał drukowany, informacje i publikacje w internecie  </t>
  </si>
  <si>
    <t>mieszkańcy województwa mazowieckiego: właściciele obiektów agroturystycznych i turystyki wiejskiej prezentowanych w przewodniku, Informacje Turystyczne, Ośrodki Doradztwa Rolniczego, Lokalne Grupy Działania, Lokalne Organizacje Turystyczne, branża turystyczna i media</t>
  </si>
  <si>
    <t>Mazowiecka Regionalna Organizacja Turystyczna</t>
  </si>
  <si>
    <t>ul. Nowy Świat 27/2, 00-029 Warszawa</t>
  </si>
  <si>
    <t xml:space="preserve">liczba informacji, publikacji w internecie </t>
  </si>
  <si>
    <t>Budowa produktu turystyki wiejskiej szansą na rozwój obszarów wiejskich gminy Serock</t>
  </si>
  <si>
    <t xml:space="preserve"> podniesienie wiedzy w zakresie sposobów budowania produktu turystyki wiejskiej, podejmowanie inicjatyw na rzecz rozwoju obszarów wiejskich poprzez wykorzystanie potencjału turystycznego gminy
</t>
  </si>
  <si>
    <t>rolnicy z terenu gminy Serock, członkinie Kół Gospodyń Wiejskich działających na terenie gminy,  właściciele gospodarstw agroturystycznych położonych na terenie gminy oraz inne osoby lub członkowie stowarzyszeń zaangażowani w budowanie więzi lokalnych</t>
  </si>
  <si>
    <t>#NasielskaWieś - historie wybrane</t>
  </si>
  <si>
    <t xml:space="preserve">publikacja informacji na temat historii  wybranych wsi z terenu Gminy Nasielsk z uwzględnieniem genezy ich nazw, ciekawostek historycznych przykładów społeczno- kulturalnych, form zrzeszeń ludzi aktywnie działających na terenach wiejskich </t>
  </si>
  <si>
    <t>mieszkańcy gminy Nasielsk</t>
  </si>
  <si>
    <t>Gmina Nasielsk</t>
  </si>
  <si>
    <t>ul. Elektronowa 3, 05-190 Nasielsk</t>
  </si>
  <si>
    <t>Wkład organizacji pozarządowych w zrównoważony rozwój obszarów wiejskich w województwie mazowieckim</t>
  </si>
  <si>
    <t>rozpowszechnienie informacji na temat zakresu, możliwości i wyników działań organizacji pozarządowych na rzecz zrównoważonego rozwoju obszarów wiejskich;  innowacji technicznej; promowania idei smart villages oraz aktywizacji społecznej</t>
  </si>
  <si>
    <t xml:space="preserve">liczba ekspertyz </t>
  </si>
  <si>
    <t>samorządy gminne, powiatowe, wojewódzkie, gminne organizacje i koła zainteresowań, zwłaszcza koła gospodyń wiejskich, jednostki straży pożarnej, Towarzystwo Uniwersytetów Ludowych (oddziały mazowiecki i warszawski), rady i koła seniorów, powiatowe centra pomocy rodzinie oraz sołtysi, opiekunowie społeczni, szkoły rolnicze</t>
  </si>
  <si>
    <t>Muzeum Historii Polskiego Ruchu Ludowego</t>
  </si>
  <si>
    <t>al. Wilanowska 204, 02-730 Warszawa</t>
  </si>
  <si>
    <t>Promocja obszaru partnerstwa LGD Razem dla Rozwoju poprzez publikację projektów grantowych</t>
  </si>
  <si>
    <t xml:space="preserve">promocja dobrych praktyk  zrównoważonego rozwoju obszaru partnerstwa Stowarzyszenia LGD Razem dla Rozwoju </t>
  </si>
  <si>
    <t>mieszkańcy obszarów wiejskich objętych obszarem działalności Stowarzyszenia LGD Razem dla Rozwoju</t>
  </si>
  <si>
    <t>Stowarzyszenie Lokalna Grupa Działania "Razem dla Rozwoju"</t>
  </si>
  <si>
    <t>ul. Rębowska 52 lokal 3,4,6, 09-450 Wyszogród</t>
  </si>
  <si>
    <t>Wymiana doświadczeń pomiędzy Lokalnymi Grupami Dzialania szansą na rozwój obszarów wiejskich</t>
  </si>
  <si>
    <t>Organizacja wyjazdu studyjnego dla osób z obszaru działania Stowarzyszenia "Solidarni w Partnertwie" mającego na celu wzrost wiedzy umożliwiający wdrożenie rozwiązań i dobrych praktyk na obszarze LGD Stowarzyszenia "Solidarni w Partnerstwie"</t>
  </si>
  <si>
    <t>Osoby z obszaru działania Stowarzyszenia "Solidarni w Partnerstwie" reprezentujące różne sektory (społeczny, gospodarczy i publiczny), liderzy - osoby mające największy wpływ na lokalną społeczność</t>
  </si>
  <si>
    <t>II,III, IV</t>
  </si>
  <si>
    <t>Stowarzyszenie "Solidarni w Partnerstwie"</t>
  </si>
  <si>
    <t>ul. Główna 3, 62-571 Stare Miasto</t>
  </si>
  <si>
    <t>w tym przedstawicieli LGD</t>
  </si>
  <si>
    <t>Współpraca międzyterytorialna LGD impulsem rozwoju</t>
  </si>
  <si>
    <t>Organizacja wyjazdu studyjnego reprezentantów lokalnego partnerstwa LGD "Wielkopolska z wyobraźnią mającego na celu poszerzenie ich wiedzy oraz aktywizację w zakresie współpracy i lepszego wykorzystania zasobów LGD jako produktu turystycznego na rzecz podejmowania inicjatyw w zakresie rozwoju obszarów wiejskich poprzez nawiązanie kontaktu i wymianę doświadczeń z innym partnerstwem lokalnym</t>
  </si>
  <si>
    <t>Członkowie istniejącego partnerstwa LGD "Wielkopolska z Wyobraźnią" oraz członkowie osób prawnych wchodzących w skład LGD, reprezentujący różne sektory (społeczny, gospodarczy i publiczny), osoby stanowiące grupę liderów swoich środowisk branżowych i gminnych</t>
  </si>
  <si>
    <t>II, III</t>
  </si>
  <si>
    <t>Stowarzyszenie "Wielkopolska z Wyobraźnią"</t>
  </si>
  <si>
    <t>ul. Stary Rynek 11,
 63-720 Koźmin Wielkopolski</t>
  </si>
  <si>
    <t>25</t>
  </si>
  <si>
    <t>Wyjazd studyjny LGD na rzecz tworzenia sieci kontaktów i wzmacniania współpracy</t>
  </si>
  <si>
    <t>Organizacja wyjazdu studyjnego w celu promowania życia na wsi, posniesienia poziomu wiedzy i świadomości na temat ochrony środowiska a także upowszzechniania wiedzy w zakresie planowania rozwoju lokalnego z uwzględnieniem potencjału, społeczecznego i środowiskowego oraz wymiany doświdczeń pomiędzy LGD "Między Ludźmi i Jeziorami" a LGD "Krajna Złotowska"</t>
  </si>
  <si>
    <t>Osoby z obszaru działania Lokalnej Grupy Działania "Między Ludźmi i Jeziorami".</t>
  </si>
  <si>
    <t>Między Ludźmi i Jeziorami</t>
  </si>
  <si>
    <t>Plac Wolności 2, 
62-530 Kazimierz Biskupi</t>
  </si>
  <si>
    <t>w tym: liczba doradców</t>
  </si>
  <si>
    <t>30 lat samorządu, 750 lat Rozdrażewa –  doświadczenia i wyzwania w rozwoju obszarów wiejskich</t>
  </si>
  <si>
    <t>Organizacja konferencji oraz wydanie ulotki w fomie drukowanej i elektronicznej w celu zwiększenia zaangażowania zainteresowanych stron we wdrażaniu zinicjatyw na rzecz rozwoju oprzerów wiejskich poprzez zwiększanie wiedzy w zakresie zrównoważonego planowania i zarządzania rozwojem jednostek wiejskich; współpracy lokalnych liderów oraz promocji obszarów wiejskich i informacji o rezultatach tych działań  z terenu powiatu krotoszyńskiego i gostyńskiego.</t>
  </si>
  <si>
    <t>Konferencja/kongres</t>
  </si>
  <si>
    <t>Liczba konferencji/kongresów</t>
  </si>
  <si>
    <t>lokalni liderzy (władze samorządowe, pracownicy jst, radni, sołtysi, przedstawiciele instytucji i organizacji działających na rzecz obszarów wiejskich)</t>
  </si>
  <si>
    <t>w tym: liczba przedstawicieli LGD</t>
  </si>
  <si>
    <t>Publikacja/materiał drukowany</t>
  </si>
  <si>
    <t>Liczba tytułów publikacji/materiałów druowanych</t>
  </si>
  <si>
    <t>Udział w XI Europejskich Targach Produktów Regionalnych</t>
  </si>
  <si>
    <t xml:space="preserve">Organizacja wyjazdu studyjnego połączonego z przygotowaniem stoiska wystawienniczego na targach w celu upowszechnienia wiedzy, wymiany doświadczeń i promocji  w zakresie dobrych praktyk tradycyjnej wytwórczości lokalnej i folkloru wśród twórców ludowych, przedstawicieli zespołów folklorystycznych, Kół Gospodyń Wiejskich i producentów lokalnych </t>
  </si>
  <si>
    <t>Twórcy ludowi, przedstawiciele zespołów folklorystycznych, Kół Gospodyń Wiejskich i producenci produktów lokalnych oraz  przedstawiciele LGD z terenu powiatu krotoszyńskiego i gostyńskiego.</t>
  </si>
  <si>
    <t xml:space="preserve">Liczba uczestników </t>
  </si>
  <si>
    <t>w tym: przedstawicieli LGD</t>
  </si>
  <si>
    <t>Stoisko wystawiennicze/ punkt informacyjny na tragach/imprezie plenerowej/ wystawie</t>
  </si>
  <si>
    <t>Liczba stoisk wystawienniczych / punktów informacyjnych na targach / imprezie plenerowej / wystawie</t>
  </si>
  <si>
    <t xml:space="preserve">Szacowana liczba odwiedzających stoiska wystawiennicze / punkty informacyjne na targach / imprezie plenerowej / wystawie </t>
  </si>
  <si>
    <t>Wymiana i rozpowszechnianie dobrych przykładów przedsiębiorczości z poszanowaniem ochrony środowiska</t>
  </si>
  <si>
    <t>Celem operacji jest wymiana wiedzy w zakresie rozwoju przedsiębiorczości na obszarach wiejskich z poszanowaniem środowiska naturalnego między rolnikami i innymi mieszkańcami obszarów wiejskich, pracownikami WODR w Poznaniu oraz przedstawicielami instytucji działających na rzecz rolnictwa podczas wyjazdu studyjnego, a także jej kaskadowe rozpowszechnianie</t>
  </si>
  <si>
    <t xml:space="preserve">40 uczestników z województwa wielkopolskiego, tj. rolników i mieszkańców obszarów wiejskich, a także instytucje/organizacje wspierające rozwój obszarów wiejskich </t>
  </si>
  <si>
    <t>ul. Sieradzka 29, 
60-163 Poznań</t>
  </si>
  <si>
    <t>Organizacje pozarządowe dla wielkopolskiej wsi</t>
  </si>
  <si>
    <t>Celem operacji jest organizacja spotkania, które zaktywizuje i wskaże kierunki działań oraz stworzy platformę do nawiązania współpracy, wymiany doświadczeń i integracji między organizacjami działającymi na terenach wiejskich w całej Wielkopolsce.</t>
  </si>
  <si>
    <t>Liczba szkoleń/ seminariów/ warsztatów/spotkań</t>
  </si>
  <si>
    <t>Liderzy rozwoju lokalnego, członkowie organizacji pozarządowych działających na terenach wiejskich oraz osoby aktywnie działające na rzecz rozwoju obszarów wiejskich z całej Wielkopolski.</t>
  </si>
  <si>
    <t>Wielkopolska Izba Rolnicza</t>
  </si>
  <si>
    <t>ul. Golęcińska 9,
60-626 Poznań</t>
  </si>
  <si>
    <t>1100</t>
  </si>
  <si>
    <t xml:space="preserve">Poprzez tradycje w nowoczesność – konferencja Kół Gospodyń Wiejskich </t>
  </si>
  <si>
    <t>Celem operacji jest organizacja spotkania, które zaktywizuje i wskaże kierunki działań oraz stworzy platformę do nawiązania współpracy, wymiany doświadczeń i integracji między kołami gospodyń wiejskich działającymi w całej Wielkopolsce.</t>
  </si>
  <si>
    <t>Członkinie kół gospodyń wiejskich z całej Wielkopolski</t>
  </si>
  <si>
    <t>„Jubileuszowy Festyn Rodzinny ŚWIĘTO PALAT promocją rozwoju obszarów wiejskich”</t>
  </si>
  <si>
    <t>Celem operacji będzie organizacja imprezy plenerowej pn. „Jubileuszowy Festyn Rodzinny ŚWIĘTO PALAT promocją rozwoju obszarów wiejskich”, która przyczyni się do zwiększenia udziału zainteresowanych stron we wdrażaniu inicjatyw na rzecz rozwoju obszarów wiejskich,  ułatwienia wymiany wiedzy pomiędzy podmiotami uczestniczącymi w rozwoju oraz wymiany i rozpowszechniania rezultatów działań, a także aktywizacji i integracji mieszkańców, wspierania włączenia społecznego, rozwoju przedsiębiorczości, w tym małego przetwórstwa, upowszechniania wiedzy w zakresie optymalizacji wykorzystania zasobów środowiska naturalnego i szeroko rozumianej promocji  jakości życia na wsi.</t>
  </si>
  <si>
    <t>Targi/ impreza plenerowa/ wystawa</t>
  </si>
  <si>
    <t>Liczba targów / imprez plenerowych / wystaw</t>
  </si>
  <si>
    <t>Mieszkańcy Sołectwa Palaty oraz pozostali mieszkańcy Miasta i Gminy Grabów nad Prosną, a także zaproszeni goście</t>
  </si>
  <si>
    <t>Miasto i Gmina Grabów nad Prosną</t>
  </si>
  <si>
    <t>ul. Kolejowa 8,
 63-520 Grabów nad Prosną</t>
  </si>
  <si>
    <t>Szacowana liczba uczestników targów / imprez plenerowych / wystaw</t>
  </si>
  <si>
    <t>„Historycznie i sportowo nad Prosną”</t>
  </si>
  <si>
    <t>Celem operacji będzie organizacja imprezy plenerowej  pn. „Historycznie i sportowo nad Prosną”, która przyczyni się do zwiększenia udziału zainteresowanych stron we wdrażaniu inicjatyw na rzecz rozwoju obszarów wiejskich,  ułatwieniu wymiany wiedzy pomiędzy podmiotami uczestniczącymi w rozwoju oraz wymiany i rozpowszechniania rezultatów działań, a także aktywizacji i integracji mieszkańców, wspierania włączenia społecznego, rozwoju przedsiębiorczości, w tym małego przetwórstwa, upowszechniania wiedzy w zakresie optymalizacji wykorzystania zasobów środowiska naturalnego i szeroko rozumianej promocji  jakości życia na wsi.</t>
  </si>
  <si>
    <t>Grupę docelową będą stanowili mieszkańcy Miasta i Gminy Grabów nad, a także zaproszeni goście</t>
  </si>
  <si>
    <t>Kolej wąskotorowa – produktem lokalnym mającym wpływ na promocję i rozwój obszarów wiejskich</t>
  </si>
  <si>
    <t>Celem operacji jest wymiana doświadczeń oraz zwiększenie świadomości członków grupy docelowej (przedstawicieli  jednostek  samorządu terytorialnego, organizacji i stowarzyszeń, mieszkańców Gminy i Miasta Stawiszyn w tym dzieci  oraz mieszkańców Powiatu Kaliskiego) na temat potencjału kolei wąskotorowej jako produktu lokalnego przyczyniającego się do rozwoju obszarów wiejskich oraz możliwość podejmowania inicjatyw promujących  kolej wąskotorową oraz Gminę i Miasto Stawiszyn, a także subregion poprzez organizację „Spotkania z koleją wąskotorową”,  konferencji „Kolej wąskotorowa – produktem lokalnym mającym wpływ na promocję i rozwój obszarów wiejskich”.</t>
  </si>
  <si>
    <t>Grupa docelowa to 150 osób mieszkańcy Gminy i Miasta Stawiszyn (75 uczestników spotkani oraz 75 uczestników konferencji), mieszkańcy Powiatu Kaliskiego, przedstawiciele jednostek  samorządu terytorialnego w tym pracownicy wydziałów promocji , organizacji i stowarzyszeń oraz wystawcy</t>
  </si>
  <si>
    <t xml:space="preserve">33  548,62 </t>
  </si>
  <si>
    <t>Gmina i Miasto Stawiszyn</t>
  </si>
  <si>
    <t>ul. Szosa Pleszewska 3, 62-820 Stawiszyn</t>
  </si>
  <si>
    <t xml:space="preserve">Konferencja/ kongres </t>
  </si>
  <si>
    <t xml:space="preserve">Liczba konferencji/ kongresów </t>
  </si>
  <si>
    <t>Stawiamy na Produkt Polski w województwie wielkopolskim</t>
  </si>
  <si>
    <t xml:space="preserve">Organizacja stoiska wystawienniczego i punktu informacyjnego podczas imprezy plenerowej w celu upowszechnienia wiedzy i znaczenia wytwarzanych w regionie produktów z oznaczeniem Produkt Polski oraz oznaczeniami europejskimi.  </t>
  </si>
  <si>
    <t xml:space="preserve">Stoisko wystawiennicze/ punkt informacyjny na tragach/imprezie plenerowej/ wystawie </t>
  </si>
  <si>
    <t xml:space="preserve">Mieszkańcy obszarów wiejskich, rolnicy, przetwórcy, konsumenci
</t>
  </si>
  <si>
    <t>ul. Miodowa 14,
00-246 Warszawa</t>
  </si>
  <si>
    <t>4000</t>
  </si>
  <si>
    <t>Kulinaria Puszczy Noteckiej</t>
  </si>
  <si>
    <t>Organizacja szkoleń oraz wydanie publikacji w celu zsieciowania i zaktywizowania co najmniej 20 osób pracujących na rzecz rozwoju obszarów wiejskich poprzez prowadzenie obiektów w branży gastronomicznej oraz 30 osób młodych, które wkrótce wchodzić będą na rynek pracy oraz w celu promocji obszaru działania LGD "Puszcza Notecka" jako miejsca atrakcyjnego do życia dla młodych osób</t>
  </si>
  <si>
    <t>Osoby młode do 35 roku życia mieszkające na obszarach wiejskich</t>
  </si>
  <si>
    <t>Stowarzyszenie "Puszcza Notecka"</t>
  </si>
  <si>
    <t>ul. Dworcowa 18,
64-400 Międzychód</t>
  </si>
  <si>
    <t>66</t>
  </si>
  <si>
    <t>Liczba tytułów publikacji / materiałów drukowanych</t>
  </si>
  <si>
    <t>Wymiana dobrych praktyk podczas wyjazdu studyjnego</t>
  </si>
  <si>
    <t>Wspieranie włączenia społecznego i rozwoju gospodarczego na obszarach wiejskich poprzez organizację wyjazdu studyjnego</t>
  </si>
  <si>
    <t>Partnerzy projektu: przedstawiciele Polskiego Stowarzyszenia WIDOKI, Stowarzyszenia ONI, Stowarzyszenie (nie)Milcz-działaj, przedstawiciele LGD oraz osoby biorące udział we wdrażaniu Lokalnej Strategii Rozwoju oraz mających wpływ na jej realizację</t>
  </si>
  <si>
    <t>Stowarzyszenie "Dolina Noteci"</t>
  </si>
  <si>
    <t>ul. Sienkiewicza 2, 64-800 Chodzież</t>
  </si>
  <si>
    <t>Integracja w rolnictwie wsparta innowacyjnymi narzędziami cyfrowymi do organizacji rynku drogą do skrócenia łańcucha dostaw i wzrostu dochodów wielkopolskich rolników.</t>
  </si>
  <si>
    <t>Celem operacji jest zorganizowanie szkoleń i akcji informacyjno-promocyjnej dla rolników z wielkopolski, w szczególności producentów trzody i bydła opasowego, poświęconych budowaniu integracji, współpracy i wspólnej oferty przy wykorzystaniu jednolitego, cyfrowego systemu zarządzania gospodarstwami i grupami producentów rolnych</t>
  </si>
  <si>
    <t>Rolnicy z Wielkopolski, w szczególności producenci bydła opasowego i trzody chlewnej. Preferowani będą rolnicy poniżej 35 roku życia, którzy stanowić będą co najmniej 50% osób objętych działaniem.</t>
  </si>
  <si>
    <t>EURO HORIZON Sp. z o.o. Sp. k.</t>
  </si>
  <si>
    <t>ul. Dudycza 4/2 64-030 Nietążkowo</t>
  </si>
  <si>
    <t>Ochrona klimatu – wykorzystanie odnawialnych źródeł energii.</t>
  </si>
  <si>
    <t>Celem operacji jest zwiększenie wiedzy uczestników szkolenia, uczniów szkół rolniczych/leśnych oraz mieszkańców obszarów wiejskich w zakresie możliwości ochrony klimatu poprzez wykorzystanie odnawialnych źródeł energii, które wpływają w istoty sposób na poprawę jakości powietrza</t>
  </si>
  <si>
    <t xml:space="preserve">Osoby z terenu Wielkopolski: uczestnicy szkolenia oraz spotkań informacyjnych, w tym: przedstawiciele organizacji pozarządowych (np. Lokalnych Grup Działania), przedstawiciele doradztwa rolniczego, przedstawiciele samorządów, nauczyciele i uczniowie szkół rolniczych i leśnych i mieszkańcy obszarów wiejskich (np. rolnicy, przedsiębiorcy), zainteresowani ochroną klimatu i poprawą jakości powietrza z wykorzystaniem odnawialnych źródeł energii oraz ich zastosowaniem w przedsiębiorczości, inwestycjach komunalnych, budownictwie na obszarach wiejskich Wielkopolski. </t>
  </si>
  <si>
    <t>Centrum Doradztwa Rolniczego w Brwinowie,
Oddział w Poznaniu</t>
  </si>
  <si>
    <t>ul. Winogrady 63, 61-659 Poznań</t>
  </si>
  <si>
    <t>Rozpowszechnianie wiedzy i podnoszenie kompetencji podmiotów kluczowych w kształtowaniu polityki gminy Murowana Goślina, dotyczącej obszarów wiejskich.</t>
  </si>
  <si>
    <t>Celem operacji realizowanej w formie wyjazdu studyjnego jest przedstawienie uczestnikom projektu inicjatyw podejmowanych w celu rozwoju obszarów zależnych od rolnictwa, leśnictwa oraz obszarów wiejskich, przeszkolenie w zakresie uwarunkowań prawnych Rolniczego Handlu Detalicznego (RHD), działalności Marginalnej Lokalnie Ograniczonej (MLO)</t>
  </si>
  <si>
    <t>Sołtysi, radni, burmistrz z dopuszczeniem możliwości uczestnictwa lokalnych liderów, np. przedstawicieli stowarzyszeń działających w obszarze rozwoju obszarów wiejskich. z terenu gminy miejsko-wiejskiej Murowana Goślina</t>
  </si>
  <si>
    <t>Gmina Murowana Goślina</t>
  </si>
  <si>
    <t>ul. Plac Powstańców Wielkopolskich 9, 62-095 Murowana Goślina</t>
  </si>
  <si>
    <t xml:space="preserve">„Od pola i zagrody do stołu, czyli dziedzictwo Wielkopolski 
– stoiska wystawiennicze i Regionalna Wystawa Zwierząt Hodowlanych”.
</t>
  </si>
  <si>
    <t>Celem operacji jest m.in. umożliwienie transferu wiedzy, a także zobrazowanie ścieżki produktu w myśl hasła „od pola i zagrody do stołu […]” pomiędzy wystawcami/hodowcami a grupą docelową, podniesienie świadomości rolników dotyczącej możliwości zwiększenia uzyskiwanych dochodów, poprzez wskazanie możliwych alternatywnych źródeł dochodu w gospodarstwach małoobszarowych poprzez prowadzenie tzw. małej przetwórczości, Rolniczego Handlu Detalicznego lub świadczenia usług (m.in. agroturystycznych, pokazów itp.) oraz umożliwienie transferu wiedzy pomiędzy podmiotami prowadzącymi działalność pozarolniczą</t>
  </si>
  <si>
    <t xml:space="preserve">Targi/ impreza plenerowa/ wystawa                                                                      </t>
  </si>
  <si>
    <t>Rolnicy, hodowcy, przedstawiciele związków branżowych i przedstawiciele związków hodowców, osoby zatrudnione w sektorze rolnym, mieszkańcy obszarów wiejskich, mieszkańcy aglomeracji miejskich, osoby zainteresowane tematyką regionalnej żywności, jej sprzedażą i sposobem certyfikacji, osoby zainteresowane oznaczeniami jakości oraz wspieraniem rozwoju pozarolniczych działalności gospodarczych, a także doradcy rolniczy</t>
  </si>
  <si>
    <t>Wielkopolski Ośrodek Doradztwa Rolniczego
w Poznaniu</t>
  </si>
  <si>
    <t>900</t>
  </si>
  <si>
    <t xml:space="preserve">Stoisko wystawiennicze/ punkt informacyjny na tragach/imprezie plenerowej/ wystawie      </t>
  </si>
  <si>
    <t>Audycja/ film/ spot odpowiednio w radiu i telewizji</t>
  </si>
  <si>
    <t>Liczba audycji / programów / spotów w radiu i telewizji</t>
  </si>
  <si>
    <t xml:space="preserve">Łączna liczba osób oglądających programy w telewizji oraz słuchaczy radiowych </t>
  </si>
  <si>
    <t>2,0 mln</t>
  </si>
  <si>
    <t>„Eko wieś”.</t>
  </si>
  <si>
    <t>Celem operacji realizowanej w formie szkoleń, spotkań i warsztatów jest zwiększenie dostępu do informacji na temat produkcji i sprzedaży bezpośredniej w różnej formie (m.in. u gospodarza, na pobliskim targu, z dostawą do domu, lokalnym restauracjom, przez internet) produktów z własnego gospodarstwa, w tym produktów z gospodarstw ekologicznych, produktów lokalnych i regionalnych</t>
  </si>
  <si>
    <t>Mieszkańcy terenów wiejskich zamieszkałych w powiecie średzkim. W ramach projektu zostanie zrekrutowanych 80 osób w tym co najmniej 40 osób w wieku do lat 35</t>
  </si>
  <si>
    <t>Wielkopolskie Stowarzyszenie Inicjatyw
Lokalnych "Zielona Kropka"</t>
  </si>
  <si>
    <t>ul. Czerwonego Krzyża 14/4, 63-000 Środa Wielkopolska</t>
  </si>
  <si>
    <t>WIĘCEJ WIEM, WIĘCEJ UMIEM, SPRAWNIEJ DZIAŁAM - wyjazd studyjny mieszkańców Gminy Lisków do Gminy Poronin</t>
  </si>
  <si>
    <t xml:space="preserve">Celem operacji realizowanej w formie wyjazdy studyjnego jest rozwiązanie problemu: małego i nieskutecznego przepływu informacji pomiędzy osobami i instytucjami życia gospodarczego, szczególnie przez podnoszenie wiedzy, umiejętności i kompetencji mieszkańców z zakresu optymalizacji wykorzystywania przez mieszkańców obszarów wiejskich zasobów środowiska naturalnego, wspieranie rozwoju przedsiębiorczości na obszarach wiejskich przez podnoszenie poziomu wiedzy i umiejętności w obszarze małego przetwórstwa lokalnego lub w obszarze rozwoju zielonej gospodarki, w tym tworzenie nowych miejsc pracy, promocja jakości życia na wsi oraz promocja wsi jako miejsca do życia i rozwoju zawodowego. </t>
  </si>
  <si>
    <t xml:space="preserve">Rolnicy oraz członkowie ich rodzin z terenu Gminy Lisków, którzy poza pracą zawodową realizują pasje kulturalno – społeczne szczególnie w instytucjach muzycznych jakimi są zespoły ludowe i orkiestry dęte. </t>
  </si>
  <si>
    <t>Gmina Lisków</t>
  </si>
  <si>
    <t>ul. Ks. W. Blizińskiego 56, 62-850 Lisków</t>
  </si>
  <si>
    <t>„Współpraca się opłaca”.</t>
  </si>
  <si>
    <t>Celem operacji realizowanej w formie wyjazdu studyjnego jest wzrost poziomu wiedzy na temat sposobu aktywizacji społeczności lokalnej oraz promowania marki lokalnej poprzez nawiązanie kontaktów i współpracy z LGD-ami z innych województw</t>
  </si>
  <si>
    <t>Mieszkańcy i członkowie LGD w liczbie 40 osób, w tym działający na rzecz wdrażania LSR w ramach PROW</t>
  </si>
  <si>
    <t xml:space="preserve">LGD KOLD </t>
  </si>
  <si>
    <t>ul. Rynek 33/1, 64-310 Lwówek</t>
  </si>
  <si>
    <t>33</t>
  </si>
  <si>
    <t>„Nasze regionalne bogactwo na stoły!”.</t>
  </si>
  <si>
    <t>Celem operacji realizowanej w formieimprez plenerowych i konkursów jest stworzenie okazji do spotkania się producentów, przetwórców i konsumentów produktów lokalnych, ich promocja oraz tworzenie sieci powiązań pomiędzy producentami oraz pomiędzy producentami i konsumentami</t>
  </si>
  <si>
    <t xml:space="preserve">Rolnicy z powiatów grodziskiego, gnieźnieńskiego,  jarocińskiego, przedstawiciele  Koła Gospodyń Wiejskich oraz konsumenci, uczestnicy otwartej imprezy plenerowej. 
</t>
  </si>
  <si>
    <t xml:space="preserve">Wielkopolska Izba Rolnicza </t>
  </si>
  <si>
    <t>Konkurs/olimpiada</t>
  </si>
  <si>
    <t xml:space="preserve">Liczba konkursów/olimpiad  </t>
  </si>
  <si>
    <t>Liczba uczestników konkursów / olimpiad</t>
  </si>
  <si>
    <t>„Sołeckie Strategie Rozwoju determinantą Strategii Rozwoju  Gminy Kobylin”.</t>
  </si>
  <si>
    <t>Celem operacji realizowanej w formie konferencji i ekspertyz jest aktywizacja mieszkańców i określenie przez nich perspektywicznego planu rozwoju miejscowości</t>
  </si>
  <si>
    <t>60-7O mieszkańców gminy Kobylin (sołtysi, lokali liderzy, stowarzyszenia i mieszkańcy), co najmniej połowę grupy docelowej stanowić będą osoby poniżej 35 roku życia zamieszkujące obszary wiejskie</t>
  </si>
  <si>
    <t xml:space="preserve">Uniwersytet im. Adama Mickiewicza w
Poznaniu
</t>
  </si>
  <si>
    <t>ul. Wieniawskiego 1, 61-712 Poznań</t>
  </si>
  <si>
    <t>Analiza/ ekspertyza/ badanie</t>
  </si>
  <si>
    <t xml:space="preserve">Ekspertyzy </t>
  </si>
  <si>
    <t>„Tworzenie miejsc integracji społecznej, rekreacji i edukacji w gminie Kobylin”.</t>
  </si>
  <si>
    <t>Operacja ma służyć aktywizacji mieszkańców wsi (zwłaszcza dzieci i młodzieży, także dorosłych) oraz przyczyniać się do powstawania nowych miejsc integracji społecznej, rekreacji i edukacji na obszarach wiejskich, a także polepszaniu zarządzania lokalnymi zasobami. Operacja ta ma sprzyjać aktywizacji społeczności wiejskich poprzez włączenie mieszkańców wsi do planowania i wdrażania lokalnych inicjatyw.</t>
  </si>
  <si>
    <t>Ekspertyzy</t>
  </si>
  <si>
    <t xml:space="preserve">60-80 osób (mieszkańców gminy Kobylin), z podziałem na dzieci, młodzież i dorosłych. </t>
  </si>
  <si>
    <t>3, 5</t>
  </si>
  <si>
    <t>„I Powiatowy Festiwal Lokalnych Smaków i Rękodzieła”.</t>
  </si>
  <si>
    <t>Głównym celem projektu jest promocja zrównoważonego rozwoju obszarów wiejskich, podniesienie jakości życia na wsi oraz poziomu aktywności wielopokoleniowej społeczności wiejskiej w Powiecie Jarocińskim poprzez organizację festiwalu smaków i rękodzieła, wystawę lokalnych producentów rolnych oraz stoisk informacyjno – promocyjnych</t>
  </si>
  <si>
    <t xml:space="preserve">Uczestnicy festiwalu, którzy pochodzą m.in. z terenów wiejskich , sołtysi, członkowie rad sołeckich, członkinie Kół Gospodyń Wiejskich, mieszkańcy wsi niezależnie od wieku i statusu społecznego, przedstawiciele jednostek samorządu terytorialnego (wójtowie, burmistrzowie, radni, urzędnicy), środowiska wiejskie zaangażowane w rozwój obszarów wiejskich, w tym liderzy grup odnowy wsi i lokalnych grup działania oraz lokalni liderzy i animatorzy, np. członkinie kół gospodyń wiejskich, lokalnych formalnych i nieformalnych organizacji, klubów itp.,  przedstawiciele sektora prywatnego zainteresowani zaangażowaniem lub angażujący się w współpracę mieszkańcami wsi na rzecz rozwoju małych ojczyzn.
</t>
  </si>
  <si>
    <t>Powiat Jarociński</t>
  </si>
  <si>
    <t>Aleja Niepodległości 10/12,63-200 Jarocin</t>
  </si>
  <si>
    <t>Liczba konkursów/olimpiad</t>
  </si>
  <si>
    <t>„Rodzina tradycyjna i nowoczesna”.</t>
  </si>
  <si>
    <t>Celem głównym operacji jest, aby przy okazji organizacji w formie plenerowej wydarzenia pod nazwą „Rodzina tradycyjna i nowoczesna”, zintegrować wszystkie pokolenia społeczności wiejskiej oraz przekazać niezbędną wiedzę na temat osiągnięć Unii Europejskiej i możliwości pozyskiwania różnych środków unijnych w celu rozwoju wsi. Cele te chcemy osiągnąć za pomocą konkursów oraz innych działań towarzyszących wydarzeniu</t>
  </si>
  <si>
    <t xml:space="preserve">Mieszkańcy Dubina, gminy Jutrosin i gmin ościennych, przede wszystkim rolnicy oraz mieszkańcy obszarów wiejskich, których interesuje pozyskanie   i wykorzystanie środków unijnych. </t>
  </si>
  <si>
    <t>Stowarzyszenie Razem dla Dubina</t>
  </si>
  <si>
    <t>Dubin 131, 63-930 Jutrosin</t>
  </si>
  <si>
    <t>166 (w tym 13 KGW)</t>
  </si>
  <si>
    <t xml:space="preserve"> „Rekreacja konna tradycja 
i współczesność”.
</t>
  </si>
  <si>
    <t>Celem operacji jest organizacja plenerowej imprezy hipicznej, która przyczyni się do promocji rekreacji i turystyki konnej. W  ramach imprezy odbędą się zawody jeździeckie oraz promocja oferty miejscowych ośrodków jeździeckich. Realizacja projektu nakierowana będzie także na działania aktywizujące rolników, zachęcające do współpracy, wspólnej realizacji inicjatyw oraz zrzeszania się. Celem jest również zachęcenie rolników do profesjonalnej współpracy i realizacji wspólnych inwestycji, poprzez tworzenie wspólnych struktur, powiązań organizacyjnych lub innych form współpracy przyczyniających się wspólnej realizacji inwestycji</t>
  </si>
  <si>
    <t xml:space="preserve">Rolnicy prowadzących działalność na terenie Wielkopolski oraz mieszkańcy Wielkopolski. Bedą to rolnicy, którzy prowadzą: gospodarstwa mające w ofercie rekreację i turystykę konną (stadniny koni, ośrodki jeździeckie, itp.). Uczestnicy festynu to adresaci oferty gospodarstw i ośrodków jeździeckich, miłośnicy koni oraz sportów hipicznych. </t>
  </si>
  <si>
    <t>„II Letni Festiwal Familijny Smaków i Rękodzieła Wielkopolski w Pakosławiu”.</t>
  </si>
  <si>
    <t>Głównym celem operacji  „II Letniego Festiwalu Familijnego Smaków i Rękodzieła Wielkopolski w Pakosławiu” jest promocja zrównoważonego rozwoju obszarów wiejskich oraz poprawa jakości życia mieszkańców wsi poprzez zaprezentowanie bogactwa kulinarnego i kulturowego występującego na obszarze Wielkopolski</t>
  </si>
  <si>
    <t>7</t>
  </si>
  <si>
    <t xml:space="preserve">Mieszkańcy południowej części wielkopolski – uczestnicy Festiwalu (m.in. mieszkańcy powiatów: rawickiego, gostyńskiego, krotoszyńskiego i leszczyńskiego). </t>
  </si>
  <si>
    <t>Fundacja Rodziny Duda im. Maksymiliana
Duda</t>
  </si>
  <si>
    <t>Grąbkowo 76, 63-930 Jutrosin</t>
  </si>
  <si>
    <t>140</t>
  </si>
  <si>
    <t xml:space="preserve">Jarmark Krajeński - dziedzictwo kulturowe Krajny </t>
  </si>
  <si>
    <t>Celem realizacji operacji jest zintegrowanie grupy mieszkańców obszaru, na którym funkcjonuje Stowarzyszenie Lokalna Grupa Działania Krajna Złotowska - przede wszystkim regionalnych rękodzielników oraz członkiń Kół Gospodyń Wiejskich. Podstawą integracji będzie wyeksponowanie oraz szersze niż zwykle zaprezentowanie dorobku artystycznego i kulinarnego podczas Jarmarku Krajeńskiego, będącego dwudniowym wydarzeniem o charakterze plenerowym</t>
  </si>
  <si>
    <t>Przedstawiciele Kół Gospodyń Wiejskich, które działają na obszarze powiatu złotowskiego, mieszkańcy obszaru powiatu złotowskiego, którzy zajmują się wytwarzaniem produktów rękodzielniczych</t>
  </si>
  <si>
    <t>Stowarzyszenie Lokalna Grupa
Działania Krajna Złotowska</t>
  </si>
  <si>
    <t xml:space="preserve">Aleja Piasta 32
77-400 Złotów
</t>
  </si>
  <si>
    <t>"Ot, pany się nudzą sami, to się pięknie bawiom z nami" Dramat S. Wyspiańskiego jako wyraz włączenia kulturowo-społecznego mieszkańców obszarów wiejskich</t>
  </si>
  <si>
    <t>Celem projektu jest włączenie społeczne mieszkańców, ze szczególnym uwzględnieniem młodych kobiet oraz seniorów zamieszkujących obszar dziewięciu gmin członkowskich LGD TUR - Brudzew, Dobra, Goszczanów, Kawęczyn, Kościelec, Malanów, Turek, Przykona, Władysławów poprzez aktywizację artystyczną (udział w warsztatach i sztuce) przedstawicieli należących do różnych pokoleń oraz promocja wsi jako miejsca atrakcyjnego kulturowo, z poszanowaniem i przywiązaniem dla tradycji i sztuki ludowe</t>
  </si>
  <si>
    <t>Mieszkańcy gmin z powiatu tureckiego: Brudzew, Kawęczyn, Dobra, Malanów, Przykona, Władysławów, Turek, z powiatu kolskiego - Kościelec oraz powiatu sieradzkiego - Goszczanów (woj. łódzkie). Pośród uczestników projektu znajdą się osoby młode, tj. do 35 roku życia, które stanowić będą w  projekcie  powyżej 50 % wszystkich uczestników</t>
  </si>
  <si>
    <t>Turkowska Unia Rozwoju T.U.R.</t>
  </si>
  <si>
    <t xml:space="preserve">Krwony 32
62-720 Brudzew
</t>
  </si>
  <si>
    <t>Inne (Spektakl)</t>
  </si>
  <si>
    <t>Liczba aktorów</t>
  </si>
  <si>
    <t>Liczba podmiotów - partnerów KSOW</t>
  </si>
  <si>
    <t>Liczba widzów</t>
  </si>
  <si>
    <t>Śladami doruchowskich czarownic - mroczna historia</t>
  </si>
  <si>
    <t>Głównym celem operacji jest organizacja imprezy plenerowej, która odtworzy tradycje kulturowe i kulinarne wsi. Realizacja operacji odbędzie do 31 października 2020r.</t>
  </si>
  <si>
    <t>Mieszkańcy Gminy Doruchów zaangażowani w organizacje wydarzenia, czyli aktorzy, wystawcy produktów, lokalne służby porządkowe i zabezpieczające. Pośrednią grupą docelową będą wszyscy widzowie</t>
  </si>
  <si>
    <t>Gmina Doruchów</t>
  </si>
  <si>
    <t xml:space="preserve">ul. Kępińska 13
63-505 Doruchów
</t>
  </si>
  <si>
    <t>"Słowem, bardzo ładnie na wsi"</t>
  </si>
  <si>
    <t>Celem operacji jest ukazanie wsi jako najlepszego miejsca do życia, promocja jakości życia na wsi również jako miejsca do rozwoju osobistego i zawodowego poprzez przeprowadzenie konkursów wiedzy, akcji związanych z upiększaniem terenu, konkursów związanych z lokalną tradycją kulinarną, targi kulinarne o zasięgu lokalnym oraz konkursu krasomówczego na temat walorów życia wiejskiego</t>
  </si>
  <si>
    <t>Młodzież biorąca udział w organizowanych dla niej konkursach i atrakcjach nastawionych na rozwój jej zainteresowania wiejskim otoczeniem oraz osoby dorosłe działające lub sympatyzujące z KGW</t>
  </si>
  <si>
    <t>Gminny Ośrodek Kultury im.
Wł. Reymonta w Kołaczkowie</t>
  </si>
  <si>
    <t>Plac Reymonta 1,    62-306 Kołaczkowo</t>
  </si>
  <si>
    <t>Warsztaty ginących zawodów - tradycje lokalne wczoraj i dziś
"DZIEŃ ŻNIWIARZA"</t>
  </si>
  <si>
    <t>Celem operacji jest wsparcie oddolnej inicjatywy mieszkańców sołectwa Potworów w promowaniu życia na obszarach wiejskich poprzez poznawanie na nowo kultury i tradycji regionu w szczególności obrzędów żniwnych, połączone z zajęciami warsztatowymi o wymiarze edukacyjnym, co pozwoli na budowanie płaszczyzny wymiany doświadczeń międzypokoleniowych dla całej lokalnej społeczności</t>
  </si>
  <si>
    <t>Mieszkańcy wsi Potworów, Gminy Dobra, Powiatu Tureckiego oraz  całego województwa wielkopolskiego</t>
  </si>
  <si>
    <t xml:space="preserve">Gmina Dobra </t>
  </si>
  <si>
    <t>Plac Wojska Polskiego 10, 62-730 Dobra</t>
  </si>
  <si>
    <t xml:space="preserve">"Aktywizacja Mieszkańców Powiatu Pleszewskiego" </t>
  </si>
  <si>
    <t>Celem głównym zadania jest upowszechnienie aktywnych form integracji międzypokoleniowej na rzecz podejmowania inicjatyw służących włączeniu społecznemu seniorów, dzieci i młodzieży poprzez realizację przedsięwzięcia dążącego do zwiększenia aktywności oraz aktywizacji obywatelskiej na rzecz włączenia społecznego, w terminie do 31.10.2020r. Cel  zostanie osiągnięty poprzez realizację konferencji wprowadzającej, zajęć sportowo - rekreacyjnych, warsztatów rękodzielniczych, szkolenia oraz zorganizowanie stoiska wystawienniczego</t>
  </si>
  <si>
    <t>Mieszkańcy obszaru funkcjonowania LGD "Wspólnie dla Przyszłości", przede wszystkim seniorzy oraz dzieci i młodzież zamieszkujący obszary wiejskie</t>
  </si>
  <si>
    <t xml:space="preserve">Stowarzyszenie "Wspólnie dla
Przyszłości" </t>
  </si>
  <si>
    <t>Rynek 1, 62-7300 Pleszew</t>
  </si>
  <si>
    <t xml:space="preserve">w tym: liczba 
doradców 
</t>
  </si>
  <si>
    <t xml:space="preserve">w tym: liczba  doradców </t>
  </si>
  <si>
    <t xml:space="preserve">Stoisko wystawiennicze/ punkt informacyjny na tragach/imprezie plenerowej/ wystawie     </t>
  </si>
  <si>
    <t>KGW jako nośnik idei aktywnego stylu życia i prawidłowego
odżywiana opartego na racjonalnym wykorzystaniu lokalnych
produktów</t>
  </si>
  <si>
    <t xml:space="preserve">Operacja ma na celu przekazanie wiedzy o możliwościach wykorzystania lokalnych produktów, dostarczających wszystkich potrzebnych składników odżywczych, pozytywnie wpływających na stan zdrowia mieszkańców obszarów wiejskich  podczas szkolenia nt.: „Zielony kolor zdrowia kontra słodki smak chorób” oraz organizację imprezy plenerowej, podczas której dojdzie do wymiany  doświadczeń pomiędzy 16 KGW. Celem operacji jest również zachęcenie kobiet do aktywnego spędzania wolnego czasu i świadomego uczestnictwa w życiu kulturalnym wspólnoty lokalnej, tworzenia więzi wspólnotowej, pogłębiania wiedzy o zdrowym i aktywnym stylu życia, kulturze regionu i doskonalenia umiejętności twórczych
</t>
  </si>
  <si>
    <t>16 Kół Gospodyń Wiejskich- składających się z 8 osób, czyli 128 uczestniczek wieku od 25 do 65+ z powiatów: kościańskiego, gostyńskiego, leszczyńskiego, rawickiego zainteresowanych potrzebę szerzenia wiedzy na temat zdrowego stylu życia, przedstawieniem dorobku kulturowego własnej wsi oraz wymanią wiedzy i doświadczeń</t>
  </si>
  <si>
    <t>Wielkopolski Ośrodek
Doradztwa Rolniczego w
Poznaniu</t>
  </si>
  <si>
    <t xml:space="preserve">w tym: liczba 
doradców </t>
  </si>
  <si>
    <t>16 Kół Gospodyń Wiejskich</t>
  </si>
  <si>
    <t>Identyfikacja potencjału rozwoju obszarów wiejskich
województwa wielkopolskiego na poziomie lokalnym w celu
lepszego i zrównoważonego wykorzystania posiadanych
zasobów</t>
  </si>
  <si>
    <t xml:space="preserve">Cel operacji stanowi – w perspektywie realizacji działań – opracowanie, druk i rozdystrybuowanie informacji w formie broszury (2000 egzemplarzy) oraz pendrive (200 sztuk)  z zapisanym materiałem cyfrowym w postaci prezentacji i filmów o potencjale i możliwościach współpracy i tworzeniu sieci współpracy partnerskiej dotyczącej rolnictwa i obszarów wiejskich Sieci Badawczej Łukasiewicz - Przemysłowego Instytut Maszyn Rolniczych ze zidentyfikowanymi odbiorcami podczas Międzynarodowej Wystawy Rolniczej AGRO SHOW Bednary 2020 w dniach 17-20 września 2020 r. </t>
  </si>
  <si>
    <t>Władze lokalne gmin wiejskich i miejsko-wiejskich województwa wielkopolskiego, Samorząd Województwa Wielkopolskiego w zakresie zadań dot. polityki rozwoju rolnictwa i obszarów wiejskich, pracownicy urzędów gmin odpowiedzialni za realizację zadań z zakresu rozwoju lokalnego na obszarach wiejskich, organizacje pozarządowe działające na terenie województwa wielkopolskiego uczestniczące w procesie rozwoju obszarów wiejskich, mieszkańcy obszarów wiejskich województwa wielkopolskiego dla których przestrzeń wiejska jest miejscem życia i realizacji zadań rozwojowych</t>
  </si>
  <si>
    <t xml:space="preserve">Uniwersytet Przyrodniczy w
Poznaniu
</t>
  </si>
  <si>
    <t>Badania</t>
  </si>
  <si>
    <t xml:space="preserve">Warsztaty rękodzielnicze i pokaz polskich tradycji żniwnych w
ramach imprezy plenerowej Przeszłość-przyszłości. Żniwa w
Szreniawie
</t>
  </si>
  <si>
    <t>Celem warsztatów i pokazów jest zapoznanie widza z rozwojem techniki zbioru zbóż i tradycjami żniwnymi. Impreza ma przybliżyć zwiedzającym techniki żęcia zboża, rozwój narzędzi i maszyn do tego celu wykorzystywanych szczególnie w ostatnich dwóch stuleciach, a także ukazać bogate w formie i treści tradycje dziękowania za zebrane plony. Impreza umożliwia spotkania i wymianę poglądów działaczy organizacji wiejskich, organizacji kulturalnych, branżowych związków producentów rolnych i hodowców zwierząt</t>
  </si>
  <si>
    <t xml:space="preserve">Mieszkańcy aglomeracji poznańskiej i Wielkopolski </t>
  </si>
  <si>
    <t xml:space="preserve">Muzeum Narodowe Rolnictwa
i Przemysłu RolnoSpożywczego w Szreniawie
</t>
  </si>
  <si>
    <t>ul. Dworcowa 5, 62-052 Szreniawa</t>
  </si>
  <si>
    <t xml:space="preserve">Innowacyjne rozwiązania dla zrównoważonego rozwoju
rolnictwa
</t>
  </si>
  <si>
    <t xml:space="preserve">Partnerzy KSOW,uczelnie wyższe o profilach rolniczym i technicznym, przedsiębiorstwa o profilu branży inżynierii rolniczej i spożywczej, rolnicy i przetwórcy indywidualni, inne instytucje (ośrodki doradztwa rolniczego, szkoły rolnicze, instytucje naukowe, naukowcy, instytucje otoczenia biznesu)
 rolnicy i przetwórcy indywidualni,
inne instytucje (ośrodki doradztwa rolniczego, szkoły rolnicze, instytucje naukowe, naukowcy, instytucje otoczenia biznesu).
</t>
  </si>
  <si>
    <t xml:space="preserve">Sieć Badawcza Łukasiewicz -
Przemysłowy Instytut Maszyn
Rolniczych
</t>
  </si>
  <si>
    <t>ul. Starołęcka 31, 60-963 Poznań</t>
  </si>
  <si>
    <t xml:space="preserve">Liczba artykułów / wkładek / ogłoszeń w prasie </t>
  </si>
  <si>
    <t>Inne</t>
  </si>
  <si>
    <t>Liczba pendrive</t>
  </si>
  <si>
    <t xml:space="preserve">Lokalny przewodnik po Gminie Mieścisko </t>
  </si>
  <si>
    <t>Zapoznanie mieszkańców województwa wielkopolskiego z ofertą gminy Mieścisko, z możliwościami zainwestowania na jej terenach (przede wszystkim inwestycyjne tereny gminne), z ofertą turystyczną (zwłaszcza z ofertą agroturystyczną) oraz z lokalnym rynkiem pracy, by w najbliższej przyszłości w jak największym stopniu wykorzystać posiadany potencjał gminy do jej rozwoju (zwiększenie liczby mieszkańców, turystów, osób zatrudnionych na terenie gminy, powstaniu nowych miejsc pracy).</t>
  </si>
  <si>
    <t xml:space="preserve">Mieszkańcy województwa wielkopolskiego </t>
  </si>
  <si>
    <t>Gmina Mieścisko</t>
  </si>
  <si>
    <t>Pl. Powstańców Wlkp. 13, 62-290 Mieścisko</t>
  </si>
  <si>
    <r>
      <t>I-</t>
    </r>
    <r>
      <rPr>
        <b/>
        <sz val="11"/>
        <color theme="1"/>
        <rFont val="Calibri"/>
        <family val="2"/>
        <charset val="238"/>
        <scheme val="minor"/>
      </rPr>
      <t>III</t>
    </r>
  </si>
  <si>
    <r>
      <t>I</t>
    </r>
    <r>
      <rPr>
        <b/>
        <sz val="11"/>
        <color theme="1"/>
        <rFont val="Calibri"/>
        <family val="2"/>
        <charset val="238"/>
        <scheme val="minor"/>
      </rPr>
      <t>-IV</t>
    </r>
  </si>
  <si>
    <r>
      <t>I-</t>
    </r>
    <r>
      <rPr>
        <b/>
        <sz val="11"/>
        <color theme="1"/>
        <rFont val="Calibri"/>
        <family val="2"/>
        <charset val="238"/>
        <scheme val="minor"/>
      </rPr>
      <t>IV</t>
    </r>
  </si>
  <si>
    <r>
      <t>1/</t>
    </r>
    <r>
      <rPr>
        <b/>
        <sz val="11"/>
        <color theme="1"/>
        <rFont val="Calibri"/>
        <family val="2"/>
        <charset val="238"/>
        <scheme val="minor"/>
      </rPr>
      <t>300</t>
    </r>
  </si>
  <si>
    <r>
      <t>II-</t>
    </r>
    <r>
      <rPr>
        <b/>
        <sz val="11"/>
        <color theme="1"/>
        <rFont val="Calibri"/>
        <family val="2"/>
        <charset val="238"/>
        <scheme val="minor"/>
      </rPr>
      <t>IV</t>
    </r>
  </si>
  <si>
    <t>III - IV</t>
  </si>
  <si>
    <t>Promocja dziedzictwa kulturowego i przyrodniczego wsi mazurskiej</t>
  </si>
  <si>
    <t>Ukazanie przykładów dziedzictwa kulturowego regionu, obiektów cennych kulturowo, promocja walorów przyrodniczych i kulturowych, podtrzymuwanie i przywracanie pamięci o historii obszaru,  oraz upowszechnienie wiedzy w w/w tematyce, a także zwiększenie integracji i aktywnoć społeczności lokalnej</t>
  </si>
  <si>
    <t>publikacja/materiał drukowany; konkurs</t>
  </si>
  <si>
    <t>1 publikacja/ 200 sztuk; 1 konkurs/20 uczestników</t>
  </si>
  <si>
    <t>rolnicy, mieszkańcy obszarów wiejskich województwa warmińsko-mazurskiego</t>
  </si>
  <si>
    <t>Warmińsko – Mazurski Prodiż – konkurs kulinarny dla Kół Gospodyń Wiejskich</t>
  </si>
  <si>
    <t>Upowszechnienie wiedzy w zakresie wykorzystywania produktów naturalnych regionu, wymiana doświadczeń między Kołami Gospodyń Wiejskich, nabycie nowej wiedzy przez członków Kół Gospodyń Wiejskich i przekazanie jej mieszkańcom obszarów wiejskich. Promocja wsi jako miejsca do życia i rozwoju zawodowego</t>
  </si>
  <si>
    <t>konkurs; informacja i publikacja w internecie</t>
  </si>
  <si>
    <t xml:space="preserve">1 konkurs/24 osoby;  6 informacji/publikacji w internecie/3500 odwiedzin, </t>
  </si>
  <si>
    <t>członkowie Kół Gospodyń Wiejskich z regionu Warmii i Mazur</t>
  </si>
  <si>
    <t>Expo Mazury S.A.</t>
  </si>
  <si>
    <t>ul. Grunwaldzka 55, 14-100 Ostróda</t>
  </si>
  <si>
    <t>Promocja operacji zrealizowanych w ramach PROW 2014-2020 na obszarze LGR „Wielkie Jeziora Mazurskie”</t>
  </si>
  <si>
    <t xml:space="preserve">Ukazanie społeczeństwu operacji które uzyskały wsparcie finansowe ze środków PROW 2014-2020 oraz poinformowanie ich o polityce rozwoju obszarów wiejskich, a także wpływu wykorzystanych środków na promocję obszaru Wielkich Jezior Mazurskich, jego potencjału społecznego i przyrodniczego oraz zasobów i walorów turystycznych; </t>
  </si>
  <si>
    <t>inne: klipy i film reportażowo-promocyjny</t>
  </si>
  <si>
    <t>10 filmów promocyjnych/800 oglądających</t>
  </si>
  <si>
    <t>mieszkańcy wojewódtwa warmińsko-mazurskiego oraz województwa świętokrzyskiego</t>
  </si>
  <si>
    <t>Stowarzyszenie Lokalna Grupa Rybacka "Wielkie Jeziora Mazurskie"</t>
  </si>
  <si>
    <t>Plac Wolności 1B, 11-600 Węgorzewo</t>
  </si>
  <si>
    <t>Sztuka tworzenia bonsai jako przykład poszukiwania alternatywnych szans rozwoju mikroprzedsiębiorczości</t>
  </si>
  <si>
    <t>Upowszechnienie wiedzy wśród uczniów szkół średnich, przedstawicieli małych i średnich przedsiębiorstw  dotyczącej sztuki tworzenia bonsai w oparciu o rodzime gatunki drzew i krzewów oraz wspieranie idei rozwoju mikro-przedsiębiorczości, zwiększenie udziału zainteresowanych stron we wdrożeniu nowych, alternatywnych inicjatyw jako szansy dla rozwoju obszarów wiejskich, a tym samym promocji rozwoju regionu. Wspieranie efektywnego gospodarowania zasobami naturalnymi pochodzącymi z regionu Puszczy Piskiej</t>
  </si>
  <si>
    <t>2 szkolenia/48 osób</t>
  </si>
  <si>
    <t>mieszkańcy terenów wiejskich regionu Warmii i Mazur, pracownicy Nadleśnictwa Maskulińskie, uczniowie szkół średnich, przedstawiciele małych i średnich przedsiębiorstw z branży ogrodniczej, szkółkarskiej oraz tyrystycznej</t>
  </si>
  <si>
    <t xml:space="preserve">Państwowe Gospodarstwo Leśne Lasy Państwowe Nadleśnictwo Maskulińskie </t>
  </si>
  <si>
    <t>ul. Rybacka 1, 12-220 Ruciane-Nida</t>
  </si>
  <si>
    <t>publikacja
konkurs</t>
  </si>
  <si>
    <t xml:space="preserve">konkurs
publikacja w internecie </t>
  </si>
  <si>
    <t>liczba filmów</t>
  </si>
  <si>
    <t>liczba szkoleń
liczba uczestników</t>
  </si>
  <si>
    <t>II,III.IV</t>
  </si>
  <si>
    <t>I,II</t>
  </si>
  <si>
    <t>Operacje partnerów KSOW do Planu operacyjnego KSOW na lata 2020-2021 - Województwo Dolnośląskie - październik 2020</t>
  </si>
  <si>
    <t>Operacje partnerów KSOW do Planu operacyjnego KSOW na lata 2020-2021 - Województwo Kujawsko-Pomorskie - październik 2020</t>
  </si>
  <si>
    <t>Operacje partnerów KSOW do Planu operacyjnego KSOW na lata 2020-2021 - Województwo Lubelskie - październik 2020</t>
  </si>
  <si>
    <t>Operacje partnerów KSOW do Planu operacyjnego KSOW na lata 2020-2021 - Województwo Lubuskie - październik 2020</t>
  </si>
  <si>
    <t>Razem</t>
  </si>
  <si>
    <t>Operacje partnerów KSOW do Planu operacyjnego KSOW na lata 2020-2021 - Województwo Łódzkie - październik 2020</t>
  </si>
  <si>
    <t>Operacje partnerów KSOW do Planu operacyjnego KSOW na lata 2020-2021 - Województwo Małopolskie - październik 2020</t>
  </si>
  <si>
    <t>Operacje partnerów KSOW do Planu operacyjnego KSOW na lata 2020-2021 - Województwo Mazowieckie - październik 2020</t>
  </si>
  <si>
    <t>Operacje partnerów KSOW do Planu operacyjnego KSOW na lata 2020-2021 - Województwo Opolskie - październik 2020</t>
  </si>
  <si>
    <t>Operacje partnerów KSOW do Planu operacyjnego KSOW na lata 2020-2021 - Województwo Podkarpackie - październik 2020</t>
  </si>
  <si>
    <t>Operacje partnerów KSOW do Planu operacyjnego KSOW na lata 2020-2021 - Województwo Podlaskie - październik 2020</t>
  </si>
  <si>
    <t>Operacje partnerów KSOW do Planu operacyjnego KSOW na lata 2020-2021 - Województwo Pomorskie - październik 2020</t>
  </si>
  <si>
    <t>Operacje partnerów KSOW do Planu operacyjnego KSOW na lata 2020-2021 - Województwo Śląskie - październik 2020</t>
  </si>
  <si>
    <t>Operacje partnerów KSOW do Planu operacyjnego KSOW na lata 2020-2021 - Województwo Świętokrzyskie - październik 2020</t>
  </si>
  <si>
    <t>Operacje partnerów KSOW do Planu operacyjnego KSOW na lata 2020-2021 - Województwo Warmińsko-mazurskie - październik 2020</t>
  </si>
  <si>
    <t>Propozycje operacji do Planu operacyjnego KSOW na lata 2020-2021 (z wyłączeniem działania 8 Plan komunikacyjny) - operacje Partnerów KSOW - województwo wielkopolskie - październik 2020</t>
  </si>
  <si>
    <t>Operacje partnerów KSOW do Planu operacyjnego KSOW na lata 2020-2021 - Województwo Zachodniopomorskie - październik 2020</t>
  </si>
  <si>
    <t>liczba uczestników warsztatu/liczba uczestników konferencji/liczba publikacji/liczba egzemplarzy</t>
  </si>
  <si>
    <t>60/78/1/20000-40000</t>
  </si>
  <si>
    <t>liczba wyjazdów studyjnych/liczba uczestników konferencji/ publikacja/liczba  egzemplarzy</t>
  </si>
  <si>
    <t>3/100/1/1000</t>
  </si>
  <si>
    <t>Potencjalni konsumenci produktów aroniowych tj. osoby odwiedzające punkty informacyjne imprezy plenerowe o charakterze rolno-spożywczym, najczęściej mieszkańcy najbliższej okolicy – w sumie min. 1500 osób
oraz  wystawiający się na tej samej imprezie producenci żywności – w sumie min. 40 producentów</t>
  </si>
  <si>
    <t>Liczba uczestników
3 seminariów</t>
  </si>
  <si>
    <t>Szacowana liczba odwiedzających 
3 stoiska
wystawiennicze</t>
  </si>
  <si>
    <t>Operacje partnerów KSOW do Planu operacyjnego KSOW na lata 2020-2021 - Centrum Doradztwa Rolniczego w Brwinowie - październik 2020</t>
  </si>
  <si>
    <t>Załącznik  nr 1 do uchwały nr 53 Grupy Roboczej do spraw Krajowej Sieci Obszarów Wiejskich z dnia 01 października 2020 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</si>
</sst>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164" formatCode="_-* #,##0.00_-;\-* #,##0.00_-;_-* &quot;-&quot;??_-;_-@_-"/>
    <numFmt numFmtId="165" formatCode="#,##0.00\ &quot;zł&quot;"/>
    <numFmt numFmtId="166" formatCode="[$-415]General"/>
    <numFmt numFmtId="167" formatCode="#,##0.0000"/>
    <numFmt numFmtId="168" formatCode="#,##0.00;[Red]#,##0.00"/>
    <numFmt numFmtId="169" formatCode="#,##0.00\ _z_ł"/>
  </numFmts>
  <fonts count="42"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sz val="10"/>
      <name val="Arial CE"/>
      <charset val="238"/>
    </font>
    <font>
      <sz val="11"/>
      <name val="Calibri"/>
      <family val="2"/>
      <charset val="238"/>
      <scheme val="minor"/>
    </font>
    <font>
      <sz val="11"/>
      <color theme="1"/>
      <name val="Calibri"/>
      <family val="2"/>
      <charset val="238"/>
      <scheme val="minor"/>
    </font>
    <font>
      <sz val="11"/>
      <name val="Calibri"/>
      <family val="2"/>
      <charset val="238"/>
    </font>
    <font>
      <sz val="11"/>
      <color rgb="FF000000"/>
      <name val="Calibri"/>
      <family val="2"/>
      <charset val="238"/>
    </font>
    <font>
      <sz val="10"/>
      <name val="Calibri"/>
      <family val="2"/>
      <charset val="238"/>
      <scheme val="minor"/>
    </font>
    <font>
      <sz val="10"/>
      <color theme="1"/>
      <name val="Calibri"/>
      <family val="2"/>
      <charset val="238"/>
      <scheme val="minor"/>
    </font>
    <font>
      <sz val="11"/>
      <color rgb="FF9C0006"/>
      <name val="Calibri"/>
      <family val="2"/>
      <charset val="238"/>
      <scheme val="minor"/>
    </font>
    <font>
      <sz val="11"/>
      <color rgb="FF9C0006"/>
      <name val="Calibri"/>
      <family val="2"/>
      <charset val="1"/>
    </font>
    <font>
      <sz val="11"/>
      <color rgb="FFFF0000"/>
      <name val="Calibri"/>
      <family val="2"/>
      <charset val="238"/>
      <scheme val="minor"/>
    </font>
    <font>
      <sz val="9"/>
      <color theme="1"/>
      <name val="Calibri"/>
      <family val="2"/>
      <charset val="238"/>
      <scheme val="minor"/>
    </font>
    <font>
      <sz val="11"/>
      <name val="Arial CE"/>
      <charset val="238"/>
    </font>
    <font>
      <sz val="9"/>
      <name val="Calibri"/>
      <family val="2"/>
      <charset val="238"/>
      <scheme val="minor"/>
    </font>
    <font>
      <sz val="10"/>
      <color indexed="8"/>
      <name val="Calibri"/>
      <family val="2"/>
      <charset val="238"/>
    </font>
    <font>
      <sz val="10"/>
      <name val="Calibri"/>
      <family val="2"/>
      <charset val="238"/>
    </font>
    <font>
      <b/>
      <sz val="14"/>
      <color theme="1"/>
      <name val="Calibri"/>
      <family val="2"/>
      <charset val="238"/>
      <scheme val="minor"/>
    </font>
    <font>
      <sz val="11"/>
      <color indexed="8"/>
      <name val="Calibri"/>
      <family val="2"/>
      <charset val="238"/>
      <scheme val="minor"/>
    </font>
    <font>
      <sz val="10"/>
      <color rgb="FFFF0000"/>
      <name val="Calibri"/>
      <family val="2"/>
      <charset val="238"/>
      <scheme val="minor"/>
    </font>
    <font>
      <i/>
      <sz val="10"/>
      <name val="Calibri"/>
      <family val="2"/>
      <charset val="238"/>
      <scheme val="minor"/>
    </font>
    <font>
      <sz val="12"/>
      <color theme="1"/>
      <name val="Times New Roman"/>
      <family val="1"/>
      <charset val="238"/>
    </font>
    <font>
      <sz val="10"/>
      <color rgb="FF000000"/>
      <name val="Calibri"/>
      <family val="2"/>
      <charset val="238"/>
      <scheme val="minor"/>
    </font>
    <font>
      <sz val="10"/>
      <color theme="1"/>
      <name val="Tahoma"/>
      <family val="2"/>
      <charset val="238"/>
    </font>
    <font>
      <sz val="11"/>
      <color rgb="FF000000"/>
      <name val="Calibri"/>
      <family val="2"/>
      <charset val="238"/>
      <scheme val="minor"/>
    </font>
    <font>
      <b/>
      <sz val="11"/>
      <name val="Calibri"/>
      <family val="2"/>
      <charset val="238"/>
      <scheme val="minor"/>
    </font>
    <font>
      <sz val="11"/>
      <color theme="1"/>
      <name val="Tahoma"/>
      <family val="2"/>
      <charset val="238"/>
    </font>
    <font>
      <sz val="12"/>
      <name val="Calibri"/>
      <family val="2"/>
      <charset val="238"/>
      <scheme val="minor"/>
    </font>
    <font>
      <u/>
      <sz val="11"/>
      <color theme="10"/>
      <name val="Calibri"/>
      <family val="2"/>
      <charset val="238"/>
      <scheme val="minor"/>
    </font>
    <font>
      <sz val="9"/>
      <color indexed="8"/>
      <name val="Calibri"/>
      <family val="2"/>
      <charset val="238"/>
      <scheme val="minor"/>
    </font>
    <font>
      <sz val="9"/>
      <color rgb="FFFF0000"/>
      <name val="Calibri"/>
      <family val="2"/>
      <charset val="238"/>
      <scheme val="minor"/>
    </font>
    <font>
      <i/>
      <sz val="11"/>
      <name val="Calibri"/>
      <family val="2"/>
      <charset val="238"/>
      <scheme val="minor"/>
    </font>
    <font>
      <sz val="11"/>
      <color theme="1"/>
      <name val="Calibri"/>
      <family val="2"/>
      <scheme val="minor"/>
    </font>
    <font>
      <sz val="12"/>
      <color indexed="8"/>
      <name val="Calibri"/>
      <family val="2"/>
      <charset val="238"/>
    </font>
    <font>
      <sz val="12"/>
      <color theme="1"/>
      <name val="Calibri"/>
      <family val="2"/>
      <charset val="238"/>
      <scheme val="minor"/>
    </font>
    <font>
      <sz val="12"/>
      <color rgb="FFFF0000"/>
      <name val="Calibri"/>
      <family val="2"/>
      <charset val="238"/>
      <scheme val="minor"/>
    </font>
    <font>
      <b/>
      <sz val="9"/>
      <color theme="1"/>
      <name val="Calibri"/>
      <family val="2"/>
      <charset val="238"/>
      <scheme val="minor"/>
    </font>
    <font>
      <sz val="9"/>
      <color rgb="FF000000"/>
      <name val="Calibri"/>
      <family val="2"/>
      <charset val="238"/>
      <scheme val="minor"/>
    </font>
    <font>
      <sz val="9"/>
      <color theme="1"/>
      <name val="Tahoma"/>
      <family val="2"/>
      <charset val="238"/>
    </font>
    <font>
      <sz val="9"/>
      <color rgb="FF00000A"/>
      <name val="Tahoma"/>
      <family val="2"/>
      <charset val="238"/>
    </font>
    <font>
      <sz val="10"/>
      <color theme="1"/>
      <name val="Calibri"/>
      <family val="2"/>
      <charset val="238"/>
    </font>
  </fonts>
  <fills count="9">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
      <patternFill patternType="solid">
        <fgColor rgb="FFFFC7CE"/>
      </patternFill>
    </fill>
    <fill>
      <patternFill patternType="solid">
        <fgColor rgb="FFFFC7CE"/>
        <bgColor rgb="FFFFEB9C"/>
      </patternFill>
    </fill>
    <fill>
      <patternFill patternType="solid">
        <fgColor theme="9"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11">
    <xf numFmtId="0" fontId="0" fillId="0" borderId="0"/>
    <xf numFmtId="44" fontId="5" fillId="0" borderId="0" applyFont="0" applyFill="0" applyBorder="0" applyAlignment="0" applyProtection="0"/>
    <xf numFmtId="166" fontId="7" fillId="0" borderId="0" applyBorder="0" applyProtection="0"/>
    <xf numFmtId="0" fontId="5" fillId="0" borderId="0"/>
    <xf numFmtId="0" fontId="11" fillId="6" borderId="0" applyBorder="0" applyProtection="0"/>
    <xf numFmtId="0" fontId="10" fillId="5" borderId="0" applyNumberFormat="0" applyBorder="0" applyAlignment="0" applyProtection="0"/>
    <xf numFmtId="0" fontId="3" fillId="0" borderId="0"/>
    <xf numFmtId="0" fontId="29" fillId="0" borderId="0" applyNumberFormat="0" applyFill="0" applyBorder="0" applyAlignment="0" applyProtection="0"/>
    <xf numFmtId="164" fontId="5" fillId="0" borderId="0" applyFont="0" applyFill="0" applyBorder="0" applyAlignment="0" applyProtection="0"/>
    <xf numFmtId="0" fontId="33" fillId="0" borderId="0"/>
    <xf numFmtId="0" fontId="33" fillId="0" borderId="0"/>
  </cellStyleXfs>
  <cellXfs count="780">
    <xf numFmtId="0" fontId="0" fillId="0" borderId="0" xfId="0"/>
    <xf numFmtId="0" fontId="0" fillId="0" borderId="0" xfId="0"/>
    <xf numFmtId="4" fontId="0" fillId="0" borderId="0" xfId="0" applyNumberFormat="1"/>
    <xf numFmtId="0" fontId="3" fillId="0" borderId="0" xfId="0" applyFont="1" applyAlignment="1">
      <alignment horizontal="center" vertical="center"/>
    </xf>
    <xf numFmtId="0" fontId="3" fillId="0" borderId="0" xfId="0" applyFont="1"/>
    <xf numFmtId="1" fontId="2" fillId="2" borderId="2" xfId="0" applyNumberFormat="1" applyFont="1" applyFill="1" applyBorder="1" applyAlignment="1">
      <alignment horizontal="center" vertical="center" wrapText="1"/>
    </xf>
    <xf numFmtId="0" fontId="4" fillId="0" borderId="0" xfId="0" applyFont="1"/>
    <xf numFmtId="0" fontId="0" fillId="0" borderId="0" xfId="0" applyAlignment="1">
      <alignment horizontal="center"/>
    </xf>
    <xf numFmtId="0" fontId="0" fillId="0" borderId="0" xfId="0" applyAlignment="1">
      <alignment horizontal="center" vertical="center"/>
    </xf>
    <xf numFmtId="0" fontId="0" fillId="4" borderId="1" xfId="0" applyFont="1" applyFill="1" applyBorder="1" applyAlignment="1">
      <alignment horizontal="center" vertical="center"/>
    </xf>
    <xf numFmtId="0" fontId="0" fillId="0" borderId="0" xfId="0" applyAlignment="1">
      <alignment horizontal="left" vertical="center"/>
    </xf>
    <xf numFmtId="49" fontId="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0" fillId="0" borderId="4" xfId="0" applyBorder="1" applyAlignment="1">
      <alignment horizontal="center" vertical="center" wrapText="1"/>
    </xf>
    <xf numFmtId="165" fontId="4" fillId="0" borderId="0" xfId="0" applyNumberFormat="1" applyFont="1" applyAlignment="1">
      <alignment horizontal="center" vertical="center"/>
    </xf>
    <xf numFmtId="165" fontId="0" fillId="0" borderId="0" xfId="0" applyNumberFormat="1" applyAlignment="1">
      <alignment horizontal="center" vertical="center"/>
    </xf>
    <xf numFmtId="0" fontId="0" fillId="3" borderId="0" xfId="0" applyFill="1"/>
    <xf numFmtId="2" fontId="0" fillId="0" borderId="0" xfId="0" applyNumberFormat="1"/>
    <xf numFmtId="2" fontId="0" fillId="7" borderId="2" xfId="0" applyNumberFormat="1" applyFill="1" applyBorder="1" applyAlignment="1">
      <alignment horizontal="center"/>
    </xf>
    <xf numFmtId="0" fontId="0" fillId="7" borderId="2" xfId="0" applyFill="1" applyBorder="1"/>
    <xf numFmtId="3" fontId="0" fillId="0" borderId="2" xfId="0" applyNumberFormat="1" applyBorder="1" applyAlignment="1">
      <alignment horizontal="center"/>
    </xf>
    <xf numFmtId="0" fontId="0" fillId="7" borderId="2" xfId="0" applyFill="1" applyBorder="1" applyAlignment="1">
      <alignment wrapText="1"/>
    </xf>
    <xf numFmtId="0" fontId="1" fillId="7" borderId="2" xfId="0" applyFont="1" applyFill="1" applyBorder="1"/>
    <xf numFmtId="4" fontId="4" fillId="0" borderId="2" xfId="0" applyNumberFormat="1" applyFont="1" applyBorder="1" applyAlignment="1">
      <alignment horizontal="right" vertical="center"/>
    </xf>
    <xf numFmtId="0" fontId="0" fillId="0" borderId="0" xfId="0" applyAlignment="1">
      <alignment vertical="center"/>
    </xf>
    <xf numFmtId="0" fontId="12" fillId="0" borderId="0" xfId="0" applyFont="1"/>
    <xf numFmtId="1" fontId="16"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3" fontId="4" fillId="0" borderId="2" xfId="0" applyNumberFormat="1" applyFont="1" applyBorder="1" applyAlignment="1">
      <alignment horizontal="center" vertical="center"/>
    </xf>
    <xf numFmtId="0" fontId="19" fillId="2" borderId="2" xfId="0" applyFont="1" applyFill="1" applyBorder="1" applyAlignment="1">
      <alignment horizontal="center" vertical="center" wrapText="1"/>
    </xf>
    <xf numFmtId="4" fontId="19" fillId="2" borderId="2" xfId="0" applyNumberFormat="1" applyFont="1" applyFill="1" applyBorder="1" applyAlignment="1">
      <alignment horizontal="center" vertical="center" wrapText="1"/>
    </xf>
    <xf numFmtId="0" fontId="0" fillId="4" borderId="12" xfId="0" applyFill="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4" fillId="0" borderId="2" xfId="0" applyFont="1" applyFill="1" applyBorder="1" applyAlignment="1">
      <alignment horizontal="center" vertical="center"/>
    </xf>
    <xf numFmtId="0" fontId="0" fillId="0" borderId="2" xfId="0" applyBorder="1" applyAlignment="1">
      <alignment horizontal="center" vertical="center"/>
    </xf>
    <xf numFmtId="2" fontId="0" fillId="0" borderId="2" xfId="0" applyNumberFormat="1"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left" vertical="center" wrapText="1"/>
    </xf>
    <xf numFmtId="0" fontId="1" fillId="0" borderId="0" xfId="0" applyFont="1"/>
    <xf numFmtId="0" fontId="0" fillId="0" borderId="2" xfId="0" applyBorder="1" applyAlignment="1">
      <alignment horizontal="left" vertical="center"/>
    </xf>
    <xf numFmtId="0" fontId="0" fillId="0" borderId="2" xfId="0"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4" fontId="0" fillId="0" borderId="2" xfId="0" applyNumberFormat="1" applyBorder="1" applyAlignment="1">
      <alignment horizontal="center" vertical="center" wrapText="1"/>
    </xf>
    <xf numFmtId="0" fontId="0" fillId="0" borderId="11" xfId="0" applyBorder="1" applyAlignment="1">
      <alignment horizontal="right"/>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6" fillId="2" borderId="2" xfId="0" applyFont="1" applyFill="1" applyBorder="1" applyAlignment="1">
      <alignment horizontal="center" vertical="center" wrapText="1"/>
    </xf>
    <xf numFmtId="4" fontId="16" fillId="2" borderId="2" xfId="0" applyNumberFormat="1" applyFont="1" applyFill="1" applyBorder="1" applyAlignment="1">
      <alignment horizontal="center" vertical="center" wrapText="1"/>
    </xf>
    <xf numFmtId="0" fontId="0" fillId="4" borderId="1" xfId="0" applyFill="1" applyBorder="1" applyAlignment="1">
      <alignment horizontal="center"/>
    </xf>
    <xf numFmtId="17"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vertical="center" wrapText="1"/>
    </xf>
    <xf numFmtId="4" fontId="4" fillId="0" borderId="2" xfId="0" applyNumberFormat="1" applyFont="1" applyBorder="1" applyAlignment="1">
      <alignment horizontal="center" vertical="center" wrapText="1"/>
    </xf>
    <xf numFmtId="17"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0" fontId="2" fillId="2" borderId="2" xfId="0" applyFont="1" applyFill="1" applyBorder="1" applyAlignment="1">
      <alignment horizontal="center" vertical="center"/>
    </xf>
    <xf numFmtId="4" fontId="4" fillId="0" borderId="2" xfId="0" applyNumberFormat="1" applyFont="1" applyFill="1" applyBorder="1" applyAlignment="1">
      <alignment horizontal="center" vertical="center"/>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6" fillId="2" borderId="2" xfId="0" applyFont="1" applyFill="1" applyBorder="1" applyAlignment="1">
      <alignment horizontal="center" vertical="center" wrapText="1"/>
    </xf>
    <xf numFmtId="4" fontId="16" fillId="2" borderId="2" xfId="0" applyNumberFormat="1" applyFont="1" applyFill="1" applyBorder="1" applyAlignment="1">
      <alignment horizontal="center" vertical="center" wrapText="1"/>
    </xf>
    <xf numFmtId="0" fontId="20" fillId="0" borderId="0" xfId="0" applyFont="1" applyAlignment="1">
      <alignment vertical="center" wrapText="1"/>
    </xf>
    <xf numFmtId="49" fontId="0" fillId="0" borderId="2" xfId="0" applyNumberFormat="1" applyBorder="1" applyAlignment="1">
      <alignment horizontal="center" vertical="center"/>
    </xf>
    <xf numFmtId="0" fontId="6" fillId="2" borderId="2" xfId="0" applyFont="1" applyFill="1" applyBorder="1" applyAlignment="1">
      <alignment horizontal="center" vertical="center" wrapText="1"/>
    </xf>
    <xf numFmtId="0" fontId="4" fillId="0" borderId="2" xfId="0" applyFont="1" applyBorder="1" applyAlignment="1">
      <alignment vertical="center" wrapText="1"/>
    </xf>
    <xf numFmtId="4" fontId="4" fillId="0" borderId="2" xfId="0" applyNumberFormat="1" applyFont="1" applyBorder="1" applyAlignment="1">
      <alignment horizontal="righ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18" fillId="0" borderId="0" xfId="0" applyFont="1"/>
    <xf numFmtId="4" fontId="0" fillId="0" borderId="0" xfId="0" applyNumberFormat="1" applyAlignment="1">
      <alignment horizontal="center"/>
    </xf>
    <xf numFmtId="0" fontId="4" fillId="0" borderId="0" xfId="0" applyFont="1" applyAlignment="1">
      <alignment horizontal="center" vertical="center"/>
    </xf>
    <xf numFmtId="0" fontId="4" fillId="0" borderId="6" xfId="0" applyFont="1" applyBorder="1" applyAlignment="1">
      <alignment horizontal="center" vertical="center"/>
    </xf>
    <xf numFmtId="49" fontId="8" fillId="0" borderId="2" xfId="0" applyNumberFormat="1" applyFont="1" applyBorder="1" applyAlignment="1">
      <alignment horizontal="center" vertical="center" wrapText="1"/>
    </xf>
    <xf numFmtId="49" fontId="8" fillId="3" borderId="2" xfId="0" applyNumberFormat="1" applyFont="1" applyFill="1" applyBorder="1" applyAlignment="1">
      <alignment horizontal="center" vertical="center" wrapText="1"/>
    </xf>
    <xf numFmtId="2" fontId="8" fillId="3"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0" fontId="8" fillId="0" borderId="4" xfId="0" applyFont="1" applyBorder="1" applyAlignment="1">
      <alignment horizontal="center" vertical="center"/>
    </xf>
    <xf numFmtId="3" fontId="8" fillId="0" borderId="1" xfId="0" applyNumberFormat="1" applyFont="1" applyBorder="1" applyAlignment="1">
      <alignment horizontal="center" vertical="center"/>
    </xf>
    <xf numFmtId="0" fontId="8" fillId="0" borderId="0" xfId="0" applyFont="1" applyAlignment="1">
      <alignment vertical="center"/>
    </xf>
    <xf numFmtId="0" fontId="21" fillId="0" borderId="0" xfId="0" applyFont="1" applyAlignment="1">
      <alignment horizontal="left" vertical="center"/>
    </xf>
    <xf numFmtId="0" fontId="0" fillId="0" borderId="0" xfId="0" applyBorder="1" applyAlignment="1">
      <alignment horizontal="right"/>
    </xf>
    <xf numFmtId="4" fontId="0" fillId="0" borderId="2" xfId="0" applyNumberFormat="1" applyBorder="1"/>
    <xf numFmtId="0" fontId="4" fillId="0" borderId="16"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xf>
    <xf numFmtId="17" fontId="0" fillId="0" borderId="2" xfId="0" applyNumberFormat="1" applyBorder="1" applyAlignment="1">
      <alignment horizontal="center" vertical="center"/>
    </xf>
    <xf numFmtId="0" fontId="25" fillId="0" borderId="2" xfId="0" applyFont="1" applyBorder="1" applyAlignment="1">
      <alignment horizontal="justify" vertical="center"/>
    </xf>
    <xf numFmtId="0" fontId="0" fillId="0" borderId="0" xfId="0" applyFont="1" applyAlignment="1">
      <alignment horizontal="justify" vertical="center"/>
    </xf>
    <xf numFmtId="0" fontId="0" fillId="0" borderId="3" xfId="0" applyBorder="1" applyAlignment="1">
      <alignment horizontal="center" vertical="center"/>
    </xf>
    <xf numFmtId="0" fontId="0" fillId="0" borderId="4" xfId="0" applyFont="1" applyBorder="1" applyAlignment="1">
      <alignment horizontal="justify" vertical="center" wrapText="1"/>
    </xf>
    <xf numFmtId="0" fontId="0" fillId="0" borderId="4" xfId="0" applyFont="1" applyBorder="1" applyAlignment="1">
      <alignment horizontal="justify" vertical="center"/>
    </xf>
    <xf numFmtId="0" fontId="0" fillId="0" borderId="2" xfId="0" applyFont="1" applyBorder="1" applyAlignment="1">
      <alignment wrapText="1"/>
    </xf>
    <xf numFmtId="0" fontId="0" fillId="0" borderId="2" xfId="0" applyFont="1" applyBorder="1" applyAlignment="1">
      <alignment horizontal="left" vertical="center" wrapText="1"/>
    </xf>
    <xf numFmtId="17" fontId="4" fillId="0" borderId="2" xfId="0" applyNumberFormat="1" applyFont="1" applyBorder="1" applyAlignment="1">
      <alignment horizontal="left" vertical="center" wrapText="1"/>
    </xf>
    <xf numFmtId="165" fontId="0" fillId="3" borderId="0" xfId="0" applyNumberFormat="1" applyFill="1" applyAlignment="1">
      <alignment horizontal="center" vertical="center"/>
    </xf>
    <xf numFmtId="17" fontId="4" fillId="3" borderId="2" xfId="0" applyNumberFormat="1" applyFont="1" applyFill="1" applyBorder="1" applyAlignment="1">
      <alignment horizontal="left" vertical="center" wrapText="1"/>
    </xf>
    <xf numFmtId="0" fontId="0" fillId="0" borderId="9" xfId="0" applyBorder="1" applyAlignment="1">
      <alignment horizontal="left" vertical="center"/>
    </xf>
    <xf numFmtId="0" fontId="0" fillId="0" borderId="0" xfId="0" applyFill="1" applyBorder="1"/>
    <xf numFmtId="0" fontId="0" fillId="0" borderId="0" xfId="0" applyFill="1" applyBorder="1" applyAlignment="1"/>
    <xf numFmtId="0" fontId="4" fillId="0" borderId="0" xfId="0" applyFont="1" applyFill="1" applyBorder="1" applyAlignment="1">
      <alignment horizontal="center" vertical="center"/>
    </xf>
    <xf numFmtId="0" fontId="4" fillId="0" borderId="2" xfId="0" applyFont="1" applyBorder="1" applyAlignment="1">
      <alignment horizontal="justify" vertical="center"/>
    </xf>
    <xf numFmtId="3" fontId="4" fillId="0" borderId="2" xfId="0" applyNumberFormat="1" applyFont="1" applyBorder="1" applyAlignment="1">
      <alignment horizontal="center" vertical="center" wrapText="1"/>
    </xf>
    <xf numFmtId="0" fontId="1" fillId="0" borderId="0" xfId="0" applyFont="1" applyAlignment="1">
      <alignment horizontal="center" vertical="center"/>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17" fontId="13" fillId="3" borderId="2" xfId="0" applyNumberFormat="1" applyFont="1" applyFill="1" applyBorder="1" applyAlignment="1">
      <alignment horizontal="center" vertical="center" wrapText="1"/>
    </xf>
    <xf numFmtId="17" fontId="1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3" fontId="8" fillId="0" borderId="2"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2" borderId="5" xfId="0" applyFont="1" applyFill="1" applyBorder="1" applyAlignment="1">
      <alignment horizontal="center" vertical="center"/>
    </xf>
    <xf numFmtId="4" fontId="2" fillId="2"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vertical="center"/>
    </xf>
    <xf numFmtId="4" fontId="4" fillId="0" borderId="2" xfId="0" applyNumberFormat="1" applyFont="1" applyBorder="1" applyAlignment="1">
      <alignment horizontal="center" vertical="center"/>
    </xf>
    <xf numFmtId="0" fontId="0" fillId="4" borderId="2" xfId="0" applyFont="1" applyFill="1" applyBorder="1" applyAlignment="1">
      <alignment horizontal="center" vertical="center"/>
    </xf>
    <xf numFmtId="0" fontId="0" fillId="0" borderId="2" xfId="0" applyBorder="1" applyAlignment="1">
      <alignment horizontal="center" vertical="center" wrapText="1"/>
    </xf>
    <xf numFmtId="0" fontId="19" fillId="2" borderId="2" xfId="0" applyFont="1" applyFill="1" applyBorder="1" applyAlignment="1">
      <alignment horizontal="center" vertical="center" wrapText="1"/>
    </xf>
    <xf numFmtId="4" fontId="19" fillId="2" borderId="2" xfId="0" applyNumberFormat="1" applyFont="1" applyFill="1" applyBorder="1" applyAlignment="1">
      <alignment horizontal="center" vertical="center" wrapText="1"/>
    </xf>
    <xf numFmtId="17" fontId="0" fillId="0" borderId="2" xfId="0" applyNumberFormat="1" applyBorder="1" applyAlignment="1">
      <alignment horizontal="center" vertical="center" wrapText="1"/>
    </xf>
    <xf numFmtId="0" fontId="8" fillId="0" borderId="2" xfId="0" applyFont="1" applyBorder="1" applyAlignment="1">
      <alignment horizontal="center" vertical="center" wrapText="1"/>
    </xf>
    <xf numFmtId="17"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1" xfId="0" applyFont="1" applyBorder="1" applyAlignment="1">
      <alignment horizontal="center" vertical="center" wrapText="1"/>
    </xf>
    <xf numFmtId="3" fontId="8" fillId="0" borderId="2" xfId="0" applyNumberFormat="1" applyFont="1" applyBorder="1" applyAlignment="1">
      <alignment horizontal="center" vertical="center"/>
    </xf>
    <xf numFmtId="0" fontId="8" fillId="0" borderId="1" xfId="0" applyFont="1" applyBorder="1" applyAlignment="1">
      <alignment horizontal="center" vertical="center"/>
    </xf>
    <xf numFmtId="0" fontId="0" fillId="3" borderId="2" xfId="0"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2" xfId="0" applyBorder="1" applyAlignment="1">
      <alignment horizontal="center" vertical="center"/>
    </xf>
    <xf numFmtId="4"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4" fontId="0" fillId="3" borderId="2" xfId="0" applyNumberFormat="1" applyFill="1" applyBorder="1" applyAlignment="1">
      <alignment horizontal="center" vertical="center" wrapText="1"/>
    </xf>
    <xf numFmtId="2" fontId="0" fillId="3" borderId="2" xfId="0" applyNumberFormat="1" applyFill="1" applyBorder="1" applyAlignment="1">
      <alignment horizontal="center" vertical="center"/>
    </xf>
    <xf numFmtId="4" fontId="0" fillId="3" borderId="2" xfId="0" applyNumberFormat="1" applyFill="1" applyBorder="1" applyAlignment="1">
      <alignment horizontal="center" vertical="center"/>
    </xf>
    <xf numFmtId="0" fontId="0" fillId="3" borderId="2" xfId="0" applyFill="1"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horizontal="center" vertical="center" wrapText="1"/>
    </xf>
    <xf numFmtId="0" fontId="4" fillId="0" borderId="0" xfId="0" applyFont="1" applyAlignment="1">
      <alignment vertical="center"/>
    </xf>
    <xf numFmtId="0" fontId="0" fillId="0" borderId="0" xfId="0" applyAlignment="1">
      <alignment horizontal="center" vertical="center" wrapText="1"/>
    </xf>
    <xf numFmtId="0" fontId="26" fillId="0" borderId="2" xfId="0" applyFont="1" applyBorder="1" applyAlignment="1">
      <alignment horizontal="center" vertical="center"/>
    </xf>
    <xf numFmtId="0" fontId="4" fillId="3" borderId="2" xfId="0" applyFont="1" applyFill="1" applyBorder="1" applyAlignment="1">
      <alignment horizontal="center" vertical="center"/>
    </xf>
    <xf numFmtId="1" fontId="19" fillId="2" borderId="2" xfId="0" applyNumberFormat="1" applyFont="1" applyFill="1" applyBorder="1" applyAlignment="1">
      <alignment horizontal="center" vertical="center" wrapText="1"/>
    </xf>
    <xf numFmtId="0" fontId="19" fillId="2" borderId="2" xfId="0" applyFont="1" applyFill="1" applyBorder="1" applyAlignment="1">
      <alignment horizontal="center" vertical="center"/>
    </xf>
    <xf numFmtId="17" fontId="4" fillId="3" borderId="2"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xf>
    <xf numFmtId="2" fontId="0" fillId="3" borderId="2" xfId="0" applyNumberFormat="1" applyFill="1" applyBorder="1" applyAlignment="1">
      <alignment horizontal="center" vertical="center" wrapText="1"/>
    </xf>
    <xf numFmtId="165" fontId="4" fillId="3" borderId="0" xfId="0" applyNumberFormat="1" applyFont="1" applyFill="1" applyAlignment="1">
      <alignment horizontal="center" vertical="center"/>
    </xf>
    <xf numFmtId="0" fontId="4" fillId="3" borderId="0" xfId="0" applyFont="1" applyFill="1"/>
    <xf numFmtId="49" fontId="0" fillId="0" borderId="0" xfId="0" applyNumberFormat="1" applyAlignment="1">
      <alignment horizontal="center" vertical="center" wrapText="1"/>
    </xf>
    <xf numFmtId="17" fontId="0" fillId="0" borderId="0" xfId="0" applyNumberFormat="1" applyAlignment="1">
      <alignment horizontal="center" vertical="center" wrapText="1"/>
    </xf>
    <xf numFmtId="0" fontId="18" fillId="0" borderId="0" xfId="0" applyFont="1" applyAlignment="1">
      <alignment horizontal="left" vertical="center"/>
    </xf>
    <xf numFmtId="4" fontId="0" fillId="0" borderId="0" xfId="0" applyNumberFormat="1" applyAlignment="1">
      <alignment horizontal="center" vertical="center"/>
    </xf>
    <xf numFmtId="0" fontId="8" fillId="0" borderId="2" xfId="0" applyFont="1" applyBorder="1" applyAlignment="1">
      <alignment vertical="center"/>
    </xf>
    <xf numFmtId="0" fontId="15"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4" fontId="0" fillId="3" borderId="2" xfId="0" applyNumberFormat="1" applyFill="1" applyBorder="1" applyAlignment="1">
      <alignment horizontal="center" vertical="center"/>
    </xf>
    <xf numFmtId="0" fontId="0" fillId="0" borderId="2" xfId="0" applyBorder="1" applyAlignment="1">
      <alignment horizontal="center"/>
    </xf>
    <xf numFmtId="0" fontId="4" fillId="0" borderId="2" xfId="0" applyFont="1" applyBorder="1" applyAlignment="1">
      <alignment horizontal="center" vertical="center" wrapText="1"/>
    </xf>
    <xf numFmtId="0" fontId="2" fillId="2" borderId="5" xfId="0" applyFont="1" applyFill="1" applyBorder="1" applyAlignment="1">
      <alignment horizontal="center" vertical="center"/>
    </xf>
    <xf numFmtId="4" fontId="2" fillId="2" borderId="2" xfId="0" applyNumberFormat="1" applyFont="1" applyFill="1" applyBorder="1" applyAlignment="1">
      <alignment horizontal="center" vertical="center" wrapText="1"/>
    </xf>
    <xf numFmtId="0" fontId="0" fillId="0" borderId="0" xfId="0" applyAlignment="1">
      <alignment wrapText="1"/>
    </xf>
    <xf numFmtId="0" fontId="4"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wrapText="1"/>
    </xf>
    <xf numFmtId="0" fontId="4" fillId="0" borderId="13" xfId="0" applyFont="1" applyBorder="1" applyAlignment="1">
      <alignment horizontal="center" vertic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49" fontId="0" fillId="0" borderId="0" xfId="0" applyNumberFormat="1"/>
    <xf numFmtId="169" fontId="0" fillId="0" borderId="0" xfId="0" applyNumberFormat="1"/>
    <xf numFmtId="0" fontId="0" fillId="0" borderId="17" xfId="0" applyBorder="1"/>
    <xf numFmtId="0" fontId="3" fillId="0" borderId="18" xfId="0" applyFont="1" applyBorder="1"/>
    <xf numFmtId="0" fontId="3" fillId="0" borderId="17" xfId="0" applyFont="1" applyBorder="1"/>
    <xf numFmtId="0" fontId="30" fillId="2" borderId="5" xfId="0" applyFont="1" applyFill="1" applyBorder="1" applyAlignment="1">
      <alignment horizontal="center" vertical="center" wrapText="1"/>
    </xf>
    <xf numFmtId="49" fontId="30" fillId="2" borderId="5"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15" fillId="0" borderId="5"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5" xfId="0" applyFont="1" applyFill="1" applyBorder="1" applyAlignment="1">
      <alignment horizontal="center" vertical="center"/>
    </xf>
    <xf numFmtId="49" fontId="30" fillId="0" borderId="5"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4" fontId="30" fillId="0" borderId="2" xfId="0" applyNumberFormat="1" applyFont="1" applyFill="1" applyBorder="1" applyAlignment="1">
      <alignment horizontal="center" vertical="center" wrapText="1"/>
    </xf>
    <xf numFmtId="169" fontId="30" fillId="0" borderId="2" xfId="0" applyNumberFormat="1" applyFont="1" applyFill="1" applyBorder="1" applyAlignment="1">
      <alignment horizontal="center" vertical="center" wrapText="1"/>
    </xf>
    <xf numFmtId="0" fontId="3" fillId="0" borderId="18" xfId="0" applyFont="1" applyFill="1" applyBorder="1"/>
    <xf numFmtId="0" fontId="3" fillId="0" borderId="17" xfId="0" applyFont="1" applyFill="1" applyBorder="1"/>
    <xf numFmtId="0" fontId="3" fillId="0" borderId="0" xfId="0" applyFont="1" applyFill="1"/>
    <xf numFmtId="0" fontId="15" fillId="3" borderId="5" xfId="0"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0" fontId="3" fillId="0" borderId="19" xfId="0" applyFont="1" applyFill="1" applyBorder="1"/>
    <xf numFmtId="0" fontId="3" fillId="0" borderId="0" xfId="0" applyFont="1" applyFill="1" applyBorder="1"/>
    <xf numFmtId="0" fontId="15" fillId="3" borderId="2" xfId="0"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4" xfId="0"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0" fontId="15" fillId="3" borderId="2" xfId="0"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xf>
    <xf numFmtId="0" fontId="15" fillId="0" borderId="1" xfId="0" applyFont="1" applyFill="1" applyBorder="1" applyAlignment="1">
      <alignment horizontal="center" vertical="center"/>
    </xf>
    <xf numFmtId="3" fontId="15" fillId="0" borderId="2"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0" fontId="4" fillId="3" borderId="18" xfId="0" applyFont="1" applyFill="1" applyBorder="1"/>
    <xf numFmtId="0" fontId="4" fillId="3" borderId="17" xfId="0" applyFont="1" applyFill="1" applyBorder="1"/>
    <xf numFmtId="0" fontId="4" fillId="3" borderId="19" xfId="0" applyFont="1" applyFill="1" applyBorder="1"/>
    <xf numFmtId="0" fontId="4" fillId="3" borderId="20" xfId="0" applyFont="1" applyFill="1" applyBorder="1"/>
    <xf numFmtId="0" fontId="4" fillId="0" borderId="18" xfId="0" applyFont="1" applyFill="1" applyBorder="1"/>
    <xf numFmtId="0" fontId="4" fillId="0" borderId="17" xfId="0" applyFont="1" applyFill="1" applyBorder="1"/>
    <xf numFmtId="0" fontId="4" fillId="0" borderId="19" xfId="0" applyFont="1" applyFill="1" applyBorder="1"/>
    <xf numFmtId="0" fontId="4" fillId="0" borderId="0" xfId="0" applyFont="1" applyFill="1"/>
    <xf numFmtId="0" fontId="15" fillId="3" borderId="2" xfId="0" applyFont="1" applyFill="1" applyBorder="1" applyAlignment="1">
      <alignment horizontal="left" vertical="center" wrapText="1"/>
    </xf>
    <xf numFmtId="4" fontId="15" fillId="3" borderId="2" xfId="0" applyNumberFormat="1" applyFont="1" applyFill="1" applyBorder="1" applyAlignment="1">
      <alignment horizontal="center" vertical="center" wrapText="1"/>
    </xf>
    <xf numFmtId="0" fontId="4" fillId="0" borderId="0" xfId="0" applyFont="1" applyFill="1" applyBorder="1"/>
    <xf numFmtId="3" fontId="15" fillId="3" borderId="2"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169" fontId="15" fillId="3" borderId="1" xfId="0" applyNumberFormat="1" applyFont="1" applyFill="1" applyBorder="1" applyAlignment="1">
      <alignment horizontal="center" vertical="center"/>
    </xf>
    <xf numFmtId="4" fontId="15" fillId="3" borderId="1" xfId="0" applyNumberFormat="1" applyFont="1" applyFill="1" applyBorder="1" applyAlignment="1">
      <alignment horizontal="center" vertical="center"/>
    </xf>
    <xf numFmtId="0" fontId="15" fillId="0" borderId="0" xfId="0" applyFont="1"/>
    <xf numFmtId="0" fontId="13" fillId="0" borderId="0" xfId="0" applyFont="1"/>
    <xf numFmtId="49" fontId="13" fillId="0" borderId="0" xfId="0" applyNumberFormat="1" applyFont="1"/>
    <xf numFmtId="4" fontId="13" fillId="0" borderId="0" xfId="0" applyNumberFormat="1" applyFont="1"/>
    <xf numFmtId="169" fontId="13" fillId="0" borderId="0" xfId="0" applyNumberFormat="1" applyFont="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6" xfId="0" applyFont="1" applyBorder="1" applyAlignment="1">
      <alignment horizontal="center" vertical="center" wrapText="1"/>
    </xf>
    <xf numFmtId="49" fontId="4" fillId="0" borderId="2" xfId="0" applyNumberFormat="1" applyFont="1" applyBorder="1" applyAlignment="1">
      <alignment horizontal="center" vertical="center"/>
    </xf>
    <xf numFmtId="0" fontId="4" fillId="0" borderId="4" xfId="0" applyFont="1" applyBorder="1" applyAlignment="1">
      <alignment horizontal="center" vertical="center" wrapText="1"/>
    </xf>
    <xf numFmtId="0" fontId="0" fillId="0" borderId="0" xfId="0" applyAlignment="1">
      <alignment vertical="center" wrapText="1"/>
    </xf>
    <xf numFmtId="0" fontId="0" fillId="4" borderId="1" xfId="0" applyFill="1" applyBorder="1" applyAlignment="1">
      <alignment horizont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0" fillId="8" borderId="0" xfId="0" applyFill="1"/>
    <xf numFmtId="0" fontId="18" fillId="0" borderId="0" xfId="0" applyFont="1" applyAlignment="1">
      <alignment vertical="top"/>
    </xf>
    <xf numFmtId="0" fontId="0" fillId="0" borderId="0" xfId="0" applyAlignment="1"/>
    <xf numFmtId="49" fontId="2" fillId="0" borderId="5" xfId="0" applyNumberFormat="1" applyFont="1" applyBorder="1" applyAlignment="1">
      <alignment horizontal="center" vertical="center" wrapText="1"/>
    </xf>
    <xf numFmtId="0" fontId="1" fillId="0" borderId="0" xfId="0" applyFont="1" applyAlignment="1">
      <alignment vertical="center"/>
    </xf>
    <xf numFmtId="0" fontId="0" fillId="0" borderId="0" xfId="0" applyFont="1" applyAlignment="1">
      <alignment wrapText="1"/>
    </xf>
    <xf numFmtId="0" fontId="0" fillId="0" borderId="0" xfId="0" applyFont="1"/>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17" fontId="15" fillId="3" borderId="2" xfId="0" applyNumberFormat="1" applyFont="1" applyFill="1" applyBorder="1" applyAlignment="1">
      <alignment horizontal="center" vertical="center" wrapText="1"/>
    </xf>
    <xf numFmtId="0" fontId="13" fillId="0" borderId="0" xfId="0" applyFont="1" applyAlignment="1">
      <alignment horizontal="center"/>
    </xf>
    <xf numFmtId="1" fontId="34" fillId="2" borderId="2" xfId="0" applyNumberFormat="1" applyFont="1" applyFill="1" applyBorder="1" applyAlignment="1">
      <alignment horizontal="center" vertical="center" wrapText="1"/>
    </xf>
    <xf numFmtId="49" fontId="28" fillId="0" borderId="2" xfId="0" applyNumberFormat="1" applyFont="1" applyBorder="1" applyAlignment="1">
      <alignment horizontal="center" vertical="center" wrapText="1"/>
    </xf>
    <xf numFmtId="165" fontId="15" fillId="0" borderId="0" xfId="0" applyNumberFormat="1" applyFont="1" applyAlignment="1">
      <alignment horizontal="center" vertical="center"/>
    </xf>
    <xf numFmtId="0" fontId="28" fillId="3" borderId="2" xfId="0" applyFont="1" applyFill="1" applyBorder="1" applyAlignment="1">
      <alignment horizontal="center" vertical="center" wrapText="1"/>
    </xf>
    <xf numFmtId="4" fontId="35" fillId="0" borderId="2" xfId="0" applyNumberFormat="1" applyFont="1" applyBorder="1" applyAlignment="1">
      <alignment horizontal="center" vertical="center"/>
    </xf>
    <xf numFmtId="49" fontId="28" fillId="3" borderId="2" xfId="0" applyNumberFormat="1" applyFont="1" applyFill="1" applyBorder="1" applyAlignment="1">
      <alignment horizontal="center" vertical="center" wrapText="1"/>
    </xf>
    <xf numFmtId="0" fontId="28" fillId="3" borderId="2" xfId="0" applyFont="1" applyFill="1" applyBorder="1" applyAlignment="1">
      <alignment horizontal="center" vertical="center"/>
    </xf>
    <xf numFmtId="0" fontId="0" fillId="0" borderId="2" xfId="0" applyBorder="1" applyAlignment="1">
      <alignment horizontal="center"/>
    </xf>
    <xf numFmtId="0" fontId="0" fillId="4" borderId="1" xfId="0" applyFont="1" applyFill="1" applyBorder="1" applyAlignment="1">
      <alignment horizontal="center" vertical="center"/>
    </xf>
    <xf numFmtId="0" fontId="35" fillId="0" borderId="5" xfId="0" applyFont="1" applyBorder="1" applyAlignment="1">
      <alignment horizontal="center" vertical="center"/>
    </xf>
    <xf numFmtId="0" fontId="28" fillId="0" borderId="2" xfId="0" applyFont="1" applyBorder="1" applyAlignment="1">
      <alignment horizontal="center" vertical="center" wrapText="1"/>
    </xf>
    <xf numFmtId="0" fontId="35" fillId="0" borderId="2" xfId="0" applyFont="1" applyBorder="1" applyAlignment="1">
      <alignment horizontal="center" vertical="center" wrapText="1"/>
    </xf>
    <xf numFmtId="4" fontId="35" fillId="0" borderId="2" xfId="0" applyNumberFormat="1" applyFont="1" applyBorder="1" applyAlignment="1">
      <alignment horizontal="center" vertical="center" wrapText="1"/>
    </xf>
    <xf numFmtId="0" fontId="35" fillId="0" borderId="2" xfId="0" applyFont="1" applyBorder="1" applyAlignment="1">
      <alignment horizontal="center" vertical="center"/>
    </xf>
    <xf numFmtId="0" fontId="34" fillId="2" borderId="2" xfId="0" applyFont="1" applyFill="1" applyBorder="1" applyAlignment="1">
      <alignment horizontal="center" vertical="center"/>
    </xf>
    <xf numFmtId="0" fontId="34" fillId="2" borderId="2" xfId="0" applyFont="1" applyFill="1" applyBorder="1" applyAlignment="1">
      <alignment horizontal="center" vertical="center" wrapText="1"/>
    </xf>
    <xf numFmtId="0" fontId="28" fillId="0" borderId="2" xfId="0" applyFont="1" applyBorder="1" applyAlignment="1">
      <alignment horizontal="center" vertical="center"/>
    </xf>
    <xf numFmtId="4" fontId="34" fillId="2" borderId="2" xfId="0" applyNumberFormat="1" applyFont="1" applyFill="1" applyBorder="1" applyAlignment="1">
      <alignment horizontal="center" vertical="center" wrapText="1"/>
    </xf>
    <xf numFmtId="0" fontId="34" fillId="2" borderId="5" xfId="0" applyFont="1" applyFill="1" applyBorder="1" applyAlignment="1">
      <alignment horizontal="center" vertical="center"/>
    </xf>
    <xf numFmtId="0" fontId="13" fillId="0" borderId="2" xfId="0" applyFont="1" applyBorder="1" applyAlignment="1">
      <alignment horizontal="center" vertical="center"/>
    </xf>
    <xf numFmtId="3" fontId="15" fillId="0" borderId="2" xfId="0" applyNumberFormat="1" applyFont="1" applyBorder="1" applyAlignment="1">
      <alignment horizontal="center" vertical="center"/>
    </xf>
    <xf numFmtId="0" fontId="13" fillId="0" borderId="2" xfId="0" applyFont="1" applyBorder="1" applyAlignment="1">
      <alignment horizontal="center" wrapText="1"/>
    </xf>
    <xf numFmtId="0" fontId="37" fillId="0" borderId="2" xfId="0" applyFont="1" applyBorder="1" applyAlignment="1">
      <alignment horizontal="center" wrapText="1"/>
    </xf>
    <xf numFmtId="17" fontId="15" fillId="0" borderId="2" xfId="0" applyNumberFormat="1" applyFont="1" applyBorder="1" applyAlignment="1">
      <alignment vertical="center" wrapText="1"/>
    </xf>
    <xf numFmtId="17" fontId="15" fillId="3" borderId="2" xfId="0" quotePrefix="1" applyNumberFormat="1" applyFont="1" applyFill="1" applyBorder="1" applyAlignment="1">
      <alignment horizontal="center" vertical="center"/>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40" fillId="0" borderId="2" xfId="0" applyFont="1" applyBorder="1" applyAlignment="1">
      <alignment horizontal="center" vertical="center" wrapText="1"/>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4" fontId="13" fillId="0" borderId="5" xfId="0" applyNumberFormat="1" applyFont="1" applyBorder="1" applyAlignment="1">
      <alignment horizontal="center" vertical="center" wrapText="1"/>
    </xf>
    <xf numFmtId="4" fontId="13" fillId="0" borderId="5" xfId="0" applyNumberFormat="1" applyFont="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4" fontId="0" fillId="0" borderId="2" xfId="0" applyNumberFormat="1" applyFill="1" applyBorder="1" applyAlignment="1">
      <alignment horizontal="right" vertical="center"/>
    </xf>
    <xf numFmtId="0" fontId="0" fillId="0" borderId="2" xfId="0" applyFill="1" applyBorder="1" applyAlignment="1">
      <alignment horizontal="center"/>
    </xf>
    <xf numFmtId="4" fontId="0" fillId="0" borderId="2" xfId="0" applyNumberFormat="1" applyFill="1" applyBorder="1" applyAlignment="1">
      <alignment horizontal="right"/>
    </xf>
    <xf numFmtId="4" fontId="4" fillId="0" borderId="2" xfId="0" applyNumberFormat="1" applyFont="1" applyFill="1" applyBorder="1" applyAlignment="1">
      <alignment horizontal="right" vertical="center"/>
    </xf>
    <xf numFmtId="3" fontId="0" fillId="0" borderId="2" xfId="0" applyNumberFormat="1" applyFill="1" applyBorder="1" applyAlignment="1">
      <alignment horizontal="center"/>
    </xf>
    <xf numFmtId="0" fontId="0" fillId="0" borderId="4" xfId="0" applyFill="1" applyBorder="1" applyAlignment="1">
      <alignment horizontal="center"/>
    </xf>
    <xf numFmtId="0" fontId="1" fillId="0" borderId="2" xfId="0" applyFont="1" applyFill="1" applyBorder="1" applyAlignment="1">
      <alignment horizontal="center"/>
    </xf>
    <xf numFmtId="4" fontId="1" fillId="0" borderId="2" xfId="0" applyNumberFormat="1" applyFont="1" applyFill="1" applyBorder="1" applyAlignment="1">
      <alignment horizontal="right"/>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top" wrapText="1"/>
    </xf>
    <xf numFmtId="0" fontId="0" fillId="0" borderId="2" xfId="0" applyFont="1" applyFill="1" applyBorder="1" applyAlignment="1">
      <alignment horizontal="center" vertical="center"/>
    </xf>
    <xf numFmtId="17" fontId="0" fillId="0" borderId="2"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xf>
    <xf numFmtId="0" fontId="0" fillId="0" borderId="0" xfId="0" applyFont="1" applyFill="1"/>
    <xf numFmtId="17" fontId="1"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0" xfId="0" applyFont="1" applyFill="1" applyBorder="1" applyAlignment="1">
      <alignment horizontal="center" vertical="center"/>
    </xf>
    <xf numFmtId="17" fontId="0" fillId="0" borderId="0" xfId="0" applyNumberFormat="1" applyFill="1" applyBorder="1" applyAlignment="1">
      <alignment horizontal="center" vertical="center" wrapText="1"/>
    </xf>
    <xf numFmtId="0" fontId="0" fillId="0" borderId="0" xfId="0" applyFont="1" applyFill="1" applyBorder="1" applyAlignment="1">
      <alignment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 fontId="9" fillId="0" borderId="2" xfId="0" applyNumberFormat="1" applyFont="1" applyFill="1" applyBorder="1" applyAlignment="1">
      <alignment horizontal="center" vertical="center"/>
    </xf>
    <xf numFmtId="0" fontId="41" fillId="0" borderId="2" xfId="0" applyFont="1" applyFill="1" applyBorder="1" applyAlignment="1">
      <alignment horizontal="center" vertical="center" wrapText="1"/>
    </xf>
    <xf numFmtId="0" fontId="9" fillId="0" borderId="0" xfId="0" applyFont="1" applyFill="1" applyAlignment="1">
      <alignment horizontal="center" vertical="center"/>
    </xf>
    <xf numFmtId="17"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0" fillId="0" borderId="4" xfId="0" applyBorder="1" applyAlignment="1">
      <alignment horizontal="center"/>
    </xf>
    <xf numFmtId="17" fontId="15" fillId="3" borderId="2" xfId="0" applyNumberFormat="1" applyFont="1" applyFill="1" applyBorder="1" applyAlignment="1">
      <alignment horizontal="center" vertical="center" wrapText="1"/>
    </xf>
    <xf numFmtId="0" fontId="0" fillId="0" borderId="0" xfId="0" applyFill="1" applyBorder="1" applyAlignment="1">
      <alignment horizontal="center"/>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17" fontId="15"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0" fillId="3" borderId="2" xfId="0" applyFill="1" applyBorder="1" applyAlignment="1">
      <alignment horizontal="center" vertical="center" wrapText="1"/>
    </xf>
    <xf numFmtId="4"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xf>
    <xf numFmtId="0" fontId="0" fillId="3" borderId="2" xfId="0" applyFill="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49" fontId="15" fillId="0" borderId="0" xfId="0" applyNumberFormat="1" applyFont="1" applyAlignment="1">
      <alignment horizontal="center" vertical="center" wrapText="1"/>
    </xf>
    <xf numFmtId="17" fontId="15" fillId="3" borderId="0" xfId="0" applyNumberFormat="1" applyFont="1" applyFill="1" applyAlignment="1">
      <alignment horizontal="center" vertical="center" wrapText="1"/>
    </xf>
    <xf numFmtId="17" fontId="15" fillId="0" borderId="0" xfId="0" applyNumberFormat="1" applyFont="1" applyAlignment="1">
      <alignment horizontal="center" vertical="center" wrapText="1"/>
    </xf>
    <xf numFmtId="4" fontId="15" fillId="0" borderId="0" xfId="0" applyNumberFormat="1" applyFont="1" applyAlignment="1">
      <alignment horizontal="center" vertical="center"/>
    </xf>
    <xf numFmtId="0" fontId="0" fillId="4" borderId="1" xfId="0" applyFill="1" applyBorder="1" applyAlignment="1">
      <alignment horizontal="center"/>
    </xf>
    <xf numFmtId="4" fontId="4" fillId="0" borderId="2" xfId="0" applyNumberFormat="1" applyFont="1" applyBorder="1" applyAlignment="1">
      <alignment horizontal="center" vertical="center"/>
    </xf>
    <xf numFmtId="0" fontId="0" fillId="0" borderId="4" xfId="0" applyBorder="1" applyAlignment="1">
      <alignment horizontal="center"/>
    </xf>
    <xf numFmtId="0" fontId="0" fillId="4" borderId="1" xfId="0" applyFill="1" applyBorder="1" applyAlignment="1">
      <alignment horizontal="center"/>
    </xf>
    <xf numFmtId="0" fontId="0" fillId="0" borderId="0" xfId="0" applyBorder="1" applyAlignment="1">
      <alignment horizontal="left" vertical="center"/>
    </xf>
    <xf numFmtId="0" fontId="0" fillId="7" borderId="2" xfId="0" applyFill="1" applyBorder="1" applyAlignment="1">
      <alignment horizontal="center"/>
    </xf>
    <xf numFmtId="0" fontId="0" fillId="4" borderId="2" xfId="0" applyFont="1" applyFill="1" applyBorder="1" applyAlignment="1">
      <alignment horizontal="center" vertical="center"/>
    </xf>
    <xf numFmtId="4" fontId="4" fillId="0" borderId="2" xfId="0" applyNumberFormat="1" applyFont="1" applyBorder="1" applyAlignment="1">
      <alignment horizontal="center" vertical="center"/>
    </xf>
    <xf numFmtId="0" fontId="0" fillId="0" borderId="2" xfId="0" applyBorder="1" applyAlignment="1">
      <alignment horizontal="center"/>
    </xf>
    <xf numFmtId="0" fontId="0" fillId="4" borderId="2" xfId="0" applyFill="1" applyBorder="1" applyAlignment="1">
      <alignment horizontal="center"/>
    </xf>
    <xf numFmtId="0" fontId="0" fillId="0" borderId="0" xfId="0" applyAlignment="1">
      <alignment vertical="top"/>
    </xf>
    <xf numFmtId="4" fontId="0" fillId="0" borderId="0" xfId="0" applyNumberFormat="1" applyFill="1" applyBorder="1"/>
    <xf numFmtId="169" fontId="0" fillId="0" borderId="0" xfId="0" applyNumberFormat="1" applyFill="1" applyBorder="1"/>
    <xf numFmtId="4" fontId="0" fillId="3" borderId="0" xfId="0" applyNumberFormat="1" applyFill="1"/>
    <xf numFmtId="4" fontId="4" fillId="0" borderId="0" xfId="0" applyNumberFormat="1" applyFont="1"/>
    <xf numFmtId="2" fontId="4" fillId="0" borderId="0" xfId="0" applyNumberFormat="1" applyFont="1"/>
    <xf numFmtId="167" fontId="0" fillId="0" borderId="0" xfId="0" applyNumberFormat="1"/>
    <xf numFmtId="0" fontId="2" fillId="2" borderId="2" xfId="0"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33" fillId="0" borderId="0" xfId="10"/>
    <xf numFmtId="0" fontId="0" fillId="7" borderId="2" xfId="0" applyFill="1" applyBorder="1" applyAlignment="1">
      <alignment horizontal="center"/>
    </xf>
    <xf numFmtId="0" fontId="0" fillId="4"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4" fontId="15" fillId="0" borderId="2" xfId="0" applyNumberFormat="1" applyFont="1" applyFill="1" applyBorder="1" applyAlignment="1">
      <alignment horizontal="center" vertical="center"/>
    </xf>
    <xf numFmtId="0" fontId="0" fillId="4" borderId="5"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2" xfId="0" applyFont="1" applyFill="1" applyBorder="1" applyAlignment="1">
      <alignment vertical="center" wrapText="1"/>
    </xf>
    <xf numFmtId="0" fontId="0" fillId="0" borderId="4" xfId="0" applyFont="1" applyFill="1" applyBorder="1" applyAlignment="1">
      <alignment horizontal="justify" vertical="center"/>
    </xf>
    <xf numFmtId="0" fontId="0" fillId="0" borderId="2" xfId="0" applyNumberFormat="1" applyFont="1" applyFill="1" applyBorder="1" applyAlignment="1">
      <alignment horizontal="center" vertical="center"/>
    </xf>
    <xf numFmtId="4" fontId="0" fillId="0" borderId="3"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vertical="center"/>
    </xf>
    <xf numFmtId="0" fontId="0" fillId="0" borderId="2" xfId="0" applyFill="1" applyBorder="1"/>
    <xf numFmtId="0" fontId="0" fillId="0" borderId="2" xfId="0" applyFill="1" applyBorder="1" applyAlignment="1">
      <alignment horizontal="center" vertical="center" wrapText="1"/>
    </xf>
    <xf numFmtId="17" fontId="15" fillId="0" borderId="2" xfId="0" applyNumberFormat="1" applyFont="1" applyFill="1" applyBorder="1" applyAlignment="1">
      <alignment horizontal="center" vertical="center" wrapText="1"/>
    </xf>
    <xf numFmtId="17"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32" fillId="0" borderId="2"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26" fillId="0" borderId="2" xfId="0" applyFont="1" applyBorder="1" applyAlignment="1">
      <alignment horizontal="center"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xf>
    <xf numFmtId="4" fontId="19" fillId="2" borderId="2" xfId="0" applyNumberFormat="1" applyFont="1" applyFill="1" applyBorder="1" applyAlignment="1">
      <alignment horizontal="center" vertical="center" wrapText="1"/>
    </xf>
    <xf numFmtId="17" fontId="0" fillId="3" borderId="2" xfId="0" applyNumberFormat="1" applyFill="1" applyBorder="1" applyAlignment="1">
      <alignment horizontal="center" vertical="center" wrapText="1"/>
    </xf>
    <xf numFmtId="17" fontId="4" fillId="3" borderId="2"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xf>
    <xf numFmtId="2" fontId="4" fillId="3" borderId="2" xfId="0" applyNumberFormat="1" applyFont="1" applyFill="1" applyBorder="1" applyAlignment="1">
      <alignment horizontal="center" vertical="center"/>
    </xf>
    <xf numFmtId="4" fontId="4" fillId="0" borderId="2" xfId="0" applyNumberFormat="1" applyFont="1" applyBorder="1" applyAlignment="1">
      <alignment horizontal="center" vertical="center"/>
    </xf>
    <xf numFmtId="4" fontId="0" fillId="3" borderId="2" xfId="0" applyNumberFormat="1" applyFill="1" applyBorder="1" applyAlignment="1">
      <alignment horizontal="center" vertical="center"/>
    </xf>
    <xf numFmtId="4" fontId="0" fillId="0" borderId="2" xfId="0" applyNumberFormat="1" applyBorder="1" applyAlignment="1">
      <alignment horizontal="center" vertical="center"/>
    </xf>
    <xf numFmtId="2" fontId="0" fillId="3" borderId="2" xfId="0" applyNumberFormat="1" applyFill="1" applyBorder="1" applyAlignment="1">
      <alignment horizontal="center" vertical="center" wrapText="1"/>
    </xf>
    <xf numFmtId="168"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2" fontId="0" fillId="3" borderId="2" xfId="0" applyNumberFormat="1" applyFill="1" applyBorder="1" applyAlignment="1">
      <alignment horizontal="center" vertical="center"/>
    </xf>
    <xf numFmtId="4" fontId="0" fillId="0" borderId="2" xfId="0" applyNumberFormat="1" applyBorder="1" applyAlignment="1">
      <alignment horizontal="center" vertical="center" wrapText="1"/>
    </xf>
    <xf numFmtId="0" fontId="25" fillId="3" borderId="2" xfId="0" applyFont="1" applyFill="1" applyBorder="1" applyAlignment="1">
      <alignment horizontal="center" vertical="center"/>
    </xf>
    <xf numFmtId="4" fontId="4" fillId="3" borderId="2" xfId="0" applyNumberFormat="1" applyFont="1" applyFill="1" applyBorder="1" applyAlignment="1">
      <alignment horizontal="center" vertical="center" wrapText="1"/>
    </xf>
    <xf numFmtId="0" fontId="26" fillId="3" borderId="2" xfId="0" applyFont="1" applyFill="1" applyBorder="1" applyAlignment="1">
      <alignment horizontal="center" vertical="center"/>
    </xf>
    <xf numFmtId="0" fontId="4" fillId="0" borderId="2" xfId="7" applyFont="1" applyBorder="1" applyAlignment="1">
      <alignment horizontal="center" vertical="center" wrapText="1"/>
    </xf>
    <xf numFmtId="0" fontId="0" fillId="4" borderId="4" xfId="0" applyFont="1" applyFill="1" applyBorder="1" applyAlignment="1">
      <alignment horizontal="center" vertical="center"/>
    </xf>
    <xf numFmtId="0" fontId="0" fillId="4" borderId="2" xfId="0" applyFont="1" applyFill="1" applyBorder="1" applyAlignment="1">
      <alignment horizontal="center" vertical="center"/>
    </xf>
    <xf numFmtId="0" fontId="4" fillId="3" borderId="1" xfId="0" applyFont="1" applyFill="1" applyBorder="1" applyAlignment="1">
      <alignment horizontal="left" vertical="center" wrapText="1"/>
    </xf>
    <xf numFmtId="0" fontId="0" fillId="0" borderId="7" xfId="0" applyFont="1" applyBorder="1" applyAlignment="1">
      <alignment vertical="center" wrapText="1"/>
    </xf>
    <xf numFmtId="0" fontId="0" fillId="0" borderId="5" xfId="0" applyFon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horizontal="right" vertical="center" wrapText="1"/>
    </xf>
    <xf numFmtId="4" fontId="4" fillId="0" borderId="1" xfId="0" applyNumberFormat="1" applyFont="1" applyBorder="1" applyAlignment="1">
      <alignment horizontal="right" vertical="center"/>
    </xf>
    <xf numFmtId="4" fontId="4" fillId="0" borderId="7" xfId="0" applyNumberFormat="1" applyFont="1" applyBorder="1" applyAlignment="1">
      <alignment horizontal="right" vertical="center"/>
    </xf>
    <xf numFmtId="4" fontId="4" fillId="0" borderId="5" xfId="0" applyNumberFormat="1" applyFont="1" applyBorder="1" applyAlignment="1">
      <alignment horizontal="right" vertical="center"/>
    </xf>
    <xf numFmtId="4" fontId="4" fillId="0" borderId="1" xfId="0"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0" borderId="5"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wrapText="1"/>
    </xf>
    <xf numFmtId="17" fontId="4" fillId="0" borderId="1" xfId="0" applyNumberFormat="1" applyFont="1" applyBorder="1" applyAlignment="1">
      <alignment horizontal="center" vertical="center" wrapText="1"/>
    </xf>
    <xf numFmtId="17" fontId="4" fillId="0" borderId="7" xfId="0" applyNumberFormat="1" applyFont="1" applyBorder="1" applyAlignment="1">
      <alignment horizontal="center" vertical="center" wrapText="1"/>
    </xf>
    <xf numFmtId="17" fontId="4" fillId="0" borderId="5" xfId="0" applyNumberFormat="1" applyFont="1" applyBorder="1" applyAlignment="1">
      <alignment horizontal="center" vertical="center" wrapText="1"/>
    </xf>
    <xf numFmtId="4" fontId="4" fillId="3" borderId="1" xfId="0" applyNumberFormat="1" applyFont="1" applyFill="1" applyBorder="1" applyAlignment="1">
      <alignment horizontal="right" vertical="center"/>
    </xf>
    <xf numFmtId="4" fontId="4" fillId="3" borderId="7" xfId="0" applyNumberFormat="1" applyFont="1" applyFill="1" applyBorder="1" applyAlignment="1">
      <alignment horizontal="right" vertical="center"/>
    </xf>
    <xf numFmtId="4" fontId="4" fillId="3" borderId="5" xfId="0" applyNumberFormat="1" applyFont="1" applyFill="1" applyBorder="1" applyAlignment="1">
      <alignment horizontal="right" vertical="center"/>
    </xf>
    <xf numFmtId="4" fontId="4" fillId="3" borderId="1" xfId="0" applyNumberFormat="1" applyFont="1" applyFill="1" applyBorder="1" applyAlignment="1">
      <alignment horizontal="center" vertical="center"/>
    </xf>
    <xf numFmtId="4" fontId="4" fillId="3" borderId="7"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7" fontId="4" fillId="0" borderId="2" xfId="0" applyNumberFormat="1" applyFont="1" applyBorder="1" applyAlignment="1">
      <alignment horizontal="center" vertical="center" wrapText="1"/>
    </xf>
    <xf numFmtId="4" fontId="4" fillId="0" borderId="2" xfId="0" applyNumberFormat="1" applyFont="1" applyBorder="1" applyAlignment="1">
      <alignment horizontal="right" vertical="center"/>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165" fontId="4" fillId="0" borderId="2" xfId="0" applyNumberFormat="1" applyFont="1" applyBorder="1" applyAlignment="1">
      <alignment vertical="center" wrapText="1"/>
    </xf>
    <xf numFmtId="0" fontId="4" fillId="0" borderId="2" xfId="0" applyFont="1" applyBorder="1" applyAlignment="1">
      <alignment vertical="center" wrapText="1"/>
    </xf>
    <xf numFmtId="4" fontId="4" fillId="0" borderId="2" xfId="0" applyNumberFormat="1" applyFont="1" applyBorder="1" applyAlignment="1">
      <alignment horizontal="right" vertical="center" wrapText="1"/>
    </xf>
    <xf numFmtId="0" fontId="0" fillId="0" borderId="0" xfId="0" applyAlignment="1">
      <alignment wrapText="1"/>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center"/>
    </xf>
    <xf numFmtId="4" fontId="2" fillId="2" borderId="2" xfId="0" applyNumberFormat="1" applyFont="1" applyFill="1" applyBorder="1" applyAlignment="1">
      <alignment horizontal="center" vertical="center" wrapText="1"/>
    </xf>
    <xf numFmtId="0" fontId="14" fillId="0" borderId="1" xfId="0" applyFont="1" applyBorder="1"/>
    <xf numFmtId="0" fontId="0" fillId="0" borderId="5" xfId="0" applyFont="1" applyBorder="1"/>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32" fillId="0" borderId="5"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4" fontId="0" fillId="0" borderId="1" xfId="0" applyNumberFormat="1" applyBorder="1" applyAlignment="1">
      <alignment horizontal="center" vertical="center" wrapText="1"/>
    </xf>
    <xf numFmtId="4" fontId="0" fillId="0" borderId="5" xfId="0" applyNumberFormat="1" applyBorder="1" applyAlignment="1">
      <alignment horizontal="center" vertical="center" wrapText="1"/>
    </xf>
    <xf numFmtId="4" fontId="0" fillId="0" borderId="7" xfId="0" applyNumberFormat="1" applyBorder="1" applyAlignment="1">
      <alignment horizontal="center" vertical="center" wrapText="1"/>
    </xf>
    <xf numFmtId="164" fontId="0" fillId="0" borderId="1" xfId="8" applyFont="1" applyBorder="1" applyAlignment="1">
      <alignment horizontal="center" vertical="center" wrapText="1"/>
    </xf>
    <xf numFmtId="164" fontId="0" fillId="0" borderId="7" xfId="8" applyFont="1" applyBorder="1" applyAlignment="1">
      <alignment horizontal="center" vertical="center" wrapText="1"/>
    </xf>
    <xf numFmtId="164" fontId="0" fillId="0" borderId="5" xfId="8" applyFont="1" applyBorder="1" applyAlignment="1">
      <alignment horizontal="center" vertical="center" wrapText="1"/>
    </xf>
    <xf numFmtId="49" fontId="0" fillId="0" borderId="1" xfId="8" applyNumberFormat="1" applyFont="1" applyFill="1" applyBorder="1" applyAlignment="1">
      <alignment horizontal="center" vertical="center" wrapText="1"/>
    </xf>
    <xf numFmtId="49" fontId="0" fillId="0" borderId="7" xfId="8" applyNumberFormat="1" applyFont="1" applyFill="1" applyBorder="1" applyAlignment="1">
      <alignment horizontal="center" vertical="center" wrapText="1"/>
    </xf>
    <xf numFmtId="49" fontId="0" fillId="0" borderId="5" xfId="8" applyNumberFormat="1" applyFont="1" applyFill="1" applyBorder="1" applyAlignment="1">
      <alignment horizontal="center" vertical="center" wrapText="1"/>
    </xf>
    <xf numFmtId="0" fontId="0" fillId="4" borderId="2" xfId="0" applyFill="1" applyBorder="1" applyAlignment="1">
      <alignment horizontal="center" wrapText="1"/>
    </xf>
    <xf numFmtId="49" fontId="0" fillId="0" borderId="2" xfId="8" applyNumberFormat="1" applyFont="1" applyFill="1"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xf>
    <xf numFmtId="0" fontId="0" fillId="4" borderId="6" xfId="0" applyFont="1" applyFill="1" applyBorder="1" applyAlignment="1">
      <alignment horizontal="center" vertical="center"/>
    </xf>
    <xf numFmtId="0" fontId="0" fillId="4" borderId="4" xfId="0" applyFill="1" applyBorder="1" applyAlignment="1">
      <alignment horizontal="center"/>
    </xf>
    <xf numFmtId="0" fontId="0" fillId="4" borderId="2" xfId="0" applyFill="1" applyBorder="1" applyAlignment="1">
      <alignment horizontal="center"/>
    </xf>
    <xf numFmtId="169"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5" xfId="0" applyFont="1" applyFill="1" applyBorder="1" applyAlignment="1">
      <alignment horizontal="center" vertical="center"/>
    </xf>
    <xf numFmtId="169" fontId="15" fillId="3" borderId="1" xfId="0" applyNumberFormat="1" applyFont="1" applyFill="1" applyBorder="1" applyAlignment="1">
      <alignment horizontal="center" vertical="center"/>
    </xf>
    <xf numFmtId="169" fontId="15" fillId="3" borderId="5" xfId="0" applyNumberFormat="1" applyFont="1" applyFill="1" applyBorder="1" applyAlignment="1">
      <alignment horizontal="center" vertical="center"/>
    </xf>
    <xf numFmtId="4" fontId="15" fillId="3" borderId="1" xfId="0" applyNumberFormat="1" applyFont="1" applyFill="1" applyBorder="1" applyAlignment="1">
      <alignment horizontal="center" vertical="center"/>
    </xf>
    <xf numFmtId="4" fontId="15" fillId="3" borderId="5"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3" borderId="7"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13" fillId="0" borderId="4" xfId="0" applyFont="1" applyBorder="1" applyAlignment="1">
      <alignment horizontal="center"/>
    </xf>
    <xf numFmtId="4" fontId="30" fillId="2" borderId="2"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2" xfId="0" applyFont="1" applyFill="1" applyBorder="1" applyAlignment="1">
      <alignment horizontal="center" vertical="center"/>
    </xf>
    <xf numFmtId="17" fontId="15" fillId="3" borderId="2"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169" fontId="15" fillId="3" borderId="2" xfId="0" applyNumberFormat="1" applyFont="1" applyFill="1" applyBorder="1" applyAlignment="1">
      <alignment horizontal="center" vertical="center"/>
    </xf>
    <xf numFmtId="0" fontId="15" fillId="3" borderId="1" xfId="0" applyFont="1" applyFill="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4" fontId="15" fillId="3" borderId="1" xfId="0" applyNumberFormat="1" applyFont="1" applyFill="1" applyBorder="1" applyAlignment="1">
      <alignment horizontal="center" vertical="center" wrapText="1"/>
    </xf>
    <xf numFmtId="4" fontId="15" fillId="3" borderId="2"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7" xfId="0" applyBorder="1" applyAlignment="1">
      <alignment vertical="center" wrapText="1"/>
    </xf>
    <xf numFmtId="4" fontId="15" fillId="3" borderId="2" xfId="0" applyNumberFormat="1" applyFont="1" applyFill="1" applyBorder="1" applyAlignment="1">
      <alignment horizontal="center" vertical="center" wrapText="1"/>
    </xf>
    <xf numFmtId="0" fontId="0" fillId="0" borderId="5" xfId="0" applyBorder="1" applyAlignment="1">
      <alignment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169" fontId="15" fillId="0" borderId="1" xfId="0" applyNumberFormat="1" applyFont="1" applyFill="1" applyBorder="1" applyAlignment="1">
      <alignment horizontal="center" vertical="center"/>
    </xf>
    <xf numFmtId="169" fontId="15" fillId="0" borderId="7" xfId="0" applyNumberFormat="1" applyFont="1" applyFill="1" applyBorder="1" applyAlignment="1">
      <alignment horizontal="center" vertical="center"/>
    </xf>
    <xf numFmtId="169" fontId="15" fillId="0" borderId="5" xfId="0" applyNumberFormat="1"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0" xfId="0"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xf>
    <xf numFmtId="169" fontId="15" fillId="0" borderId="2" xfId="0" applyNumberFormat="1" applyFont="1" applyFill="1" applyBorder="1" applyAlignment="1">
      <alignment horizontal="center" vertical="center"/>
    </xf>
    <xf numFmtId="169" fontId="15" fillId="3" borderId="5" xfId="0" applyNumberFormat="1" applyFont="1" applyFill="1" applyBorder="1" applyAlignment="1">
      <alignment horizontal="center" vertical="center" wrapText="1"/>
    </xf>
    <xf numFmtId="4" fontId="15" fillId="3" borderId="5" xfId="0" applyNumberFormat="1" applyFont="1" applyFill="1" applyBorder="1" applyAlignment="1">
      <alignment horizontal="center" vertical="center" wrapText="1"/>
    </xf>
    <xf numFmtId="169" fontId="15" fillId="0" borderId="2" xfId="0" applyNumberFormat="1" applyFont="1" applyFill="1" applyBorder="1" applyAlignment="1">
      <alignment horizontal="center" vertical="center" wrapText="1"/>
    </xf>
    <xf numFmtId="169" fontId="15" fillId="0" borderId="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1" xfId="0" applyFont="1" applyFill="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wrapText="1"/>
    </xf>
    <xf numFmtId="17" fontId="0" fillId="0" borderId="1" xfId="0" applyNumberFormat="1" applyBorder="1" applyAlignment="1">
      <alignment horizontal="center" vertical="center" wrapText="1"/>
    </xf>
    <xf numFmtId="17" fontId="0" fillId="0" borderId="5" xfId="0" applyNumberFormat="1" applyBorder="1" applyAlignment="1">
      <alignment horizontal="center" vertical="center" wrapText="1"/>
    </xf>
    <xf numFmtId="17" fontId="0" fillId="0" borderId="2" xfId="0" applyNumberForma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5" xfId="0" applyFont="1" applyBorder="1" applyAlignment="1">
      <alignment horizontal="center" vertical="center"/>
    </xf>
    <xf numFmtId="2" fontId="4" fillId="0" borderId="1" xfId="0" applyNumberFormat="1" applyFont="1" applyBorder="1" applyAlignment="1">
      <alignment horizontal="center" vertical="center"/>
    </xf>
    <xf numFmtId="2" fontId="4" fillId="0" borderId="7" xfId="0" applyNumberFormat="1" applyFont="1" applyBorder="1" applyAlignment="1">
      <alignment horizontal="center" vertical="center"/>
    </xf>
    <xf numFmtId="2" fontId="0" fillId="0" borderId="7" xfId="0" applyNumberFormat="1" applyBorder="1" applyAlignment="1">
      <alignment horizontal="center" vertical="center"/>
    </xf>
    <xf numFmtId="2" fontId="0" fillId="0" borderId="5" xfId="0" applyNumberFormat="1" applyBorder="1" applyAlignment="1">
      <alignment horizontal="center" vertical="center"/>
    </xf>
    <xf numFmtId="0" fontId="0" fillId="0" borderId="7" xfId="0" applyBorder="1" applyAlignment="1">
      <alignment horizontal="center" vertical="center"/>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35" fillId="0" borderId="5" xfId="0" applyFont="1" applyBorder="1" applyAlignment="1">
      <alignment horizontal="center" vertical="center"/>
    </xf>
    <xf numFmtId="4" fontId="35" fillId="0" borderId="1" xfId="0" applyNumberFormat="1" applyFont="1" applyBorder="1" applyAlignment="1">
      <alignment horizontal="center" vertical="center"/>
    </xf>
    <xf numFmtId="4" fontId="28" fillId="0" borderId="1" xfId="0" applyNumberFormat="1" applyFont="1" applyBorder="1" applyAlignment="1">
      <alignment horizontal="center" vertical="center"/>
    </xf>
    <xf numFmtId="0" fontId="35" fillId="0" borderId="7" xfId="0" applyFont="1" applyBorder="1" applyAlignment="1">
      <alignment horizontal="center" vertical="center"/>
    </xf>
    <xf numFmtId="0" fontId="28" fillId="0" borderId="1" xfId="0" applyFont="1" applyBorder="1" applyAlignment="1">
      <alignment horizontal="center" vertical="center"/>
    </xf>
    <xf numFmtId="0" fontId="35" fillId="0" borderId="7" xfId="0" applyFont="1" applyBorder="1" applyAlignment="1">
      <alignment horizontal="center" vertical="center" wrapText="1"/>
    </xf>
    <xf numFmtId="0" fontId="35" fillId="0" borderId="5" xfId="0" applyFont="1" applyBorder="1" applyAlignment="1">
      <alignment vertical="center"/>
    </xf>
    <xf numFmtId="0" fontId="28" fillId="0" borderId="1" xfId="0" applyFont="1" applyBorder="1" applyAlignment="1">
      <alignment horizontal="left" vertical="center"/>
    </xf>
    <xf numFmtId="0" fontId="35" fillId="0" borderId="5" xfId="0" applyFont="1" applyBorder="1" applyAlignment="1">
      <alignment horizontal="left" vertical="center"/>
    </xf>
    <xf numFmtId="0" fontId="28" fillId="0" borderId="7" xfId="0" applyFont="1" applyBorder="1" applyAlignment="1">
      <alignment horizontal="center" vertical="center" wrapText="1"/>
    </xf>
    <xf numFmtId="0" fontId="36" fillId="0" borderId="1" xfId="0" applyFont="1" applyBorder="1" applyAlignment="1">
      <alignment horizontal="center" vertical="center" wrapText="1"/>
    </xf>
    <xf numFmtId="4" fontId="28" fillId="0" borderId="1" xfId="0" applyNumberFormat="1" applyFont="1" applyBorder="1" applyAlignment="1">
      <alignment horizontal="center" vertical="center" wrapText="1"/>
    </xf>
    <xf numFmtId="4" fontId="35" fillId="0" borderId="5" xfId="0" applyNumberFormat="1" applyFont="1" applyBorder="1" applyAlignment="1">
      <alignment vertical="center"/>
    </xf>
    <xf numFmtId="4" fontId="35" fillId="0" borderId="5"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2" xfId="0" applyFont="1" applyFill="1" applyBorder="1" applyAlignment="1">
      <alignment horizontal="center" vertical="center"/>
    </xf>
    <xf numFmtId="0" fontId="35" fillId="0" borderId="2" xfId="0" applyFont="1" applyBorder="1" applyAlignment="1">
      <alignment horizontal="center"/>
    </xf>
    <xf numFmtId="4" fontId="34" fillId="2" borderId="2" xfId="0" applyNumberFormat="1" applyFont="1" applyFill="1" applyBorder="1" applyAlignment="1">
      <alignment horizontal="center" vertical="center" wrapText="1"/>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35" fillId="0" borderId="2" xfId="0" applyFont="1" applyBorder="1" applyAlignment="1">
      <alignment horizontal="center" vertical="center" wrapText="1"/>
    </xf>
    <xf numFmtId="17" fontId="36" fillId="0" borderId="2" xfId="0" applyNumberFormat="1" applyFont="1" applyBorder="1" applyAlignment="1">
      <alignment horizontal="center" vertical="center" wrapText="1"/>
    </xf>
    <xf numFmtId="0" fontId="36" fillId="0" borderId="2" xfId="0" applyFont="1" applyBorder="1" applyAlignment="1">
      <alignment horizontal="center" vertical="center" wrapText="1"/>
    </xf>
    <xf numFmtId="4" fontId="28" fillId="0" borderId="2"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0" fontId="35" fillId="0" borderId="2" xfId="0" applyFont="1" applyBorder="1" applyAlignment="1">
      <alignment horizontal="center" vertical="center"/>
    </xf>
    <xf numFmtId="0" fontId="34" fillId="2" borderId="1" xfId="0" applyFont="1" applyFill="1" applyBorder="1" applyAlignment="1">
      <alignment horizontal="center" vertical="center"/>
    </xf>
    <xf numFmtId="0" fontId="34" fillId="2" borderId="5" xfId="0" applyFont="1" applyFill="1" applyBorder="1" applyAlignment="1">
      <alignment horizontal="center" vertical="center"/>
    </xf>
    <xf numFmtId="0" fontId="28" fillId="0" borderId="5" xfId="0" applyFont="1" applyBorder="1" applyAlignment="1">
      <alignment horizontal="center" vertical="center" wrapText="1"/>
    </xf>
    <xf numFmtId="4" fontId="35" fillId="0" borderId="7"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4" fontId="8"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17" fontId="8" fillId="0" borderId="1" xfId="0" applyNumberFormat="1" applyFont="1" applyBorder="1" applyAlignment="1">
      <alignment horizontal="center" vertical="center" wrapText="1"/>
    </xf>
    <xf numFmtId="17" fontId="8" fillId="0" borderId="7" xfId="0" applyNumberFormat="1" applyFont="1" applyBorder="1" applyAlignment="1">
      <alignment horizontal="center" vertical="center" wrapText="1"/>
    </xf>
    <xf numFmtId="17" fontId="8" fillId="0" borderId="5"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5" xfId="0" applyNumberFormat="1" applyFont="1" applyBorder="1" applyAlignment="1">
      <alignment horizontal="center" vertical="center"/>
    </xf>
    <xf numFmtId="0" fontId="0" fillId="0" borderId="0" xfId="0" applyBorder="1" applyAlignment="1">
      <alignment horizontal="right"/>
    </xf>
    <xf numFmtId="0" fontId="16"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9" fillId="0" borderId="4" xfId="0" applyFont="1" applyBorder="1" applyAlignment="1">
      <alignment horizontal="center"/>
    </xf>
    <xf numFmtId="4" fontId="16" fillId="2" borderId="2" xfId="0" applyNumberFormat="1" applyFont="1" applyFill="1" applyBorder="1" applyAlignment="1">
      <alignment horizontal="center" vertical="center" wrapText="1"/>
    </xf>
    <xf numFmtId="0" fontId="8" fillId="0" borderId="7"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6" xfId="0" applyFont="1" applyBorder="1" applyAlignment="1">
      <alignment horizontal="left" vertical="center"/>
    </xf>
    <xf numFmtId="0" fontId="8" fillId="0" borderId="4" xfId="0" applyFont="1" applyBorder="1" applyAlignment="1">
      <alignment horizontal="left" vertical="center"/>
    </xf>
    <xf numFmtId="17" fontId="8" fillId="0" borderId="2" xfId="0" applyNumberFormat="1" applyFont="1" applyBorder="1" applyAlignment="1">
      <alignment horizontal="center" vertical="center" wrapText="1"/>
    </xf>
    <xf numFmtId="0" fontId="21" fillId="0" borderId="2" xfId="0"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17" fontId="9" fillId="0" borderId="2"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xf>
    <xf numFmtId="0" fontId="9"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8" fillId="0" borderId="7" xfId="0" applyFont="1" applyBorder="1" applyAlignment="1">
      <alignment horizontal="left" vertical="center"/>
    </xf>
    <xf numFmtId="0" fontId="8" fillId="0" borderId="5" xfId="0" applyFont="1" applyBorder="1" applyAlignment="1">
      <alignment horizontal="left" vertical="center"/>
    </xf>
    <xf numFmtId="0" fontId="23" fillId="0" borderId="1" xfId="0" applyFont="1" applyBorder="1" applyAlignment="1">
      <alignment horizontal="left" vertical="center" wrapText="1"/>
    </xf>
    <xf numFmtId="0" fontId="23" fillId="0" borderId="7" xfId="0" applyFont="1" applyBorder="1" applyAlignment="1">
      <alignment horizontal="left" vertical="center" wrapText="1"/>
    </xf>
    <xf numFmtId="0" fontId="23" fillId="0" borderId="5" xfId="0" applyFont="1" applyBorder="1" applyAlignment="1">
      <alignment horizontal="left" vertical="center" wrapText="1"/>
    </xf>
    <xf numFmtId="4"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xf>
    <xf numFmtId="49" fontId="9" fillId="0" borderId="2" xfId="0" applyNumberFormat="1" applyFont="1" applyFill="1" applyBorder="1" applyAlignment="1">
      <alignment horizontal="center" vertical="center"/>
    </xf>
    <xf numFmtId="0" fontId="0" fillId="0" borderId="11" xfId="0" applyBorder="1" applyAlignment="1">
      <alignment horizontal="center"/>
    </xf>
    <xf numFmtId="0" fontId="0" fillId="3" borderId="2" xfId="0" applyFill="1" applyBorder="1" applyAlignment="1">
      <alignment horizontal="center" vertical="center"/>
    </xf>
    <xf numFmtId="4" fontId="0" fillId="0" borderId="1" xfId="0" applyNumberFormat="1" applyBorder="1" applyAlignment="1">
      <alignment horizontal="center" vertical="center"/>
    </xf>
    <xf numFmtId="4" fontId="0" fillId="0" borderId="5" xfId="0" applyNumberFormat="1" applyBorder="1" applyAlignment="1">
      <alignment horizontal="center" vertical="center"/>
    </xf>
    <xf numFmtId="0" fontId="0" fillId="0" borderId="1" xfId="0" applyBorder="1" applyAlignment="1">
      <alignment horizontal="center" vertical="center"/>
    </xf>
    <xf numFmtId="4" fontId="0" fillId="3" borderId="1" xfId="0" applyNumberFormat="1" applyFill="1" applyBorder="1" applyAlignment="1">
      <alignment horizontal="center" vertical="center" wrapText="1"/>
    </xf>
    <xf numFmtId="4" fontId="0" fillId="3" borderId="5" xfId="0" applyNumberForma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2" fontId="0" fillId="0" borderId="2" xfId="0" applyNumberForma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center" wrapText="1"/>
    </xf>
    <xf numFmtId="0" fontId="0" fillId="3" borderId="2" xfId="0" applyFill="1" applyBorder="1" applyAlignment="1">
      <alignment horizontal="left" vertical="top" wrapText="1"/>
    </xf>
    <xf numFmtId="0" fontId="0" fillId="3" borderId="2" xfId="0"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top" wrapText="1"/>
    </xf>
    <xf numFmtId="17" fontId="4" fillId="0" borderId="2" xfId="0" applyNumberFormat="1"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4" fontId="4" fillId="0" borderId="2" xfId="0" applyNumberFormat="1" applyFont="1" applyFill="1" applyBorder="1" applyAlignment="1">
      <alignment horizontal="center" vertical="center"/>
    </xf>
    <xf numFmtId="4" fontId="4"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4"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3" borderId="2" xfId="0" applyFont="1" applyFill="1" applyBorder="1" applyAlignment="1">
      <alignment horizontal="center" vertical="center" wrapText="1"/>
    </xf>
    <xf numFmtId="4" fontId="15" fillId="0" borderId="2" xfId="0" applyNumberFormat="1" applyFont="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15" fillId="0" borderId="2" xfId="0" applyFont="1" applyBorder="1" applyAlignment="1">
      <alignment horizontal="center" vertical="center" wrapText="1"/>
    </xf>
    <xf numFmtId="49" fontId="15" fillId="3" borderId="2" xfId="0" applyNumberFormat="1" applyFont="1" applyFill="1" applyBorder="1" applyAlignment="1">
      <alignment horizontal="center" vertical="center" wrapText="1"/>
    </xf>
    <xf numFmtId="17" fontId="15"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 fontId="13" fillId="3" borderId="2" xfId="0" applyNumberFormat="1" applyFont="1" applyFill="1" applyBorder="1" applyAlignment="1">
      <alignment horizontal="center" vertical="center" wrapText="1"/>
    </xf>
    <xf numFmtId="4" fontId="38" fillId="3" borderId="2" xfId="0" applyNumberFormat="1" applyFont="1" applyFill="1" applyBorder="1" applyAlignment="1">
      <alignment horizontal="center" vertical="center" wrapText="1"/>
    </xf>
    <xf numFmtId="0" fontId="38" fillId="3" borderId="2" xfId="0" applyFont="1" applyFill="1" applyBorder="1" applyAlignment="1">
      <alignment horizontal="center" vertical="center" wrapText="1"/>
    </xf>
    <xf numFmtId="0" fontId="13" fillId="3" borderId="2" xfId="0" applyFont="1" applyFill="1" applyBorder="1"/>
    <xf numFmtId="0" fontId="38"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3" fillId="0" borderId="2" xfId="0" applyFont="1" applyBorder="1" applyAlignment="1">
      <alignment horizontal="left" vertical="center"/>
    </xf>
    <xf numFmtId="4" fontId="15" fillId="0" borderId="2" xfId="0" applyNumberFormat="1" applyFont="1" applyBorder="1" applyAlignment="1">
      <alignment horizontal="center" vertical="center"/>
    </xf>
    <xf numFmtId="0" fontId="13" fillId="0" borderId="2" xfId="0" applyFont="1" applyBorder="1" applyAlignment="1">
      <alignment vertical="center"/>
    </xf>
    <xf numFmtId="0" fontId="13" fillId="0" borderId="2" xfId="0" applyFont="1" applyBorder="1"/>
    <xf numFmtId="0" fontId="13" fillId="0" borderId="2" xfId="0" applyFont="1" applyBorder="1" applyAlignment="1">
      <alignment wrapText="1"/>
    </xf>
    <xf numFmtId="0" fontId="13" fillId="0" borderId="2" xfId="0" applyFont="1" applyBorder="1" applyAlignment="1">
      <alignment horizontal="center"/>
    </xf>
    <xf numFmtId="17" fontId="15" fillId="0" borderId="2" xfId="0" applyNumberFormat="1" applyFont="1" applyBorder="1" applyAlignment="1">
      <alignment horizontal="center" vertical="center"/>
    </xf>
    <xf numFmtId="2"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2" fontId="4" fillId="0" borderId="2" xfId="0" applyNumberFormat="1" applyFont="1" applyFill="1" applyBorder="1" applyAlignment="1">
      <alignment horizontal="center" vertical="center" wrapText="1"/>
    </xf>
    <xf numFmtId="167" fontId="4" fillId="0" borderId="2" xfId="0" applyNumberFormat="1" applyFont="1" applyFill="1" applyBorder="1" applyAlignment="1">
      <alignment horizontal="center" vertical="center" wrapText="1"/>
    </xf>
    <xf numFmtId="0" fontId="0" fillId="4" borderId="2" xfId="0" applyFill="1" applyBorder="1" applyAlignment="1">
      <alignment horizontal="center" vertical="center"/>
    </xf>
    <xf numFmtId="0" fontId="0" fillId="4" borderId="1"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5" xfId="0" applyFont="1" applyFill="1" applyBorder="1" applyAlignment="1">
      <alignment horizontal="center" vertical="center"/>
    </xf>
  </cellXfs>
  <cellStyles count="11">
    <cellStyle name="Dziesiętny" xfId="8" builtinId="3"/>
    <cellStyle name="Excel Built-in Bad" xfId="4"/>
    <cellStyle name="Excel Built-in Normal" xfId="2"/>
    <cellStyle name="Hiperłącze" xfId="7" builtinId="8"/>
    <cellStyle name="Normalny" xfId="0" builtinId="0"/>
    <cellStyle name="Normalny 2" xfId="3"/>
    <cellStyle name="Normalny 3" xfId="6"/>
    <cellStyle name="Normalny 4" xfId="9"/>
    <cellStyle name="Normalny 6" xfId="10"/>
    <cellStyle name="Walutowy 2" xfId="1"/>
    <cellStyle name="Zły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workbookViewId="0">
      <selection activeCell="B1" sqref="B1"/>
    </sheetView>
  </sheetViews>
  <sheetFormatPr defaultRowHeight="15" x14ac:dyDescent="0.25"/>
  <cols>
    <col min="1" max="1" width="9.140625" style="1"/>
    <col min="2" max="2" width="37.42578125" style="1" customWidth="1"/>
    <col min="3" max="3" width="9.140625" style="1"/>
    <col min="4" max="4" width="17" style="17" customWidth="1"/>
    <col min="5" max="5" width="10.85546875" style="1" customWidth="1"/>
    <col min="6" max="6" width="16.85546875" style="1" customWidth="1"/>
    <col min="7" max="16384" width="9.140625" style="1"/>
  </cols>
  <sheetData>
    <row r="1" spans="2:4" x14ac:dyDescent="0.25">
      <c r="B1" s="379" t="s">
        <v>2469</v>
      </c>
      <c r="C1" s="379"/>
      <c r="D1" s="1"/>
    </row>
    <row r="2" spans="2:4" x14ac:dyDescent="0.25">
      <c r="B2" s="1" t="s">
        <v>188</v>
      </c>
    </row>
    <row r="4" spans="2:4" x14ac:dyDescent="0.25">
      <c r="B4" s="380"/>
      <c r="C4" s="364" t="s">
        <v>94</v>
      </c>
      <c r="D4" s="18" t="s">
        <v>41</v>
      </c>
    </row>
    <row r="5" spans="2:4" x14ac:dyDescent="0.25">
      <c r="B5" s="19" t="s">
        <v>95</v>
      </c>
      <c r="C5" s="301">
        <v>10</v>
      </c>
      <c r="D5" s="302">
        <v>476984.85</v>
      </c>
    </row>
    <row r="6" spans="2:4" x14ac:dyDescent="0.25">
      <c r="B6" s="19" t="s">
        <v>96</v>
      </c>
      <c r="C6" s="301">
        <v>9</v>
      </c>
      <c r="D6" s="302">
        <v>370153.19999999995</v>
      </c>
    </row>
    <row r="7" spans="2:4" x14ac:dyDescent="0.25">
      <c r="B7" s="19" t="s">
        <v>97</v>
      </c>
      <c r="C7" s="303">
        <v>21</v>
      </c>
      <c r="D7" s="304">
        <v>770299.19</v>
      </c>
    </row>
    <row r="8" spans="2:4" x14ac:dyDescent="0.25">
      <c r="B8" s="19" t="s">
        <v>98</v>
      </c>
      <c r="C8" s="303">
        <v>17</v>
      </c>
      <c r="D8" s="304">
        <v>446067.88999999996</v>
      </c>
    </row>
    <row r="9" spans="2:4" x14ac:dyDescent="0.25">
      <c r="B9" s="19" t="s">
        <v>99</v>
      </c>
      <c r="C9" s="303">
        <v>18</v>
      </c>
      <c r="D9" s="304">
        <v>869964.27</v>
      </c>
    </row>
    <row r="10" spans="2:4" x14ac:dyDescent="0.25">
      <c r="B10" s="19" t="s">
        <v>100</v>
      </c>
      <c r="C10" s="37">
        <v>21</v>
      </c>
      <c r="D10" s="305">
        <v>1037570.4299999999</v>
      </c>
    </row>
    <row r="11" spans="2:4" x14ac:dyDescent="0.25">
      <c r="B11" s="19" t="s">
        <v>101</v>
      </c>
      <c r="C11" s="303">
        <v>24</v>
      </c>
      <c r="D11" s="304">
        <v>890556.37000000023</v>
      </c>
    </row>
    <row r="12" spans="2:4" x14ac:dyDescent="0.25">
      <c r="B12" s="19" t="s">
        <v>102</v>
      </c>
      <c r="C12" s="303">
        <v>13</v>
      </c>
      <c r="D12" s="304">
        <v>400000</v>
      </c>
    </row>
    <row r="13" spans="2:4" x14ac:dyDescent="0.25">
      <c r="B13" s="19" t="s">
        <v>103</v>
      </c>
      <c r="C13" s="306">
        <v>22</v>
      </c>
      <c r="D13" s="304">
        <v>1008382.7999999999</v>
      </c>
    </row>
    <row r="14" spans="2:4" x14ac:dyDescent="0.25">
      <c r="B14" s="19" t="s">
        <v>104</v>
      </c>
      <c r="C14" s="303">
        <v>15</v>
      </c>
      <c r="D14" s="304">
        <v>678679.85000000009</v>
      </c>
    </row>
    <row r="15" spans="2:4" x14ac:dyDescent="0.25">
      <c r="B15" s="19" t="s">
        <v>105</v>
      </c>
      <c r="C15" s="307">
        <v>9</v>
      </c>
      <c r="D15" s="304">
        <v>361058.89</v>
      </c>
    </row>
    <row r="16" spans="2:4" x14ac:dyDescent="0.25">
      <c r="B16" s="19" t="s">
        <v>106</v>
      </c>
      <c r="C16" s="307">
        <v>15</v>
      </c>
      <c r="D16" s="304">
        <v>494652.43999999994</v>
      </c>
    </row>
    <row r="17" spans="2:6" x14ac:dyDescent="0.25">
      <c r="B17" s="19" t="s">
        <v>107</v>
      </c>
      <c r="C17" s="307">
        <v>18</v>
      </c>
      <c r="D17" s="304">
        <v>562359.43999999994</v>
      </c>
    </row>
    <row r="18" spans="2:6" x14ac:dyDescent="0.25">
      <c r="B18" s="19" t="s">
        <v>108</v>
      </c>
      <c r="C18" s="307">
        <v>19</v>
      </c>
      <c r="D18" s="304">
        <v>990121.73</v>
      </c>
    </row>
    <row r="19" spans="2:6" x14ac:dyDescent="0.25">
      <c r="B19" s="19" t="s">
        <v>109</v>
      </c>
      <c r="C19" s="307">
        <v>28</v>
      </c>
      <c r="D19" s="304">
        <v>819094.77999999991</v>
      </c>
    </row>
    <row r="20" spans="2:6" x14ac:dyDescent="0.25">
      <c r="B20" s="19" t="s">
        <v>110</v>
      </c>
      <c r="C20" s="307">
        <v>19</v>
      </c>
      <c r="D20" s="304">
        <v>411723.23000000004</v>
      </c>
    </row>
    <row r="21" spans="2:6" ht="30" x14ac:dyDescent="0.25">
      <c r="B21" s="21" t="s">
        <v>112</v>
      </c>
      <c r="C21" s="301">
        <v>42</v>
      </c>
      <c r="D21" s="302">
        <v>8787536.879999999</v>
      </c>
    </row>
    <row r="22" spans="2:6" x14ac:dyDescent="0.25">
      <c r="B22" s="22" t="s">
        <v>111</v>
      </c>
      <c r="C22" s="308">
        <f>SUM(C5:C21)</f>
        <v>320</v>
      </c>
      <c r="D22" s="309">
        <f>SUM(D5:D21)</f>
        <v>19375206.239999998</v>
      </c>
    </row>
    <row r="27" spans="2:6" x14ac:dyDescent="0.25">
      <c r="F27" s="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8"/>
  <sheetViews>
    <sheetView topLeftCell="A43" zoomScale="60" zoomScaleNormal="60" workbookViewId="0">
      <selection activeCell="N46" sqref="N46:N48"/>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36.85546875" style="1" customWidth="1"/>
    <col min="6" max="6" width="81.140625" style="1" customWidth="1"/>
    <col min="7" max="7" width="35.7109375" style="1" customWidth="1"/>
    <col min="8" max="8" width="20.42578125" style="1" customWidth="1"/>
    <col min="9" max="9" width="12.140625" style="1" customWidth="1"/>
    <col min="10" max="10" width="32.140625" style="1" customWidth="1"/>
    <col min="11" max="11" width="12.140625" style="1" customWidth="1"/>
    <col min="12" max="12" width="12.7109375" style="1" customWidth="1"/>
    <col min="13" max="13" width="17.85546875" style="1" customWidth="1"/>
    <col min="14" max="14" width="17.28515625" style="1" customWidth="1"/>
    <col min="15" max="16" width="18" style="1" customWidth="1"/>
    <col min="17" max="17" width="21.28515625" style="1" customWidth="1"/>
    <col min="18" max="18" width="23.5703125" style="1" customWidth="1"/>
    <col min="19" max="257" width="9.140625" style="1"/>
    <col min="258" max="258" width="4.7109375" style="1" bestFit="1" customWidth="1"/>
    <col min="259" max="259" width="9.7109375" style="1" bestFit="1" customWidth="1"/>
    <col min="260" max="260" width="10" style="1" bestFit="1" customWidth="1"/>
    <col min="261" max="261" width="8.85546875" style="1" bestFit="1" customWidth="1"/>
    <col min="262" max="262" width="22.85546875" style="1" customWidth="1"/>
    <col min="263" max="263" width="59.7109375" style="1" bestFit="1" customWidth="1"/>
    <col min="264" max="264" width="57.85546875" style="1" bestFit="1" customWidth="1"/>
    <col min="265" max="265" width="35.28515625" style="1" bestFit="1" customWidth="1"/>
    <col min="266" max="266" width="28.140625" style="1" bestFit="1" customWidth="1"/>
    <col min="267" max="267" width="33.140625" style="1" bestFit="1" customWidth="1"/>
    <col min="268" max="268" width="26" style="1" bestFit="1" customWidth="1"/>
    <col min="269" max="269" width="19.140625" style="1" bestFit="1" customWidth="1"/>
    <col min="270" max="270" width="10.42578125" style="1" customWidth="1"/>
    <col min="271" max="271" width="11.85546875" style="1" customWidth="1"/>
    <col min="272" max="272" width="14.7109375" style="1" customWidth="1"/>
    <col min="273" max="273" width="9" style="1" bestFit="1" customWidth="1"/>
    <col min="274" max="513" width="9.140625" style="1"/>
    <col min="514" max="514" width="4.7109375" style="1" bestFit="1" customWidth="1"/>
    <col min="515" max="515" width="9.7109375" style="1" bestFit="1" customWidth="1"/>
    <col min="516" max="516" width="10" style="1" bestFit="1" customWidth="1"/>
    <col min="517" max="517" width="8.85546875" style="1" bestFit="1" customWidth="1"/>
    <col min="518" max="518" width="22.85546875" style="1" customWidth="1"/>
    <col min="519" max="519" width="59.7109375" style="1" bestFit="1" customWidth="1"/>
    <col min="520" max="520" width="57.85546875" style="1" bestFit="1" customWidth="1"/>
    <col min="521" max="521" width="35.28515625" style="1" bestFit="1" customWidth="1"/>
    <col min="522" max="522" width="28.140625" style="1" bestFit="1" customWidth="1"/>
    <col min="523" max="523" width="33.140625" style="1" bestFit="1" customWidth="1"/>
    <col min="524" max="524" width="26" style="1" bestFit="1" customWidth="1"/>
    <col min="525" max="525" width="19.140625" style="1" bestFit="1" customWidth="1"/>
    <col min="526" max="526" width="10.42578125" style="1" customWidth="1"/>
    <col min="527" max="527" width="11.85546875" style="1" customWidth="1"/>
    <col min="528" max="528" width="14.7109375" style="1" customWidth="1"/>
    <col min="529" max="529" width="9" style="1" bestFit="1" customWidth="1"/>
    <col min="530" max="769" width="9.140625" style="1"/>
    <col min="770" max="770" width="4.7109375" style="1" bestFit="1" customWidth="1"/>
    <col min="771" max="771" width="9.7109375" style="1" bestFit="1" customWidth="1"/>
    <col min="772" max="772" width="10" style="1" bestFit="1" customWidth="1"/>
    <col min="773" max="773" width="8.85546875" style="1" bestFit="1" customWidth="1"/>
    <col min="774" max="774" width="22.85546875" style="1" customWidth="1"/>
    <col min="775" max="775" width="59.7109375" style="1" bestFit="1" customWidth="1"/>
    <col min="776" max="776" width="57.85546875" style="1" bestFit="1" customWidth="1"/>
    <col min="777" max="777" width="35.28515625" style="1" bestFit="1" customWidth="1"/>
    <col min="778" max="778" width="28.140625" style="1" bestFit="1" customWidth="1"/>
    <col min="779" max="779" width="33.140625" style="1" bestFit="1" customWidth="1"/>
    <col min="780" max="780" width="26" style="1" bestFit="1" customWidth="1"/>
    <col min="781" max="781" width="19.140625" style="1" bestFit="1" customWidth="1"/>
    <col min="782" max="782" width="10.42578125" style="1" customWidth="1"/>
    <col min="783" max="783" width="11.85546875" style="1" customWidth="1"/>
    <col min="784" max="784" width="14.7109375" style="1" customWidth="1"/>
    <col min="785" max="785" width="9" style="1" bestFit="1" customWidth="1"/>
    <col min="786" max="1025" width="9.140625" style="1"/>
    <col min="1026" max="1026" width="4.7109375" style="1" bestFit="1" customWidth="1"/>
    <col min="1027" max="1027" width="9.7109375" style="1" bestFit="1" customWidth="1"/>
    <col min="1028" max="1028" width="10" style="1" bestFit="1" customWidth="1"/>
    <col min="1029" max="1029" width="8.85546875" style="1" bestFit="1" customWidth="1"/>
    <col min="1030" max="1030" width="22.85546875" style="1" customWidth="1"/>
    <col min="1031" max="1031" width="59.7109375" style="1" bestFit="1" customWidth="1"/>
    <col min="1032" max="1032" width="57.85546875" style="1" bestFit="1" customWidth="1"/>
    <col min="1033" max="1033" width="35.28515625" style="1" bestFit="1" customWidth="1"/>
    <col min="1034" max="1034" width="28.140625" style="1" bestFit="1" customWidth="1"/>
    <col min="1035" max="1035" width="33.140625" style="1" bestFit="1" customWidth="1"/>
    <col min="1036" max="1036" width="26" style="1" bestFit="1" customWidth="1"/>
    <col min="1037" max="1037" width="19.140625" style="1" bestFit="1" customWidth="1"/>
    <col min="1038" max="1038" width="10.42578125" style="1" customWidth="1"/>
    <col min="1039" max="1039" width="11.85546875" style="1" customWidth="1"/>
    <col min="1040" max="1040" width="14.7109375" style="1" customWidth="1"/>
    <col min="1041" max="1041" width="9" style="1" bestFit="1" customWidth="1"/>
    <col min="1042" max="1281" width="9.140625" style="1"/>
    <col min="1282" max="1282" width="4.7109375" style="1" bestFit="1" customWidth="1"/>
    <col min="1283" max="1283" width="9.7109375" style="1" bestFit="1" customWidth="1"/>
    <col min="1284" max="1284" width="10" style="1" bestFit="1" customWidth="1"/>
    <col min="1285" max="1285" width="8.85546875" style="1" bestFit="1" customWidth="1"/>
    <col min="1286" max="1286" width="22.85546875" style="1" customWidth="1"/>
    <col min="1287" max="1287" width="59.7109375" style="1" bestFit="1" customWidth="1"/>
    <col min="1288" max="1288" width="57.85546875" style="1" bestFit="1" customWidth="1"/>
    <col min="1289" max="1289" width="35.28515625" style="1" bestFit="1" customWidth="1"/>
    <col min="1290" max="1290" width="28.140625" style="1" bestFit="1" customWidth="1"/>
    <col min="1291" max="1291" width="33.140625" style="1" bestFit="1" customWidth="1"/>
    <col min="1292" max="1292" width="26" style="1" bestFit="1" customWidth="1"/>
    <col min="1293" max="1293" width="19.140625" style="1" bestFit="1" customWidth="1"/>
    <col min="1294" max="1294" width="10.42578125" style="1" customWidth="1"/>
    <col min="1295" max="1295" width="11.85546875" style="1" customWidth="1"/>
    <col min="1296" max="1296" width="14.7109375" style="1" customWidth="1"/>
    <col min="1297" max="1297" width="9" style="1" bestFit="1" customWidth="1"/>
    <col min="1298" max="1537" width="9.140625" style="1"/>
    <col min="1538" max="1538" width="4.7109375" style="1" bestFit="1" customWidth="1"/>
    <col min="1539" max="1539" width="9.7109375" style="1" bestFit="1" customWidth="1"/>
    <col min="1540" max="1540" width="10" style="1" bestFit="1" customWidth="1"/>
    <col min="1541" max="1541" width="8.85546875" style="1" bestFit="1" customWidth="1"/>
    <col min="1542" max="1542" width="22.85546875" style="1" customWidth="1"/>
    <col min="1543" max="1543" width="59.7109375" style="1" bestFit="1" customWidth="1"/>
    <col min="1544" max="1544" width="57.85546875" style="1" bestFit="1" customWidth="1"/>
    <col min="1545" max="1545" width="35.28515625" style="1" bestFit="1" customWidth="1"/>
    <col min="1546" max="1546" width="28.140625" style="1" bestFit="1" customWidth="1"/>
    <col min="1547" max="1547" width="33.140625" style="1" bestFit="1" customWidth="1"/>
    <col min="1548" max="1548" width="26" style="1" bestFit="1" customWidth="1"/>
    <col min="1549" max="1549" width="19.140625" style="1" bestFit="1" customWidth="1"/>
    <col min="1550" max="1550" width="10.42578125" style="1" customWidth="1"/>
    <col min="1551" max="1551" width="11.85546875" style="1" customWidth="1"/>
    <col min="1552" max="1552" width="14.7109375" style="1" customWidth="1"/>
    <col min="1553" max="1553" width="9" style="1" bestFit="1" customWidth="1"/>
    <col min="1554" max="1793" width="9.140625" style="1"/>
    <col min="1794" max="1794" width="4.7109375" style="1" bestFit="1" customWidth="1"/>
    <col min="1795" max="1795" width="9.7109375" style="1" bestFit="1" customWidth="1"/>
    <col min="1796" max="1796" width="10" style="1" bestFit="1" customWidth="1"/>
    <col min="1797" max="1797" width="8.85546875" style="1" bestFit="1" customWidth="1"/>
    <col min="1798" max="1798" width="22.85546875" style="1" customWidth="1"/>
    <col min="1799" max="1799" width="59.7109375" style="1" bestFit="1" customWidth="1"/>
    <col min="1800" max="1800" width="57.85546875" style="1" bestFit="1" customWidth="1"/>
    <col min="1801" max="1801" width="35.28515625" style="1" bestFit="1" customWidth="1"/>
    <col min="1802" max="1802" width="28.140625" style="1" bestFit="1" customWidth="1"/>
    <col min="1803" max="1803" width="33.140625" style="1" bestFit="1" customWidth="1"/>
    <col min="1804" max="1804" width="26" style="1" bestFit="1" customWidth="1"/>
    <col min="1805" max="1805" width="19.140625" style="1" bestFit="1" customWidth="1"/>
    <col min="1806" max="1806" width="10.42578125" style="1" customWidth="1"/>
    <col min="1807" max="1807" width="11.85546875" style="1" customWidth="1"/>
    <col min="1808" max="1808" width="14.7109375" style="1" customWidth="1"/>
    <col min="1809" max="1809" width="9" style="1" bestFit="1" customWidth="1"/>
    <col min="1810" max="2049" width="9.140625" style="1"/>
    <col min="2050" max="2050" width="4.7109375" style="1" bestFit="1" customWidth="1"/>
    <col min="2051" max="2051" width="9.7109375" style="1" bestFit="1" customWidth="1"/>
    <col min="2052" max="2052" width="10" style="1" bestFit="1" customWidth="1"/>
    <col min="2053" max="2053" width="8.85546875" style="1" bestFit="1" customWidth="1"/>
    <col min="2054" max="2054" width="22.85546875" style="1" customWidth="1"/>
    <col min="2055" max="2055" width="59.7109375" style="1" bestFit="1" customWidth="1"/>
    <col min="2056" max="2056" width="57.85546875" style="1" bestFit="1" customWidth="1"/>
    <col min="2057" max="2057" width="35.28515625" style="1" bestFit="1" customWidth="1"/>
    <col min="2058" max="2058" width="28.140625" style="1" bestFit="1" customWidth="1"/>
    <col min="2059" max="2059" width="33.140625" style="1" bestFit="1" customWidth="1"/>
    <col min="2060" max="2060" width="26" style="1" bestFit="1" customWidth="1"/>
    <col min="2061" max="2061" width="19.140625" style="1" bestFit="1" customWidth="1"/>
    <col min="2062" max="2062" width="10.42578125" style="1" customWidth="1"/>
    <col min="2063" max="2063" width="11.85546875" style="1" customWidth="1"/>
    <col min="2064" max="2064" width="14.7109375" style="1" customWidth="1"/>
    <col min="2065" max="2065" width="9" style="1" bestFit="1" customWidth="1"/>
    <col min="2066" max="2305" width="9.140625" style="1"/>
    <col min="2306" max="2306" width="4.7109375" style="1" bestFit="1" customWidth="1"/>
    <col min="2307" max="2307" width="9.7109375" style="1" bestFit="1" customWidth="1"/>
    <col min="2308" max="2308" width="10" style="1" bestFit="1" customWidth="1"/>
    <col min="2309" max="2309" width="8.85546875" style="1" bestFit="1" customWidth="1"/>
    <col min="2310" max="2310" width="22.85546875" style="1" customWidth="1"/>
    <col min="2311" max="2311" width="59.7109375" style="1" bestFit="1" customWidth="1"/>
    <col min="2312" max="2312" width="57.85546875" style="1" bestFit="1" customWidth="1"/>
    <col min="2313" max="2313" width="35.28515625" style="1" bestFit="1" customWidth="1"/>
    <col min="2314" max="2314" width="28.140625" style="1" bestFit="1" customWidth="1"/>
    <col min="2315" max="2315" width="33.140625" style="1" bestFit="1" customWidth="1"/>
    <col min="2316" max="2316" width="26" style="1" bestFit="1" customWidth="1"/>
    <col min="2317" max="2317" width="19.140625" style="1" bestFit="1" customWidth="1"/>
    <col min="2318" max="2318" width="10.42578125" style="1" customWidth="1"/>
    <col min="2319" max="2319" width="11.85546875" style="1" customWidth="1"/>
    <col min="2320" max="2320" width="14.7109375" style="1" customWidth="1"/>
    <col min="2321" max="2321" width="9" style="1" bestFit="1" customWidth="1"/>
    <col min="2322" max="2561" width="9.140625" style="1"/>
    <col min="2562" max="2562" width="4.7109375" style="1" bestFit="1" customWidth="1"/>
    <col min="2563" max="2563" width="9.7109375" style="1" bestFit="1" customWidth="1"/>
    <col min="2564" max="2564" width="10" style="1" bestFit="1" customWidth="1"/>
    <col min="2565" max="2565" width="8.85546875" style="1" bestFit="1" customWidth="1"/>
    <col min="2566" max="2566" width="22.85546875" style="1" customWidth="1"/>
    <col min="2567" max="2567" width="59.7109375" style="1" bestFit="1" customWidth="1"/>
    <col min="2568" max="2568" width="57.85546875" style="1" bestFit="1" customWidth="1"/>
    <col min="2569" max="2569" width="35.28515625" style="1" bestFit="1" customWidth="1"/>
    <col min="2570" max="2570" width="28.140625" style="1" bestFit="1" customWidth="1"/>
    <col min="2571" max="2571" width="33.140625" style="1" bestFit="1" customWidth="1"/>
    <col min="2572" max="2572" width="26" style="1" bestFit="1" customWidth="1"/>
    <col min="2573" max="2573" width="19.140625" style="1" bestFit="1" customWidth="1"/>
    <col min="2574" max="2574" width="10.42578125" style="1" customWidth="1"/>
    <col min="2575" max="2575" width="11.85546875" style="1" customWidth="1"/>
    <col min="2576" max="2576" width="14.7109375" style="1" customWidth="1"/>
    <col min="2577" max="2577" width="9" style="1" bestFit="1" customWidth="1"/>
    <col min="2578" max="2817" width="9.140625" style="1"/>
    <col min="2818" max="2818" width="4.7109375" style="1" bestFit="1" customWidth="1"/>
    <col min="2819" max="2819" width="9.7109375" style="1" bestFit="1" customWidth="1"/>
    <col min="2820" max="2820" width="10" style="1" bestFit="1" customWidth="1"/>
    <col min="2821" max="2821" width="8.85546875" style="1" bestFit="1" customWidth="1"/>
    <col min="2822" max="2822" width="22.85546875" style="1" customWidth="1"/>
    <col min="2823" max="2823" width="59.7109375" style="1" bestFit="1" customWidth="1"/>
    <col min="2824" max="2824" width="57.85546875" style="1" bestFit="1" customWidth="1"/>
    <col min="2825" max="2825" width="35.28515625" style="1" bestFit="1" customWidth="1"/>
    <col min="2826" max="2826" width="28.140625" style="1" bestFit="1" customWidth="1"/>
    <col min="2827" max="2827" width="33.140625" style="1" bestFit="1" customWidth="1"/>
    <col min="2828" max="2828" width="26" style="1" bestFit="1" customWidth="1"/>
    <col min="2829" max="2829" width="19.140625" style="1" bestFit="1" customWidth="1"/>
    <col min="2830" max="2830" width="10.42578125" style="1" customWidth="1"/>
    <col min="2831" max="2831" width="11.85546875" style="1" customWidth="1"/>
    <col min="2832" max="2832" width="14.7109375" style="1" customWidth="1"/>
    <col min="2833" max="2833" width="9" style="1" bestFit="1" customWidth="1"/>
    <col min="2834" max="3073" width="9.140625" style="1"/>
    <col min="3074" max="3074" width="4.7109375" style="1" bestFit="1" customWidth="1"/>
    <col min="3075" max="3075" width="9.7109375" style="1" bestFit="1" customWidth="1"/>
    <col min="3076" max="3076" width="10" style="1" bestFit="1" customWidth="1"/>
    <col min="3077" max="3077" width="8.85546875" style="1" bestFit="1" customWidth="1"/>
    <col min="3078" max="3078" width="22.85546875" style="1" customWidth="1"/>
    <col min="3079" max="3079" width="59.7109375" style="1" bestFit="1" customWidth="1"/>
    <col min="3080" max="3080" width="57.85546875" style="1" bestFit="1" customWidth="1"/>
    <col min="3081" max="3081" width="35.28515625" style="1" bestFit="1" customWidth="1"/>
    <col min="3082" max="3082" width="28.140625" style="1" bestFit="1" customWidth="1"/>
    <col min="3083" max="3083" width="33.140625" style="1" bestFit="1" customWidth="1"/>
    <col min="3084" max="3084" width="26" style="1" bestFit="1" customWidth="1"/>
    <col min="3085" max="3085" width="19.140625" style="1" bestFit="1" customWidth="1"/>
    <col min="3086" max="3086" width="10.42578125" style="1" customWidth="1"/>
    <col min="3087" max="3087" width="11.85546875" style="1" customWidth="1"/>
    <col min="3088" max="3088" width="14.7109375" style="1" customWidth="1"/>
    <col min="3089" max="3089" width="9" style="1" bestFit="1" customWidth="1"/>
    <col min="3090" max="3329" width="9.140625" style="1"/>
    <col min="3330" max="3330" width="4.7109375" style="1" bestFit="1" customWidth="1"/>
    <col min="3331" max="3331" width="9.7109375" style="1" bestFit="1" customWidth="1"/>
    <col min="3332" max="3332" width="10" style="1" bestFit="1" customWidth="1"/>
    <col min="3333" max="3333" width="8.85546875" style="1" bestFit="1" customWidth="1"/>
    <col min="3334" max="3334" width="22.85546875" style="1" customWidth="1"/>
    <col min="3335" max="3335" width="59.7109375" style="1" bestFit="1" customWidth="1"/>
    <col min="3336" max="3336" width="57.85546875" style="1" bestFit="1" customWidth="1"/>
    <col min="3337" max="3337" width="35.28515625" style="1" bestFit="1" customWidth="1"/>
    <col min="3338" max="3338" width="28.140625" style="1" bestFit="1" customWidth="1"/>
    <col min="3339" max="3339" width="33.140625" style="1" bestFit="1" customWidth="1"/>
    <col min="3340" max="3340" width="26" style="1" bestFit="1" customWidth="1"/>
    <col min="3341" max="3341" width="19.140625" style="1" bestFit="1" customWidth="1"/>
    <col min="3342" max="3342" width="10.42578125" style="1" customWidth="1"/>
    <col min="3343" max="3343" width="11.85546875" style="1" customWidth="1"/>
    <col min="3344" max="3344" width="14.7109375" style="1" customWidth="1"/>
    <col min="3345" max="3345" width="9" style="1" bestFit="1" customWidth="1"/>
    <col min="3346" max="3585" width="9.140625" style="1"/>
    <col min="3586" max="3586" width="4.7109375" style="1" bestFit="1" customWidth="1"/>
    <col min="3587" max="3587" width="9.7109375" style="1" bestFit="1" customWidth="1"/>
    <col min="3588" max="3588" width="10" style="1" bestFit="1" customWidth="1"/>
    <col min="3589" max="3589" width="8.85546875" style="1" bestFit="1" customWidth="1"/>
    <col min="3590" max="3590" width="22.85546875" style="1" customWidth="1"/>
    <col min="3591" max="3591" width="59.7109375" style="1" bestFit="1" customWidth="1"/>
    <col min="3592" max="3592" width="57.85546875" style="1" bestFit="1" customWidth="1"/>
    <col min="3593" max="3593" width="35.28515625" style="1" bestFit="1" customWidth="1"/>
    <col min="3594" max="3594" width="28.140625" style="1" bestFit="1" customWidth="1"/>
    <col min="3595" max="3595" width="33.140625" style="1" bestFit="1" customWidth="1"/>
    <col min="3596" max="3596" width="26" style="1" bestFit="1" customWidth="1"/>
    <col min="3597" max="3597" width="19.140625" style="1" bestFit="1" customWidth="1"/>
    <col min="3598" max="3598" width="10.42578125" style="1" customWidth="1"/>
    <col min="3599" max="3599" width="11.85546875" style="1" customWidth="1"/>
    <col min="3600" max="3600" width="14.7109375" style="1" customWidth="1"/>
    <col min="3601" max="3601" width="9" style="1" bestFit="1" customWidth="1"/>
    <col min="3602" max="3841" width="9.140625" style="1"/>
    <col min="3842" max="3842" width="4.7109375" style="1" bestFit="1" customWidth="1"/>
    <col min="3843" max="3843" width="9.7109375" style="1" bestFit="1" customWidth="1"/>
    <col min="3844" max="3844" width="10" style="1" bestFit="1" customWidth="1"/>
    <col min="3845" max="3845" width="8.85546875" style="1" bestFit="1" customWidth="1"/>
    <col min="3846" max="3846" width="22.85546875" style="1" customWidth="1"/>
    <col min="3847" max="3847" width="59.7109375" style="1" bestFit="1" customWidth="1"/>
    <col min="3848" max="3848" width="57.85546875" style="1" bestFit="1" customWidth="1"/>
    <col min="3849" max="3849" width="35.28515625" style="1" bestFit="1" customWidth="1"/>
    <col min="3850" max="3850" width="28.140625" style="1" bestFit="1" customWidth="1"/>
    <col min="3851" max="3851" width="33.140625" style="1" bestFit="1" customWidth="1"/>
    <col min="3852" max="3852" width="26" style="1" bestFit="1" customWidth="1"/>
    <col min="3853" max="3853" width="19.140625" style="1" bestFit="1" customWidth="1"/>
    <col min="3854" max="3854" width="10.42578125" style="1" customWidth="1"/>
    <col min="3855" max="3855" width="11.85546875" style="1" customWidth="1"/>
    <col min="3856" max="3856" width="14.7109375" style="1" customWidth="1"/>
    <col min="3857" max="3857" width="9" style="1" bestFit="1" customWidth="1"/>
    <col min="3858" max="4097" width="9.140625" style="1"/>
    <col min="4098" max="4098" width="4.7109375" style="1" bestFit="1" customWidth="1"/>
    <col min="4099" max="4099" width="9.7109375" style="1" bestFit="1" customWidth="1"/>
    <col min="4100" max="4100" width="10" style="1" bestFit="1" customWidth="1"/>
    <col min="4101" max="4101" width="8.85546875" style="1" bestFit="1" customWidth="1"/>
    <col min="4102" max="4102" width="22.85546875" style="1" customWidth="1"/>
    <col min="4103" max="4103" width="59.7109375" style="1" bestFit="1" customWidth="1"/>
    <col min="4104" max="4104" width="57.85546875" style="1" bestFit="1" customWidth="1"/>
    <col min="4105" max="4105" width="35.28515625" style="1" bestFit="1" customWidth="1"/>
    <col min="4106" max="4106" width="28.140625" style="1" bestFit="1" customWidth="1"/>
    <col min="4107" max="4107" width="33.140625" style="1" bestFit="1" customWidth="1"/>
    <col min="4108" max="4108" width="26" style="1" bestFit="1" customWidth="1"/>
    <col min="4109" max="4109" width="19.140625" style="1" bestFit="1" customWidth="1"/>
    <col min="4110" max="4110" width="10.42578125" style="1" customWidth="1"/>
    <col min="4111" max="4111" width="11.85546875" style="1" customWidth="1"/>
    <col min="4112" max="4112" width="14.7109375" style="1" customWidth="1"/>
    <col min="4113" max="4113" width="9" style="1" bestFit="1" customWidth="1"/>
    <col min="4114" max="4353" width="9.140625" style="1"/>
    <col min="4354" max="4354" width="4.7109375" style="1" bestFit="1" customWidth="1"/>
    <col min="4355" max="4355" width="9.7109375" style="1" bestFit="1" customWidth="1"/>
    <col min="4356" max="4356" width="10" style="1" bestFit="1" customWidth="1"/>
    <col min="4357" max="4357" width="8.85546875" style="1" bestFit="1" customWidth="1"/>
    <col min="4358" max="4358" width="22.85546875" style="1" customWidth="1"/>
    <col min="4359" max="4359" width="59.7109375" style="1" bestFit="1" customWidth="1"/>
    <col min="4360" max="4360" width="57.85546875" style="1" bestFit="1" customWidth="1"/>
    <col min="4361" max="4361" width="35.28515625" style="1" bestFit="1" customWidth="1"/>
    <col min="4362" max="4362" width="28.140625" style="1" bestFit="1" customWidth="1"/>
    <col min="4363" max="4363" width="33.140625" style="1" bestFit="1" customWidth="1"/>
    <col min="4364" max="4364" width="26" style="1" bestFit="1" customWidth="1"/>
    <col min="4365" max="4365" width="19.140625" style="1" bestFit="1" customWidth="1"/>
    <col min="4366" max="4366" width="10.42578125" style="1" customWidth="1"/>
    <col min="4367" max="4367" width="11.85546875" style="1" customWidth="1"/>
    <col min="4368" max="4368" width="14.7109375" style="1" customWidth="1"/>
    <col min="4369" max="4369" width="9" style="1" bestFit="1" customWidth="1"/>
    <col min="4370" max="4609" width="9.140625" style="1"/>
    <col min="4610" max="4610" width="4.7109375" style="1" bestFit="1" customWidth="1"/>
    <col min="4611" max="4611" width="9.7109375" style="1" bestFit="1" customWidth="1"/>
    <col min="4612" max="4612" width="10" style="1" bestFit="1" customWidth="1"/>
    <col min="4613" max="4613" width="8.85546875" style="1" bestFit="1" customWidth="1"/>
    <col min="4614" max="4614" width="22.85546875" style="1" customWidth="1"/>
    <col min="4615" max="4615" width="59.7109375" style="1" bestFit="1" customWidth="1"/>
    <col min="4616" max="4616" width="57.85546875" style="1" bestFit="1" customWidth="1"/>
    <col min="4617" max="4617" width="35.28515625" style="1" bestFit="1" customWidth="1"/>
    <col min="4618" max="4618" width="28.140625" style="1" bestFit="1" customWidth="1"/>
    <col min="4619" max="4619" width="33.140625" style="1" bestFit="1" customWidth="1"/>
    <col min="4620" max="4620" width="26" style="1" bestFit="1" customWidth="1"/>
    <col min="4621" max="4621" width="19.140625" style="1" bestFit="1" customWidth="1"/>
    <col min="4622" max="4622" width="10.42578125" style="1" customWidth="1"/>
    <col min="4623" max="4623" width="11.85546875" style="1" customWidth="1"/>
    <col min="4624" max="4624" width="14.7109375" style="1" customWidth="1"/>
    <col min="4625" max="4625" width="9" style="1" bestFit="1" customWidth="1"/>
    <col min="4626" max="4865" width="9.140625" style="1"/>
    <col min="4866" max="4866" width="4.7109375" style="1" bestFit="1" customWidth="1"/>
    <col min="4867" max="4867" width="9.7109375" style="1" bestFit="1" customWidth="1"/>
    <col min="4868" max="4868" width="10" style="1" bestFit="1" customWidth="1"/>
    <col min="4869" max="4869" width="8.85546875" style="1" bestFit="1" customWidth="1"/>
    <col min="4870" max="4870" width="22.85546875" style="1" customWidth="1"/>
    <col min="4871" max="4871" width="59.7109375" style="1" bestFit="1" customWidth="1"/>
    <col min="4872" max="4872" width="57.85546875" style="1" bestFit="1" customWidth="1"/>
    <col min="4873" max="4873" width="35.28515625" style="1" bestFit="1" customWidth="1"/>
    <col min="4874" max="4874" width="28.140625" style="1" bestFit="1" customWidth="1"/>
    <col min="4875" max="4875" width="33.140625" style="1" bestFit="1" customWidth="1"/>
    <col min="4876" max="4876" width="26" style="1" bestFit="1" customWidth="1"/>
    <col min="4877" max="4877" width="19.140625" style="1" bestFit="1" customWidth="1"/>
    <col min="4878" max="4878" width="10.42578125" style="1" customWidth="1"/>
    <col min="4879" max="4879" width="11.85546875" style="1" customWidth="1"/>
    <col min="4880" max="4880" width="14.7109375" style="1" customWidth="1"/>
    <col min="4881" max="4881" width="9" style="1" bestFit="1" customWidth="1"/>
    <col min="4882" max="5121" width="9.140625" style="1"/>
    <col min="5122" max="5122" width="4.7109375" style="1" bestFit="1" customWidth="1"/>
    <col min="5123" max="5123" width="9.7109375" style="1" bestFit="1" customWidth="1"/>
    <col min="5124" max="5124" width="10" style="1" bestFit="1" customWidth="1"/>
    <col min="5125" max="5125" width="8.85546875" style="1" bestFit="1" customWidth="1"/>
    <col min="5126" max="5126" width="22.85546875" style="1" customWidth="1"/>
    <col min="5127" max="5127" width="59.7109375" style="1" bestFit="1" customWidth="1"/>
    <col min="5128" max="5128" width="57.85546875" style="1" bestFit="1" customWidth="1"/>
    <col min="5129" max="5129" width="35.28515625" style="1" bestFit="1" customWidth="1"/>
    <col min="5130" max="5130" width="28.140625" style="1" bestFit="1" customWidth="1"/>
    <col min="5131" max="5131" width="33.140625" style="1" bestFit="1" customWidth="1"/>
    <col min="5132" max="5132" width="26" style="1" bestFit="1" customWidth="1"/>
    <col min="5133" max="5133" width="19.140625" style="1" bestFit="1" customWidth="1"/>
    <col min="5134" max="5134" width="10.42578125" style="1" customWidth="1"/>
    <col min="5135" max="5135" width="11.85546875" style="1" customWidth="1"/>
    <col min="5136" max="5136" width="14.7109375" style="1" customWidth="1"/>
    <col min="5137" max="5137" width="9" style="1" bestFit="1" customWidth="1"/>
    <col min="5138" max="5377" width="9.140625" style="1"/>
    <col min="5378" max="5378" width="4.7109375" style="1" bestFit="1" customWidth="1"/>
    <col min="5379" max="5379" width="9.7109375" style="1" bestFit="1" customWidth="1"/>
    <col min="5380" max="5380" width="10" style="1" bestFit="1" customWidth="1"/>
    <col min="5381" max="5381" width="8.85546875" style="1" bestFit="1" customWidth="1"/>
    <col min="5382" max="5382" width="22.85546875" style="1" customWidth="1"/>
    <col min="5383" max="5383" width="59.7109375" style="1" bestFit="1" customWidth="1"/>
    <col min="5384" max="5384" width="57.85546875" style="1" bestFit="1" customWidth="1"/>
    <col min="5385" max="5385" width="35.28515625" style="1" bestFit="1" customWidth="1"/>
    <col min="5386" max="5386" width="28.140625" style="1" bestFit="1" customWidth="1"/>
    <col min="5387" max="5387" width="33.140625" style="1" bestFit="1" customWidth="1"/>
    <col min="5388" max="5388" width="26" style="1" bestFit="1" customWidth="1"/>
    <col min="5389" max="5389" width="19.140625" style="1" bestFit="1" customWidth="1"/>
    <col min="5390" max="5390" width="10.42578125" style="1" customWidth="1"/>
    <col min="5391" max="5391" width="11.85546875" style="1" customWidth="1"/>
    <col min="5392" max="5392" width="14.7109375" style="1" customWidth="1"/>
    <col min="5393" max="5393" width="9" style="1" bestFit="1" customWidth="1"/>
    <col min="5394" max="5633" width="9.140625" style="1"/>
    <col min="5634" max="5634" width="4.7109375" style="1" bestFit="1" customWidth="1"/>
    <col min="5635" max="5635" width="9.7109375" style="1" bestFit="1" customWidth="1"/>
    <col min="5636" max="5636" width="10" style="1" bestFit="1" customWidth="1"/>
    <col min="5637" max="5637" width="8.85546875" style="1" bestFit="1" customWidth="1"/>
    <col min="5638" max="5638" width="22.85546875" style="1" customWidth="1"/>
    <col min="5639" max="5639" width="59.7109375" style="1" bestFit="1" customWidth="1"/>
    <col min="5640" max="5640" width="57.85546875" style="1" bestFit="1" customWidth="1"/>
    <col min="5641" max="5641" width="35.28515625" style="1" bestFit="1" customWidth="1"/>
    <col min="5642" max="5642" width="28.140625" style="1" bestFit="1" customWidth="1"/>
    <col min="5643" max="5643" width="33.140625" style="1" bestFit="1" customWidth="1"/>
    <col min="5644" max="5644" width="26" style="1" bestFit="1" customWidth="1"/>
    <col min="5645" max="5645" width="19.140625" style="1" bestFit="1" customWidth="1"/>
    <col min="5646" max="5646" width="10.42578125" style="1" customWidth="1"/>
    <col min="5647" max="5647" width="11.85546875" style="1" customWidth="1"/>
    <col min="5648" max="5648" width="14.7109375" style="1" customWidth="1"/>
    <col min="5649" max="5649" width="9" style="1" bestFit="1" customWidth="1"/>
    <col min="5650" max="5889" width="9.140625" style="1"/>
    <col min="5890" max="5890" width="4.7109375" style="1" bestFit="1" customWidth="1"/>
    <col min="5891" max="5891" width="9.7109375" style="1" bestFit="1" customWidth="1"/>
    <col min="5892" max="5892" width="10" style="1" bestFit="1" customWidth="1"/>
    <col min="5893" max="5893" width="8.85546875" style="1" bestFit="1" customWidth="1"/>
    <col min="5894" max="5894" width="22.85546875" style="1" customWidth="1"/>
    <col min="5895" max="5895" width="59.7109375" style="1" bestFit="1" customWidth="1"/>
    <col min="5896" max="5896" width="57.85546875" style="1" bestFit="1" customWidth="1"/>
    <col min="5897" max="5897" width="35.28515625" style="1" bestFit="1" customWidth="1"/>
    <col min="5898" max="5898" width="28.140625" style="1" bestFit="1" customWidth="1"/>
    <col min="5899" max="5899" width="33.140625" style="1" bestFit="1" customWidth="1"/>
    <col min="5900" max="5900" width="26" style="1" bestFit="1" customWidth="1"/>
    <col min="5901" max="5901" width="19.140625" style="1" bestFit="1" customWidth="1"/>
    <col min="5902" max="5902" width="10.42578125" style="1" customWidth="1"/>
    <col min="5903" max="5903" width="11.85546875" style="1" customWidth="1"/>
    <col min="5904" max="5904" width="14.7109375" style="1" customWidth="1"/>
    <col min="5905" max="5905" width="9" style="1" bestFit="1" customWidth="1"/>
    <col min="5906" max="6145" width="9.140625" style="1"/>
    <col min="6146" max="6146" width="4.7109375" style="1" bestFit="1" customWidth="1"/>
    <col min="6147" max="6147" width="9.7109375" style="1" bestFit="1" customWidth="1"/>
    <col min="6148" max="6148" width="10" style="1" bestFit="1" customWidth="1"/>
    <col min="6149" max="6149" width="8.85546875" style="1" bestFit="1" customWidth="1"/>
    <col min="6150" max="6150" width="22.85546875" style="1" customWidth="1"/>
    <col min="6151" max="6151" width="59.7109375" style="1" bestFit="1" customWidth="1"/>
    <col min="6152" max="6152" width="57.85546875" style="1" bestFit="1" customWidth="1"/>
    <col min="6153" max="6153" width="35.28515625" style="1" bestFit="1" customWidth="1"/>
    <col min="6154" max="6154" width="28.140625" style="1" bestFit="1" customWidth="1"/>
    <col min="6155" max="6155" width="33.140625" style="1" bestFit="1" customWidth="1"/>
    <col min="6156" max="6156" width="26" style="1" bestFit="1" customWidth="1"/>
    <col min="6157" max="6157" width="19.140625" style="1" bestFit="1" customWidth="1"/>
    <col min="6158" max="6158" width="10.42578125" style="1" customWidth="1"/>
    <col min="6159" max="6159" width="11.85546875" style="1" customWidth="1"/>
    <col min="6160" max="6160" width="14.7109375" style="1" customWidth="1"/>
    <col min="6161" max="6161" width="9" style="1" bestFit="1" customWidth="1"/>
    <col min="6162" max="6401" width="9.140625" style="1"/>
    <col min="6402" max="6402" width="4.7109375" style="1" bestFit="1" customWidth="1"/>
    <col min="6403" max="6403" width="9.7109375" style="1" bestFit="1" customWidth="1"/>
    <col min="6404" max="6404" width="10" style="1" bestFit="1" customWidth="1"/>
    <col min="6405" max="6405" width="8.85546875" style="1" bestFit="1" customWidth="1"/>
    <col min="6406" max="6406" width="22.85546875" style="1" customWidth="1"/>
    <col min="6407" max="6407" width="59.7109375" style="1" bestFit="1" customWidth="1"/>
    <col min="6408" max="6408" width="57.85546875" style="1" bestFit="1" customWidth="1"/>
    <col min="6409" max="6409" width="35.28515625" style="1" bestFit="1" customWidth="1"/>
    <col min="6410" max="6410" width="28.140625" style="1" bestFit="1" customWidth="1"/>
    <col min="6411" max="6411" width="33.140625" style="1" bestFit="1" customWidth="1"/>
    <col min="6412" max="6412" width="26" style="1" bestFit="1" customWidth="1"/>
    <col min="6413" max="6413" width="19.140625" style="1" bestFit="1" customWidth="1"/>
    <col min="6414" max="6414" width="10.42578125" style="1" customWidth="1"/>
    <col min="6415" max="6415" width="11.85546875" style="1" customWidth="1"/>
    <col min="6416" max="6416" width="14.7109375" style="1" customWidth="1"/>
    <col min="6417" max="6417" width="9" style="1" bestFit="1" customWidth="1"/>
    <col min="6418" max="6657" width="9.140625" style="1"/>
    <col min="6658" max="6658" width="4.7109375" style="1" bestFit="1" customWidth="1"/>
    <col min="6659" max="6659" width="9.7109375" style="1" bestFit="1" customWidth="1"/>
    <col min="6660" max="6660" width="10" style="1" bestFit="1" customWidth="1"/>
    <col min="6661" max="6661" width="8.85546875" style="1" bestFit="1" customWidth="1"/>
    <col min="6662" max="6662" width="22.85546875" style="1" customWidth="1"/>
    <col min="6663" max="6663" width="59.7109375" style="1" bestFit="1" customWidth="1"/>
    <col min="6664" max="6664" width="57.85546875" style="1" bestFit="1" customWidth="1"/>
    <col min="6665" max="6665" width="35.28515625" style="1" bestFit="1" customWidth="1"/>
    <col min="6666" max="6666" width="28.140625" style="1" bestFit="1" customWidth="1"/>
    <col min="6667" max="6667" width="33.140625" style="1" bestFit="1" customWidth="1"/>
    <col min="6668" max="6668" width="26" style="1" bestFit="1" customWidth="1"/>
    <col min="6669" max="6669" width="19.140625" style="1" bestFit="1" customWidth="1"/>
    <col min="6670" max="6670" width="10.42578125" style="1" customWidth="1"/>
    <col min="6671" max="6671" width="11.85546875" style="1" customWidth="1"/>
    <col min="6672" max="6672" width="14.7109375" style="1" customWidth="1"/>
    <col min="6673" max="6673" width="9" style="1" bestFit="1" customWidth="1"/>
    <col min="6674" max="6913" width="9.140625" style="1"/>
    <col min="6914" max="6914" width="4.7109375" style="1" bestFit="1" customWidth="1"/>
    <col min="6915" max="6915" width="9.7109375" style="1" bestFit="1" customWidth="1"/>
    <col min="6916" max="6916" width="10" style="1" bestFit="1" customWidth="1"/>
    <col min="6917" max="6917" width="8.85546875" style="1" bestFit="1" customWidth="1"/>
    <col min="6918" max="6918" width="22.85546875" style="1" customWidth="1"/>
    <col min="6919" max="6919" width="59.7109375" style="1" bestFit="1" customWidth="1"/>
    <col min="6920" max="6920" width="57.85546875" style="1" bestFit="1" customWidth="1"/>
    <col min="6921" max="6921" width="35.28515625" style="1" bestFit="1" customWidth="1"/>
    <col min="6922" max="6922" width="28.140625" style="1" bestFit="1" customWidth="1"/>
    <col min="6923" max="6923" width="33.140625" style="1" bestFit="1" customWidth="1"/>
    <col min="6924" max="6924" width="26" style="1" bestFit="1" customWidth="1"/>
    <col min="6925" max="6925" width="19.140625" style="1" bestFit="1" customWidth="1"/>
    <col min="6926" max="6926" width="10.42578125" style="1" customWidth="1"/>
    <col min="6927" max="6927" width="11.85546875" style="1" customWidth="1"/>
    <col min="6928" max="6928" width="14.7109375" style="1" customWidth="1"/>
    <col min="6929" max="6929" width="9" style="1" bestFit="1" customWidth="1"/>
    <col min="6930" max="7169" width="9.140625" style="1"/>
    <col min="7170" max="7170" width="4.7109375" style="1" bestFit="1" customWidth="1"/>
    <col min="7171" max="7171" width="9.7109375" style="1" bestFit="1" customWidth="1"/>
    <col min="7172" max="7172" width="10" style="1" bestFit="1" customWidth="1"/>
    <col min="7173" max="7173" width="8.85546875" style="1" bestFit="1" customWidth="1"/>
    <col min="7174" max="7174" width="22.85546875" style="1" customWidth="1"/>
    <col min="7175" max="7175" width="59.7109375" style="1" bestFit="1" customWidth="1"/>
    <col min="7176" max="7176" width="57.85546875" style="1" bestFit="1" customWidth="1"/>
    <col min="7177" max="7177" width="35.28515625" style="1" bestFit="1" customWidth="1"/>
    <col min="7178" max="7178" width="28.140625" style="1" bestFit="1" customWidth="1"/>
    <col min="7179" max="7179" width="33.140625" style="1" bestFit="1" customWidth="1"/>
    <col min="7180" max="7180" width="26" style="1" bestFit="1" customWidth="1"/>
    <col min="7181" max="7181" width="19.140625" style="1" bestFit="1" customWidth="1"/>
    <col min="7182" max="7182" width="10.42578125" style="1" customWidth="1"/>
    <col min="7183" max="7183" width="11.85546875" style="1" customWidth="1"/>
    <col min="7184" max="7184" width="14.7109375" style="1" customWidth="1"/>
    <col min="7185" max="7185" width="9" style="1" bestFit="1" customWidth="1"/>
    <col min="7186" max="7425" width="9.140625" style="1"/>
    <col min="7426" max="7426" width="4.7109375" style="1" bestFit="1" customWidth="1"/>
    <col min="7427" max="7427" width="9.7109375" style="1" bestFit="1" customWidth="1"/>
    <col min="7428" max="7428" width="10" style="1" bestFit="1" customWidth="1"/>
    <col min="7429" max="7429" width="8.85546875" style="1" bestFit="1" customWidth="1"/>
    <col min="7430" max="7430" width="22.85546875" style="1" customWidth="1"/>
    <col min="7431" max="7431" width="59.7109375" style="1" bestFit="1" customWidth="1"/>
    <col min="7432" max="7432" width="57.85546875" style="1" bestFit="1" customWidth="1"/>
    <col min="7433" max="7433" width="35.28515625" style="1" bestFit="1" customWidth="1"/>
    <col min="7434" max="7434" width="28.140625" style="1" bestFit="1" customWidth="1"/>
    <col min="7435" max="7435" width="33.140625" style="1" bestFit="1" customWidth="1"/>
    <col min="7436" max="7436" width="26" style="1" bestFit="1" customWidth="1"/>
    <col min="7437" max="7437" width="19.140625" style="1" bestFit="1" customWidth="1"/>
    <col min="7438" max="7438" width="10.42578125" style="1" customWidth="1"/>
    <col min="7439" max="7439" width="11.85546875" style="1" customWidth="1"/>
    <col min="7440" max="7440" width="14.7109375" style="1" customWidth="1"/>
    <col min="7441" max="7441" width="9" style="1" bestFit="1" customWidth="1"/>
    <col min="7442" max="7681" width="9.140625" style="1"/>
    <col min="7682" max="7682" width="4.7109375" style="1" bestFit="1" customWidth="1"/>
    <col min="7683" max="7683" width="9.7109375" style="1" bestFit="1" customWidth="1"/>
    <col min="7684" max="7684" width="10" style="1" bestFit="1" customWidth="1"/>
    <col min="7685" max="7685" width="8.85546875" style="1" bestFit="1" customWidth="1"/>
    <col min="7686" max="7686" width="22.85546875" style="1" customWidth="1"/>
    <col min="7687" max="7687" width="59.7109375" style="1" bestFit="1" customWidth="1"/>
    <col min="7688" max="7688" width="57.85546875" style="1" bestFit="1" customWidth="1"/>
    <col min="7689" max="7689" width="35.28515625" style="1" bestFit="1" customWidth="1"/>
    <col min="7690" max="7690" width="28.140625" style="1" bestFit="1" customWidth="1"/>
    <col min="7691" max="7691" width="33.140625" style="1" bestFit="1" customWidth="1"/>
    <col min="7692" max="7692" width="26" style="1" bestFit="1" customWidth="1"/>
    <col min="7693" max="7693" width="19.140625" style="1" bestFit="1" customWidth="1"/>
    <col min="7694" max="7694" width="10.42578125" style="1" customWidth="1"/>
    <col min="7695" max="7695" width="11.85546875" style="1" customWidth="1"/>
    <col min="7696" max="7696" width="14.7109375" style="1" customWidth="1"/>
    <col min="7697" max="7697" width="9" style="1" bestFit="1" customWidth="1"/>
    <col min="7698" max="7937" width="9.140625" style="1"/>
    <col min="7938" max="7938" width="4.7109375" style="1" bestFit="1" customWidth="1"/>
    <col min="7939" max="7939" width="9.7109375" style="1" bestFit="1" customWidth="1"/>
    <col min="7940" max="7940" width="10" style="1" bestFit="1" customWidth="1"/>
    <col min="7941" max="7941" width="8.85546875" style="1" bestFit="1" customWidth="1"/>
    <col min="7942" max="7942" width="22.85546875" style="1" customWidth="1"/>
    <col min="7943" max="7943" width="59.7109375" style="1" bestFit="1" customWidth="1"/>
    <col min="7944" max="7944" width="57.85546875" style="1" bestFit="1" customWidth="1"/>
    <col min="7945" max="7945" width="35.28515625" style="1" bestFit="1" customWidth="1"/>
    <col min="7946" max="7946" width="28.140625" style="1" bestFit="1" customWidth="1"/>
    <col min="7947" max="7947" width="33.140625" style="1" bestFit="1" customWidth="1"/>
    <col min="7948" max="7948" width="26" style="1" bestFit="1" customWidth="1"/>
    <col min="7949" max="7949" width="19.140625" style="1" bestFit="1" customWidth="1"/>
    <col min="7950" max="7950" width="10.42578125" style="1" customWidth="1"/>
    <col min="7951" max="7951" width="11.85546875" style="1" customWidth="1"/>
    <col min="7952" max="7952" width="14.7109375" style="1" customWidth="1"/>
    <col min="7953" max="7953" width="9" style="1" bestFit="1" customWidth="1"/>
    <col min="7954" max="8193" width="9.140625" style="1"/>
    <col min="8194" max="8194" width="4.7109375" style="1" bestFit="1" customWidth="1"/>
    <col min="8195" max="8195" width="9.7109375" style="1" bestFit="1" customWidth="1"/>
    <col min="8196" max="8196" width="10" style="1" bestFit="1" customWidth="1"/>
    <col min="8197" max="8197" width="8.85546875" style="1" bestFit="1" customWidth="1"/>
    <col min="8198" max="8198" width="22.85546875" style="1" customWidth="1"/>
    <col min="8199" max="8199" width="59.7109375" style="1" bestFit="1" customWidth="1"/>
    <col min="8200" max="8200" width="57.85546875" style="1" bestFit="1" customWidth="1"/>
    <col min="8201" max="8201" width="35.28515625" style="1" bestFit="1" customWidth="1"/>
    <col min="8202" max="8202" width="28.140625" style="1" bestFit="1" customWidth="1"/>
    <col min="8203" max="8203" width="33.140625" style="1" bestFit="1" customWidth="1"/>
    <col min="8204" max="8204" width="26" style="1" bestFit="1" customWidth="1"/>
    <col min="8205" max="8205" width="19.140625" style="1" bestFit="1" customWidth="1"/>
    <col min="8206" max="8206" width="10.42578125" style="1" customWidth="1"/>
    <col min="8207" max="8207" width="11.85546875" style="1" customWidth="1"/>
    <col min="8208" max="8208" width="14.7109375" style="1" customWidth="1"/>
    <col min="8209" max="8209" width="9" style="1" bestFit="1" customWidth="1"/>
    <col min="8210" max="8449" width="9.140625" style="1"/>
    <col min="8450" max="8450" width="4.7109375" style="1" bestFit="1" customWidth="1"/>
    <col min="8451" max="8451" width="9.7109375" style="1" bestFit="1" customWidth="1"/>
    <col min="8452" max="8452" width="10" style="1" bestFit="1" customWidth="1"/>
    <col min="8453" max="8453" width="8.85546875" style="1" bestFit="1" customWidth="1"/>
    <col min="8454" max="8454" width="22.85546875" style="1" customWidth="1"/>
    <col min="8455" max="8455" width="59.7109375" style="1" bestFit="1" customWidth="1"/>
    <col min="8456" max="8456" width="57.85546875" style="1" bestFit="1" customWidth="1"/>
    <col min="8457" max="8457" width="35.28515625" style="1" bestFit="1" customWidth="1"/>
    <col min="8458" max="8458" width="28.140625" style="1" bestFit="1" customWidth="1"/>
    <col min="8459" max="8459" width="33.140625" style="1" bestFit="1" customWidth="1"/>
    <col min="8460" max="8460" width="26" style="1" bestFit="1" customWidth="1"/>
    <col min="8461" max="8461" width="19.140625" style="1" bestFit="1" customWidth="1"/>
    <col min="8462" max="8462" width="10.42578125" style="1" customWidth="1"/>
    <col min="8463" max="8463" width="11.85546875" style="1" customWidth="1"/>
    <col min="8464" max="8464" width="14.7109375" style="1" customWidth="1"/>
    <col min="8465" max="8465" width="9" style="1" bestFit="1" customWidth="1"/>
    <col min="8466" max="8705" width="9.140625" style="1"/>
    <col min="8706" max="8706" width="4.7109375" style="1" bestFit="1" customWidth="1"/>
    <col min="8707" max="8707" width="9.7109375" style="1" bestFit="1" customWidth="1"/>
    <col min="8708" max="8708" width="10" style="1" bestFit="1" customWidth="1"/>
    <col min="8709" max="8709" width="8.85546875" style="1" bestFit="1" customWidth="1"/>
    <col min="8710" max="8710" width="22.85546875" style="1" customWidth="1"/>
    <col min="8711" max="8711" width="59.7109375" style="1" bestFit="1" customWidth="1"/>
    <col min="8712" max="8712" width="57.85546875" style="1" bestFit="1" customWidth="1"/>
    <col min="8713" max="8713" width="35.28515625" style="1" bestFit="1" customWidth="1"/>
    <col min="8714" max="8714" width="28.140625" style="1" bestFit="1" customWidth="1"/>
    <col min="8715" max="8715" width="33.140625" style="1" bestFit="1" customWidth="1"/>
    <col min="8716" max="8716" width="26" style="1" bestFit="1" customWidth="1"/>
    <col min="8717" max="8717" width="19.140625" style="1" bestFit="1" customWidth="1"/>
    <col min="8718" max="8718" width="10.42578125" style="1" customWidth="1"/>
    <col min="8719" max="8719" width="11.85546875" style="1" customWidth="1"/>
    <col min="8720" max="8720" width="14.7109375" style="1" customWidth="1"/>
    <col min="8721" max="8721" width="9" style="1" bestFit="1" customWidth="1"/>
    <col min="8722" max="8961" width="9.140625" style="1"/>
    <col min="8962" max="8962" width="4.7109375" style="1" bestFit="1" customWidth="1"/>
    <col min="8963" max="8963" width="9.7109375" style="1" bestFit="1" customWidth="1"/>
    <col min="8964" max="8964" width="10" style="1" bestFit="1" customWidth="1"/>
    <col min="8965" max="8965" width="8.85546875" style="1" bestFit="1" customWidth="1"/>
    <col min="8966" max="8966" width="22.85546875" style="1" customWidth="1"/>
    <col min="8967" max="8967" width="59.7109375" style="1" bestFit="1" customWidth="1"/>
    <col min="8968" max="8968" width="57.85546875" style="1" bestFit="1" customWidth="1"/>
    <col min="8969" max="8969" width="35.28515625" style="1" bestFit="1" customWidth="1"/>
    <col min="8970" max="8970" width="28.140625" style="1" bestFit="1" customWidth="1"/>
    <col min="8971" max="8971" width="33.140625" style="1" bestFit="1" customWidth="1"/>
    <col min="8972" max="8972" width="26" style="1" bestFit="1" customWidth="1"/>
    <col min="8973" max="8973" width="19.140625" style="1" bestFit="1" customWidth="1"/>
    <col min="8974" max="8974" width="10.42578125" style="1" customWidth="1"/>
    <col min="8975" max="8975" width="11.85546875" style="1" customWidth="1"/>
    <col min="8976" max="8976" width="14.7109375" style="1" customWidth="1"/>
    <col min="8977" max="8977" width="9" style="1" bestFit="1" customWidth="1"/>
    <col min="8978" max="9217" width="9.140625" style="1"/>
    <col min="9218" max="9218" width="4.7109375" style="1" bestFit="1" customWidth="1"/>
    <col min="9219" max="9219" width="9.7109375" style="1" bestFit="1" customWidth="1"/>
    <col min="9220" max="9220" width="10" style="1" bestFit="1" customWidth="1"/>
    <col min="9221" max="9221" width="8.85546875" style="1" bestFit="1" customWidth="1"/>
    <col min="9222" max="9222" width="22.85546875" style="1" customWidth="1"/>
    <col min="9223" max="9223" width="59.7109375" style="1" bestFit="1" customWidth="1"/>
    <col min="9224" max="9224" width="57.85546875" style="1" bestFit="1" customWidth="1"/>
    <col min="9225" max="9225" width="35.28515625" style="1" bestFit="1" customWidth="1"/>
    <col min="9226" max="9226" width="28.140625" style="1" bestFit="1" customWidth="1"/>
    <col min="9227" max="9227" width="33.140625" style="1" bestFit="1" customWidth="1"/>
    <col min="9228" max="9228" width="26" style="1" bestFit="1" customWidth="1"/>
    <col min="9229" max="9229" width="19.140625" style="1" bestFit="1" customWidth="1"/>
    <col min="9230" max="9230" width="10.42578125" style="1" customWidth="1"/>
    <col min="9231" max="9231" width="11.85546875" style="1" customWidth="1"/>
    <col min="9232" max="9232" width="14.7109375" style="1" customWidth="1"/>
    <col min="9233" max="9233" width="9" style="1" bestFit="1" customWidth="1"/>
    <col min="9234" max="9473" width="9.140625" style="1"/>
    <col min="9474" max="9474" width="4.7109375" style="1" bestFit="1" customWidth="1"/>
    <col min="9475" max="9475" width="9.7109375" style="1" bestFit="1" customWidth="1"/>
    <col min="9476" max="9476" width="10" style="1" bestFit="1" customWidth="1"/>
    <col min="9477" max="9477" width="8.85546875" style="1" bestFit="1" customWidth="1"/>
    <col min="9478" max="9478" width="22.85546875" style="1" customWidth="1"/>
    <col min="9479" max="9479" width="59.7109375" style="1" bestFit="1" customWidth="1"/>
    <col min="9480" max="9480" width="57.85546875" style="1" bestFit="1" customWidth="1"/>
    <col min="9481" max="9481" width="35.28515625" style="1" bestFit="1" customWidth="1"/>
    <col min="9482" max="9482" width="28.140625" style="1" bestFit="1" customWidth="1"/>
    <col min="9483" max="9483" width="33.140625" style="1" bestFit="1" customWidth="1"/>
    <col min="9484" max="9484" width="26" style="1" bestFit="1" customWidth="1"/>
    <col min="9485" max="9485" width="19.140625" style="1" bestFit="1" customWidth="1"/>
    <col min="9486" max="9486" width="10.42578125" style="1" customWidth="1"/>
    <col min="9487" max="9487" width="11.85546875" style="1" customWidth="1"/>
    <col min="9488" max="9488" width="14.7109375" style="1" customWidth="1"/>
    <col min="9489" max="9489" width="9" style="1" bestFit="1" customWidth="1"/>
    <col min="9490" max="9729" width="9.140625" style="1"/>
    <col min="9730" max="9730" width="4.7109375" style="1" bestFit="1" customWidth="1"/>
    <col min="9731" max="9731" width="9.7109375" style="1" bestFit="1" customWidth="1"/>
    <col min="9732" max="9732" width="10" style="1" bestFit="1" customWidth="1"/>
    <col min="9733" max="9733" width="8.85546875" style="1" bestFit="1" customWidth="1"/>
    <col min="9734" max="9734" width="22.85546875" style="1" customWidth="1"/>
    <col min="9735" max="9735" width="59.7109375" style="1" bestFit="1" customWidth="1"/>
    <col min="9736" max="9736" width="57.85546875" style="1" bestFit="1" customWidth="1"/>
    <col min="9737" max="9737" width="35.28515625" style="1" bestFit="1" customWidth="1"/>
    <col min="9738" max="9738" width="28.140625" style="1" bestFit="1" customWidth="1"/>
    <col min="9739" max="9739" width="33.140625" style="1" bestFit="1" customWidth="1"/>
    <col min="9740" max="9740" width="26" style="1" bestFit="1" customWidth="1"/>
    <col min="9741" max="9741" width="19.140625" style="1" bestFit="1" customWidth="1"/>
    <col min="9742" max="9742" width="10.42578125" style="1" customWidth="1"/>
    <col min="9743" max="9743" width="11.85546875" style="1" customWidth="1"/>
    <col min="9744" max="9744" width="14.7109375" style="1" customWidth="1"/>
    <col min="9745" max="9745" width="9" style="1" bestFit="1" customWidth="1"/>
    <col min="9746" max="9985" width="9.140625" style="1"/>
    <col min="9986" max="9986" width="4.7109375" style="1" bestFit="1" customWidth="1"/>
    <col min="9987" max="9987" width="9.7109375" style="1" bestFit="1" customWidth="1"/>
    <col min="9988" max="9988" width="10" style="1" bestFit="1" customWidth="1"/>
    <col min="9989" max="9989" width="8.85546875" style="1" bestFit="1" customWidth="1"/>
    <col min="9990" max="9990" width="22.85546875" style="1" customWidth="1"/>
    <col min="9991" max="9991" width="59.7109375" style="1" bestFit="1" customWidth="1"/>
    <col min="9992" max="9992" width="57.85546875" style="1" bestFit="1" customWidth="1"/>
    <col min="9993" max="9993" width="35.28515625" style="1" bestFit="1" customWidth="1"/>
    <col min="9994" max="9994" width="28.140625" style="1" bestFit="1" customWidth="1"/>
    <col min="9995" max="9995" width="33.140625" style="1" bestFit="1" customWidth="1"/>
    <col min="9996" max="9996" width="26" style="1" bestFit="1" customWidth="1"/>
    <col min="9997" max="9997" width="19.140625" style="1" bestFit="1" customWidth="1"/>
    <col min="9998" max="9998" width="10.42578125" style="1" customWidth="1"/>
    <col min="9999" max="9999" width="11.85546875" style="1" customWidth="1"/>
    <col min="10000" max="10000" width="14.7109375" style="1" customWidth="1"/>
    <col min="10001" max="10001" width="9" style="1" bestFit="1" customWidth="1"/>
    <col min="10002" max="10241" width="9.140625" style="1"/>
    <col min="10242" max="10242" width="4.7109375" style="1" bestFit="1" customWidth="1"/>
    <col min="10243" max="10243" width="9.7109375" style="1" bestFit="1" customWidth="1"/>
    <col min="10244" max="10244" width="10" style="1" bestFit="1" customWidth="1"/>
    <col min="10245" max="10245" width="8.85546875" style="1" bestFit="1" customWidth="1"/>
    <col min="10246" max="10246" width="22.85546875" style="1" customWidth="1"/>
    <col min="10247" max="10247" width="59.7109375" style="1" bestFit="1" customWidth="1"/>
    <col min="10248" max="10248" width="57.85546875" style="1" bestFit="1" customWidth="1"/>
    <col min="10249" max="10249" width="35.28515625" style="1" bestFit="1" customWidth="1"/>
    <col min="10250" max="10250" width="28.140625" style="1" bestFit="1" customWidth="1"/>
    <col min="10251" max="10251" width="33.140625" style="1" bestFit="1" customWidth="1"/>
    <col min="10252" max="10252" width="26" style="1" bestFit="1" customWidth="1"/>
    <col min="10253" max="10253" width="19.140625" style="1" bestFit="1" customWidth="1"/>
    <col min="10254" max="10254" width="10.42578125" style="1" customWidth="1"/>
    <col min="10255" max="10255" width="11.85546875" style="1" customWidth="1"/>
    <col min="10256" max="10256" width="14.7109375" style="1" customWidth="1"/>
    <col min="10257" max="10257" width="9" style="1" bestFit="1" customWidth="1"/>
    <col min="10258" max="10497" width="9.140625" style="1"/>
    <col min="10498" max="10498" width="4.7109375" style="1" bestFit="1" customWidth="1"/>
    <col min="10499" max="10499" width="9.7109375" style="1" bestFit="1" customWidth="1"/>
    <col min="10500" max="10500" width="10" style="1" bestFit="1" customWidth="1"/>
    <col min="10501" max="10501" width="8.85546875" style="1" bestFit="1" customWidth="1"/>
    <col min="10502" max="10502" width="22.85546875" style="1" customWidth="1"/>
    <col min="10503" max="10503" width="59.7109375" style="1" bestFit="1" customWidth="1"/>
    <col min="10504" max="10504" width="57.85546875" style="1" bestFit="1" customWidth="1"/>
    <col min="10505" max="10505" width="35.28515625" style="1" bestFit="1" customWidth="1"/>
    <col min="10506" max="10506" width="28.140625" style="1" bestFit="1" customWidth="1"/>
    <col min="10507" max="10507" width="33.140625" style="1" bestFit="1" customWidth="1"/>
    <col min="10508" max="10508" width="26" style="1" bestFit="1" customWidth="1"/>
    <col min="10509" max="10509" width="19.140625" style="1" bestFit="1" customWidth="1"/>
    <col min="10510" max="10510" width="10.42578125" style="1" customWidth="1"/>
    <col min="10511" max="10511" width="11.85546875" style="1" customWidth="1"/>
    <col min="10512" max="10512" width="14.7109375" style="1" customWidth="1"/>
    <col min="10513" max="10513" width="9" style="1" bestFit="1" customWidth="1"/>
    <col min="10514" max="10753" width="9.140625" style="1"/>
    <col min="10754" max="10754" width="4.7109375" style="1" bestFit="1" customWidth="1"/>
    <col min="10755" max="10755" width="9.7109375" style="1" bestFit="1" customWidth="1"/>
    <col min="10756" max="10756" width="10" style="1" bestFit="1" customWidth="1"/>
    <col min="10757" max="10757" width="8.85546875" style="1" bestFit="1" customWidth="1"/>
    <col min="10758" max="10758" width="22.85546875" style="1" customWidth="1"/>
    <col min="10759" max="10759" width="59.7109375" style="1" bestFit="1" customWidth="1"/>
    <col min="10760" max="10760" width="57.85546875" style="1" bestFit="1" customWidth="1"/>
    <col min="10761" max="10761" width="35.28515625" style="1" bestFit="1" customWidth="1"/>
    <col min="10762" max="10762" width="28.140625" style="1" bestFit="1" customWidth="1"/>
    <col min="10763" max="10763" width="33.140625" style="1" bestFit="1" customWidth="1"/>
    <col min="10764" max="10764" width="26" style="1" bestFit="1" customWidth="1"/>
    <col min="10765" max="10765" width="19.140625" style="1" bestFit="1" customWidth="1"/>
    <col min="10766" max="10766" width="10.42578125" style="1" customWidth="1"/>
    <col min="10767" max="10767" width="11.85546875" style="1" customWidth="1"/>
    <col min="10768" max="10768" width="14.7109375" style="1" customWidth="1"/>
    <col min="10769" max="10769" width="9" style="1" bestFit="1" customWidth="1"/>
    <col min="10770" max="11009" width="9.140625" style="1"/>
    <col min="11010" max="11010" width="4.7109375" style="1" bestFit="1" customWidth="1"/>
    <col min="11011" max="11011" width="9.7109375" style="1" bestFit="1" customWidth="1"/>
    <col min="11012" max="11012" width="10" style="1" bestFit="1" customWidth="1"/>
    <col min="11013" max="11013" width="8.85546875" style="1" bestFit="1" customWidth="1"/>
    <col min="11014" max="11014" width="22.85546875" style="1" customWidth="1"/>
    <col min="11015" max="11015" width="59.7109375" style="1" bestFit="1" customWidth="1"/>
    <col min="11016" max="11016" width="57.85546875" style="1" bestFit="1" customWidth="1"/>
    <col min="11017" max="11017" width="35.28515625" style="1" bestFit="1" customWidth="1"/>
    <col min="11018" max="11018" width="28.140625" style="1" bestFit="1" customWidth="1"/>
    <col min="11019" max="11019" width="33.140625" style="1" bestFit="1" customWidth="1"/>
    <col min="11020" max="11020" width="26" style="1" bestFit="1" customWidth="1"/>
    <col min="11021" max="11021" width="19.140625" style="1" bestFit="1" customWidth="1"/>
    <col min="11022" max="11022" width="10.42578125" style="1" customWidth="1"/>
    <col min="11023" max="11023" width="11.85546875" style="1" customWidth="1"/>
    <col min="11024" max="11024" width="14.7109375" style="1" customWidth="1"/>
    <col min="11025" max="11025" width="9" style="1" bestFit="1" customWidth="1"/>
    <col min="11026" max="11265" width="9.140625" style="1"/>
    <col min="11266" max="11266" width="4.7109375" style="1" bestFit="1" customWidth="1"/>
    <col min="11267" max="11267" width="9.7109375" style="1" bestFit="1" customWidth="1"/>
    <col min="11268" max="11268" width="10" style="1" bestFit="1" customWidth="1"/>
    <col min="11269" max="11269" width="8.85546875" style="1" bestFit="1" customWidth="1"/>
    <col min="11270" max="11270" width="22.85546875" style="1" customWidth="1"/>
    <col min="11271" max="11271" width="59.7109375" style="1" bestFit="1" customWidth="1"/>
    <col min="11272" max="11272" width="57.85546875" style="1" bestFit="1" customWidth="1"/>
    <col min="11273" max="11273" width="35.28515625" style="1" bestFit="1" customWidth="1"/>
    <col min="11274" max="11274" width="28.140625" style="1" bestFit="1" customWidth="1"/>
    <col min="11275" max="11275" width="33.140625" style="1" bestFit="1" customWidth="1"/>
    <col min="11276" max="11276" width="26" style="1" bestFit="1" customWidth="1"/>
    <col min="11277" max="11277" width="19.140625" style="1" bestFit="1" customWidth="1"/>
    <col min="11278" max="11278" width="10.42578125" style="1" customWidth="1"/>
    <col min="11279" max="11279" width="11.85546875" style="1" customWidth="1"/>
    <col min="11280" max="11280" width="14.7109375" style="1" customWidth="1"/>
    <col min="11281" max="11281" width="9" style="1" bestFit="1" customWidth="1"/>
    <col min="11282" max="11521" width="9.140625" style="1"/>
    <col min="11522" max="11522" width="4.7109375" style="1" bestFit="1" customWidth="1"/>
    <col min="11523" max="11523" width="9.7109375" style="1" bestFit="1" customWidth="1"/>
    <col min="11524" max="11524" width="10" style="1" bestFit="1" customWidth="1"/>
    <col min="11525" max="11525" width="8.85546875" style="1" bestFit="1" customWidth="1"/>
    <col min="11526" max="11526" width="22.85546875" style="1" customWidth="1"/>
    <col min="11527" max="11527" width="59.7109375" style="1" bestFit="1" customWidth="1"/>
    <col min="11528" max="11528" width="57.85546875" style="1" bestFit="1" customWidth="1"/>
    <col min="11529" max="11529" width="35.28515625" style="1" bestFit="1" customWidth="1"/>
    <col min="11530" max="11530" width="28.140625" style="1" bestFit="1" customWidth="1"/>
    <col min="11531" max="11531" width="33.140625" style="1" bestFit="1" customWidth="1"/>
    <col min="11532" max="11532" width="26" style="1" bestFit="1" customWidth="1"/>
    <col min="11533" max="11533" width="19.140625" style="1" bestFit="1" customWidth="1"/>
    <col min="11534" max="11534" width="10.42578125" style="1" customWidth="1"/>
    <col min="11535" max="11535" width="11.85546875" style="1" customWidth="1"/>
    <col min="11536" max="11536" width="14.7109375" style="1" customWidth="1"/>
    <col min="11537" max="11537" width="9" style="1" bestFit="1" customWidth="1"/>
    <col min="11538" max="11777" width="9.140625" style="1"/>
    <col min="11778" max="11778" width="4.7109375" style="1" bestFit="1" customWidth="1"/>
    <col min="11779" max="11779" width="9.7109375" style="1" bestFit="1" customWidth="1"/>
    <col min="11780" max="11780" width="10" style="1" bestFit="1" customWidth="1"/>
    <col min="11781" max="11781" width="8.85546875" style="1" bestFit="1" customWidth="1"/>
    <col min="11782" max="11782" width="22.85546875" style="1" customWidth="1"/>
    <col min="11783" max="11783" width="59.7109375" style="1" bestFit="1" customWidth="1"/>
    <col min="11784" max="11784" width="57.85546875" style="1" bestFit="1" customWidth="1"/>
    <col min="11785" max="11785" width="35.28515625" style="1" bestFit="1" customWidth="1"/>
    <col min="11786" max="11786" width="28.140625" style="1" bestFit="1" customWidth="1"/>
    <col min="11787" max="11787" width="33.140625" style="1" bestFit="1" customWidth="1"/>
    <col min="11788" max="11788" width="26" style="1" bestFit="1" customWidth="1"/>
    <col min="11789" max="11789" width="19.140625" style="1" bestFit="1" customWidth="1"/>
    <col min="11790" max="11790" width="10.42578125" style="1" customWidth="1"/>
    <col min="11791" max="11791" width="11.85546875" style="1" customWidth="1"/>
    <col min="11792" max="11792" width="14.7109375" style="1" customWidth="1"/>
    <col min="11793" max="11793" width="9" style="1" bestFit="1" customWidth="1"/>
    <col min="11794" max="12033" width="9.140625" style="1"/>
    <col min="12034" max="12034" width="4.7109375" style="1" bestFit="1" customWidth="1"/>
    <col min="12035" max="12035" width="9.7109375" style="1" bestFit="1" customWidth="1"/>
    <col min="12036" max="12036" width="10" style="1" bestFit="1" customWidth="1"/>
    <col min="12037" max="12037" width="8.85546875" style="1" bestFit="1" customWidth="1"/>
    <col min="12038" max="12038" width="22.85546875" style="1" customWidth="1"/>
    <col min="12039" max="12039" width="59.7109375" style="1" bestFit="1" customWidth="1"/>
    <col min="12040" max="12040" width="57.85546875" style="1" bestFit="1" customWidth="1"/>
    <col min="12041" max="12041" width="35.28515625" style="1" bestFit="1" customWidth="1"/>
    <col min="12042" max="12042" width="28.140625" style="1" bestFit="1" customWidth="1"/>
    <col min="12043" max="12043" width="33.140625" style="1" bestFit="1" customWidth="1"/>
    <col min="12044" max="12044" width="26" style="1" bestFit="1" customWidth="1"/>
    <col min="12045" max="12045" width="19.140625" style="1" bestFit="1" customWidth="1"/>
    <col min="12046" max="12046" width="10.42578125" style="1" customWidth="1"/>
    <col min="12047" max="12047" width="11.85546875" style="1" customWidth="1"/>
    <col min="12048" max="12048" width="14.7109375" style="1" customWidth="1"/>
    <col min="12049" max="12049" width="9" style="1" bestFit="1" customWidth="1"/>
    <col min="12050" max="12289" width="9.140625" style="1"/>
    <col min="12290" max="12290" width="4.7109375" style="1" bestFit="1" customWidth="1"/>
    <col min="12291" max="12291" width="9.7109375" style="1" bestFit="1" customWidth="1"/>
    <col min="12292" max="12292" width="10" style="1" bestFit="1" customWidth="1"/>
    <col min="12293" max="12293" width="8.85546875" style="1" bestFit="1" customWidth="1"/>
    <col min="12294" max="12294" width="22.85546875" style="1" customWidth="1"/>
    <col min="12295" max="12295" width="59.7109375" style="1" bestFit="1" customWidth="1"/>
    <col min="12296" max="12296" width="57.85546875" style="1" bestFit="1" customWidth="1"/>
    <col min="12297" max="12297" width="35.28515625" style="1" bestFit="1" customWidth="1"/>
    <col min="12298" max="12298" width="28.140625" style="1" bestFit="1" customWidth="1"/>
    <col min="12299" max="12299" width="33.140625" style="1" bestFit="1" customWidth="1"/>
    <col min="12300" max="12300" width="26" style="1" bestFit="1" customWidth="1"/>
    <col min="12301" max="12301" width="19.140625" style="1" bestFit="1" customWidth="1"/>
    <col min="12302" max="12302" width="10.42578125" style="1" customWidth="1"/>
    <col min="12303" max="12303" width="11.85546875" style="1" customWidth="1"/>
    <col min="12304" max="12304" width="14.7109375" style="1" customWidth="1"/>
    <col min="12305" max="12305" width="9" style="1" bestFit="1" customWidth="1"/>
    <col min="12306" max="12545" width="9.140625" style="1"/>
    <col min="12546" max="12546" width="4.7109375" style="1" bestFit="1" customWidth="1"/>
    <col min="12547" max="12547" width="9.7109375" style="1" bestFit="1" customWidth="1"/>
    <col min="12548" max="12548" width="10" style="1" bestFit="1" customWidth="1"/>
    <col min="12549" max="12549" width="8.85546875" style="1" bestFit="1" customWidth="1"/>
    <col min="12550" max="12550" width="22.85546875" style="1" customWidth="1"/>
    <col min="12551" max="12551" width="59.7109375" style="1" bestFit="1" customWidth="1"/>
    <col min="12552" max="12552" width="57.85546875" style="1" bestFit="1" customWidth="1"/>
    <col min="12553" max="12553" width="35.28515625" style="1" bestFit="1" customWidth="1"/>
    <col min="12554" max="12554" width="28.140625" style="1" bestFit="1" customWidth="1"/>
    <col min="12555" max="12555" width="33.140625" style="1" bestFit="1" customWidth="1"/>
    <col min="12556" max="12556" width="26" style="1" bestFit="1" customWidth="1"/>
    <col min="12557" max="12557" width="19.140625" style="1" bestFit="1" customWidth="1"/>
    <col min="12558" max="12558" width="10.42578125" style="1" customWidth="1"/>
    <col min="12559" max="12559" width="11.85546875" style="1" customWidth="1"/>
    <col min="12560" max="12560" width="14.7109375" style="1" customWidth="1"/>
    <col min="12561" max="12561" width="9" style="1" bestFit="1" customWidth="1"/>
    <col min="12562" max="12801" width="9.140625" style="1"/>
    <col min="12802" max="12802" width="4.7109375" style="1" bestFit="1" customWidth="1"/>
    <col min="12803" max="12803" width="9.7109375" style="1" bestFit="1" customWidth="1"/>
    <col min="12804" max="12804" width="10" style="1" bestFit="1" customWidth="1"/>
    <col min="12805" max="12805" width="8.85546875" style="1" bestFit="1" customWidth="1"/>
    <col min="12806" max="12806" width="22.85546875" style="1" customWidth="1"/>
    <col min="12807" max="12807" width="59.7109375" style="1" bestFit="1" customWidth="1"/>
    <col min="12808" max="12808" width="57.85546875" style="1" bestFit="1" customWidth="1"/>
    <col min="12809" max="12809" width="35.28515625" style="1" bestFit="1" customWidth="1"/>
    <col min="12810" max="12810" width="28.140625" style="1" bestFit="1" customWidth="1"/>
    <col min="12811" max="12811" width="33.140625" style="1" bestFit="1" customWidth="1"/>
    <col min="12812" max="12812" width="26" style="1" bestFit="1" customWidth="1"/>
    <col min="12813" max="12813" width="19.140625" style="1" bestFit="1" customWidth="1"/>
    <col min="12814" max="12814" width="10.42578125" style="1" customWidth="1"/>
    <col min="12815" max="12815" width="11.85546875" style="1" customWidth="1"/>
    <col min="12816" max="12816" width="14.7109375" style="1" customWidth="1"/>
    <col min="12817" max="12817" width="9" style="1" bestFit="1" customWidth="1"/>
    <col min="12818" max="13057" width="9.140625" style="1"/>
    <col min="13058" max="13058" width="4.7109375" style="1" bestFit="1" customWidth="1"/>
    <col min="13059" max="13059" width="9.7109375" style="1" bestFit="1" customWidth="1"/>
    <col min="13060" max="13060" width="10" style="1" bestFit="1" customWidth="1"/>
    <col min="13061" max="13061" width="8.85546875" style="1" bestFit="1" customWidth="1"/>
    <col min="13062" max="13062" width="22.85546875" style="1" customWidth="1"/>
    <col min="13063" max="13063" width="59.7109375" style="1" bestFit="1" customWidth="1"/>
    <col min="13064" max="13064" width="57.85546875" style="1" bestFit="1" customWidth="1"/>
    <col min="13065" max="13065" width="35.28515625" style="1" bestFit="1" customWidth="1"/>
    <col min="13066" max="13066" width="28.140625" style="1" bestFit="1" customWidth="1"/>
    <col min="13067" max="13067" width="33.140625" style="1" bestFit="1" customWidth="1"/>
    <col min="13068" max="13068" width="26" style="1" bestFit="1" customWidth="1"/>
    <col min="13069" max="13069" width="19.140625" style="1" bestFit="1" customWidth="1"/>
    <col min="13070" max="13070" width="10.42578125" style="1" customWidth="1"/>
    <col min="13071" max="13071" width="11.85546875" style="1" customWidth="1"/>
    <col min="13072" max="13072" width="14.7109375" style="1" customWidth="1"/>
    <col min="13073" max="13073" width="9" style="1" bestFit="1" customWidth="1"/>
    <col min="13074" max="13313" width="9.140625" style="1"/>
    <col min="13314" max="13314" width="4.7109375" style="1" bestFit="1" customWidth="1"/>
    <col min="13315" max="13315" width="9.7109375" style="1" bestFit="1" customWidth="1"/>
    <col min="13316" max="13316" width="10" style="1" bestFit="1" customWidth="1"/>
    <col min="13317" max="13317" width="8.85546875" style="1" bestFit="1" customWidth="1"/>
    <col min="13318" max="13318" width="22.85546875" style="1" customWidth="1"/>
    <col min="13319" max="13319" width="59.7109375" style="1" bestFit="1" customWidth="1"/>
    <col min="13320" max="13320" width="57.85546875" style="1" bestFit="1" customWidth="1"/>
    <col min="13321" max="13321" width="35.28515625" style="1" bestFit="1" customWidth="1"/>
    <col min="13322" max="13322" width="28.140625" style="1" bestFit="1" customWidth="1"/>
    <col min="13323" max="13323" width="33.140625" style="1" bestFit="1" customWidth="1"/>
    <col min="13324" max="13324" width="26" style="1" bestFit="1" customWidth="1"/>
    <col min="13325" max="13325" width="19.140625" style="1" bestFit="1" customWidth="1"/>
    <col min="13326" max="13326" width="10.42578125" style="1" customWidth="1"/>
    <col min="13327" max="13327" width="11.85546875" style="1" customWidth="1"/>
    <col min="13328" max="13328" width="14.7109375" style="1" customWidth="1"/>
    <col min="13329" max="13329" width="9" style="1" bestFit="1" customWidth="1"/>
    <col min="13330" max="13569" width="9.140625" style="1"/>
    <col min="13570" max="13570" width="4.7109375" style="1" bestFit="1" customWidth="1"/>
    <col min="13571" max="13571" width="9.7109375" style="1" bestFit="1" customWidth="1"/>
    <col min="13572" max="13572" width="10" style="1" bestFit="1" customWidth="1"/>
    <col min="13573" max="13573" width="8.85546875" style="1" bestFit="1" customWidth="1"/>
    <col min="13574" max="13574" width="22.85546875" style="1" customWidth="1"/>
    <col min="13575" max="13575" width="59.7109375" style="1" bestFit="1" customWidth="1"/>
    <col min="13576" max="13576" width="57.85546875" style="1" bestFit="1" customWidth="1"/>
    <col min="13577" max="13577" width="35.28515625" style="1" bestFit="1" customWidth="1"/>
    <col min="13578" max="13578" width="28.140625" style="1" bestFit="1" customWidth="1"/>
    <col min="13579" max="13579" width="33.140625" style="1" bestFit="1" customWidth="1"/>
    <col min="13580" max="13580" width="26" style="1" bestFit="1" customWidth="1"/>
    <col min="13581" max="13581" width="19.140625" style="1" bestFit="1" customWidth="1"/>
    <col min="13582" max="13582" width="10.42578125" style="1" customWidth="1"/>
    <col min="13583" max="13583" width="11.85546875" style="1" customWidth="1"/>
    <col min="13584" max="13584" width="14.7109375" style="1" customWidth="1"/>
    <col min="13585" max="13585" width="9" style="1" bestFit="1" customWidth="1"/>
    <col min="13586" max="13825" width="9.140625" style="1"/>
    <col min="13826" max="13826" width="4.7109375" style="1" bestFit="1" customWidth="1"/>
    <col min="13827" max="13827" width="9.7109375" style="1" bestFit="1" customWidth="1"/>
    <col min="13828" max="13828" width="10" style="1" bestFit="1" customWidth="1"/>
    <col min="13829" max="13829" width="8.85546875" style="1" bestFit="1" customWidth="1"/>
    <col min="13830" max="13830" width="22.85546875" style="1" customWidth="1"/>
    <col min="13831" max="13831" width="59.7109375" style="1" bestFit="1" customWidth="1"/>
    <col min="13832" max="13832" width="57.85546875" style="1" bestFit="1" customWidth="1"/>
    <col min="13833" max="13833" width="35.28515625" style="1" bestFit="1" customWidth="1"/>
    <col min="13834" max="13834" width="28.140625" style="1" bestFit="1" customWidth="1"/>
    <col min="13835" max="13835" width="33.140625" style="1" bestFit="1" customWidth="1"/>
    <col min="13836" max="13836" width="26" style="1" bestFit="1" customWidth="1"/>
    <col min="13837" max="13837" width="19.140625" style="1" bestFit="1" customWidth="1"/>
    <col min="13838" max="13838" width="10.42578125" style="1" customWidth="1"/>
    <col min="13839" max="13839" width="11.85546875" style="1" customWidth="1"/>
    <col min="13840" max="13840" width="14.7109375" style="1" customWidth="1"/>
    <col min="13841" max="13841" width="9" style="1" bestFit="1" customWidth="1"/>
    <col min="13842" max="14081" width="9.140625" style="1"/>
    <col min="14082" max="14082" width="4.7109375" style="1" bestFit="1" customWidth="1"/>
    <col min="14083" max="14083" width="9.7109375" style="1" bestFit="1" customWidth="1"/>
    <col min="14084" max="14084" width="10" style="1" bestFit="1" customWidth="1"/>
    <col min="14085" max="14085" width="8.85546875" style="1" bestFit="1" customWidth="1"/>
    <col min="14086" max="14086" width="22.85546875" style="1" customWidth="1"/>
    <col min="14087" max="14087" width="59.7109375" style="1" bestFit="1" customWidth="1"/>
    <col min="14088" max="14088" width="57.85546875" style="1" bestFit="1" customWidth="1"/>
    <col min="14089" max="14089" width="35.28515625" style="1" bestFit="1" customWidth="1"/>
    <col min="14090" max="14090" width="28.140625" style="1" bestFit="1" customWidth="1"/>
    <col min="14091" max="14091" width="33.140625" style="1" bestFit="1" customWidth="1"/>
    <col min="14092" max="14092" width="26" style="1" bestFit="1" customWidth="1"/>
    <col min="14093" max="14093" width="19.140625" style="1" bestFit="1" customWidth="1"/>
    <col min="14094" max="14094" width="10.42578125" style="1" customWidth="1"/>
    <col min="14095" max="14095" width="11.85546875" style="1" customWidth="1"/>
    <col min="14096" max="14096" width="14.7109375" style="1" customWidth="1"/>
    <col min="14097" max="14097" width="9" style="1" bestFit="1" customWidth="1"/>
    <col min="14098" max="14337" width="9.140625" style="1"/>
    <col min="14338" max="14338" width="4.7109375" style="1" bestFit="1" customWidth="1"/>
    <col min="14339" max="14339" width="9.7109375" style="1" bestFit="1" customWidth="1"/>
    <col min="14340" max="14340" width="10" style="1" bestFit="1" customWidth="1"/>
    <col min="14341" max="14341" width="8.85546875" style="1" bestFit="1" customWidth="1"/>
    <col min="14342" max="14342" width="22.85546875" style="1" customWidth="1"/>
    <col min="14343" max="14343" width="59.7109375" style="1" bestFit="1" customWidth="1"/>
    <col min="14344" max="14344" width="57.85546875" style="1" bestFit="1" customWidth="1"/>
    <col min="14345" max="14345" width="35.28515625" style="1" bestFit="1" customWidth="1"/>
    <col min="14346" max="14346" width="28.140625" style="1" bestFit="1" customWidth="1"/>
    <col min="14347" max="14347" width="33.140625" style="1" bestFit="1" customWidth="1"/>
    <col min="14348" max="14348" width="26" style="1" bestFit="1" customWidth="1"/>
    <col min="14349" max="14349" width="19.140625" style="1" bestFit="1" customWidth="1"/>
    <col min="14350" max="14350" width="10.42578125" style="1" customWidth="1"/>
    <col min="14351" max="14351" width="11.85546875" style="1" customWidth="1"/>
    <col min="14352" max="14352" width="14.7109375" style="1" customWidth="1"/>
    <col min="14353" max="14353" width="9" style="1" bestFit="1" customWidth="1"/>
    <col min="14354" max="14593" width="9.140625" style="1"/>
    <col min="14594" max="14594" width="4.7109375" style="1" bestFit="1" customWidth="1"/>
    <col min="14595" max="14595" width="9.7109375" style="1" bestFit="1" customWidth="1"/>
    <col min="14596" max="14596" width="10" style="1" bestFit="1" customWidth="1"/>
    <col min="14597" max="14597" width="8.85546875" style="1" bestFit="1" customWidth="1"/>
    <col min="14598" max="14598" width="22.85546875" style="1" customWidth="1"/>
    <col min="14599" max="14599" width="59.7109375" style="1" bestFit="1" customWidth="1"/>
    <col min="14600" max="14600" width="57.85546875" style="1" bestFit="1" customWidth="1"/>
    <col min="14601" max="14601" width="35.28515625" style="1" bestFit="1" customWidth="1"/>
    <col min="14602" max="14602" width="28.140625" style="1" bestFit="1" customWidth="1"/>
    <col min="14603" max="14603" width="33.140625" style="1" bestFit="1" customWidth="1"/>
    <col min="14604" max="14604" width="26" style="1" bestFit="1" customWidth="1"/>
    <col min="14605" max="14605" width="19.140625" style="1" bestFit="1" customWidth="1"/>
    <col min="14606" max="14606" width="10.42578125" style="1" customWidth="1"/>
    <col min="14607" max="14607" width="11.85546875" style="1" customWidth="1"/>
    <col min="14608" max="14608" width="14.7109375" style="1" customWidth="1"/>
    <col min="14609" max="14609" width="9" style="1" bestFit="1" customWidth="1"/>
    <col min="14610" max="14849" width="9.140625" style="1"/>
    <col min="14850" max="14850" width="4.7109375" style="1" bestFit="1" customWidth="1"/>
    <col min="14851" max="14851" width="9.7109375" style="1" bestFit="1" customWidth="1"/>
    <col min="14852" max="14852" width="10" style="1" bestFit="1" customWidth="1"/>
    <col min="14853" max="14853" width="8.85546875" style="1" bestFit="1" customWidth="1"/>
    <col min="14854" max="14854" width="22.85546875" style="1" customWidth="1"/>
    <col min="14855" max="14855" width="59.7109375" style="1" bestFit="1" customWidth="1"/>
    <col min="14856" max="14856" width="57.85546875" style="1" bestFit="1" customWidth="1"/>
    <col min="14857" max="14857" width="35.28515625" style="1" bestFit="1" customWidth="1"/>
    <col min="14858" max="14858" width="28.140625" style="1" bestFit="1" customWidth="1"/>
    <col min="14859" max="14859" width="33.140625" style="1" bestFit="1" customWidth="1"/>
    <col min="14860" max="14860" width="26" style="1" bestFit="1" customWidth="1"/>
    <col min="14861" max="14861" width="19.140625" style="1" bestFit="1" customWidth="1"/>
    <col min="14862" max="14862" width="10.42578125" style="1" customWidth="1"/>
    <col min="14863" max="14863" width="11.85546875" style="1" customWidth="1"/>
    <col min="14864" max="14864" width="14.7109375" style="1" customWidth="1"/>
    <col min="14865" max="14865" width="9" style="1" bestFit="1" customWidth="1"/>
    <col min="14866" max="15105" width="9.140625" style="1"/>
    <col min="15106" max="15106" width="4.7109375" style="1" bestFit="1" customWidth="1"/>
    <col min="15107" max="15107" width="9.7109375" style="1" bestFit="1" customWidth="1"/>
    <col min="15108" max="15108" width="10" style="1" bestFit="1" customWidth="1"/>
    <col min="15109" max="15109" width="8.85546875" style="1" bestFit="1" customWidth="1"/>
    <col min="15110" max="15110" width="22.85546875" style="1" customWidth="1"/>
    <col min="15111" max="15111" width="59.7109375" style="1" bestFit="1" customWidth="1"/>
    <col min="15112" max="15112" width="57.85546875" style="1" bestFit="1" customWidth="1"/>
    <col min="15113" max="15113" width="35.28515625" style="1" bestFit="1" customWidth="1"/>
    <col min="15114" max="15114" width="28.140625" style="1" bestFit="1" customWidth="1"/>
    <col min="15115" max="15115" width="33.140625" style="1" bestFit="1" customWidth="1"/>
    <col min="15116" max="15116" width="26" style="1" bestFit="1" customWidth="1"/>
    <col min="15117" max="15117" width="19.140625" style="1" bestFit="1" customWidth="1"/>
    <col min="15118" max="15118" width="10.42578125" style="1" customWidth="1"/>
    <col min="15119" max="15119" width="11.85546875" style="1" customWidth="1"/>
    <col min="15120" max="15120" width="14.7109375" style="1" customWidth="1"/>
    <col min="15121" max="15121" width="9" style="1" bestFit="1" customWidth="1"/>
    <col min="15122" max="15361" width="9.140625" style="1"/>
    <col min="15362" max="15362" width="4.7109375" style="1" bestFit="1" customWidth="1"/>
    <col min="15363" max="15363" width="9.7109375" style="1" bestFit="1" customWidth="1"/>
    <col min="15364" max="15364" width="10" style="1" bestFit="1" customWidth="1"/>
    <col min="15365" max="15365" width="8.85546875" style="1" bestFit="1" customWidth="1"/>
    <col min="15366" max="15366" width="22.85546875" style="1" customWidth="1"/>
    <col min="15367" max="15367" width="59.7109375" style="1" bestFit="1" customWidth="1"/>
    <col min="15368" max="15368" width="57.85546875" style="1" bestFit="1" customWidth="1"/>
    <col min="15369" max="15369" width="35.28515625" style="1" bestFit="1" customWidth="1"/>
    <col min="15370" max="15370" width="28.140625" style="1" bestFit="1" customWidth="1"/>
    <col min="15371" max="15371" width="33.140625" style="1" bestFit="1" customWidth="1"/>
    <col min="15372" max="15372" width="26" style="1" bestFit="1" customWidth="1"/>
    <col min="15373" max="15373" width="19.140625" style="1" bestFit="1" customWidth="1"/>
    <col min="15374" max="15374" width="10.42578125" style="1" customWidth="1"/>
    <col min="15375" max="15375" width="11.85546875" style="1" customWidth="1"/>
    <col min="15376" max="15376" width="14.7109375" style="1" customWidth="1"/>
    <col min="15377" max="15377" width="9" style="1" bestFit="1" customWidth="1"/>
    <col min="15378" max="15617" width="9.140625" style="1"/>
    <col min="15618" max="15618" width="4.7109375" style="1" bestFit="1" customWidth="1"/>
    <col min="15619" max="15619" width="9.7109375" style="1" bestFit="1" customWidth="1"/>
    <col min="15620" max="15620" width="10" style="1" bestFit="1" customWidth="1"/>
    <col min="15621" max="15621" width="8.85546875" style="1" bestFit="1" customWidth="1"/>
    <col min="15622" max="15622" width="22.85546875" style="1" customWidth="1"/>
    <col min="15623" max="15623" width="59.7109375" style="1" bestFit="1" customWidth="1"/>
    <col min="15624" max="15624" width="57.85546875" style="1" bestFit="1" customWidth="1"/>
    <col min="15625" max="15625" width="35.28515625" style="1" bestFit="1" customWidth="1"/>
    <col min="15626" max="15626" width="28.140625" style="1" bestFit="1" customWidth="1"/>
    <col min="15627" max="15627" width="33.140625" style="1" bestFit="1" customWidth="1"/>
    <col min="15628" max="15628" width="26" style="1" bestFit="1" customWidth="1"/>
    <col min="15629" max="15629" width="19.140625" style="1" bestFit="1" customWidth="1"/>
    <col min="15630" max="15630" width="10.42578125" style="1" customWidth="1"/>
    <col min="15631" max="15631" width="11.85546875" style="1" customWidth="1"/>
    <col min="15632" max="15632" width="14.7109375" style="1" customWidth="1"/>
    <col min="15633" max="15633" width="9" style="1" bestFit="1" customWidth="1"/>
    <col min="15634" max="15873" width="9.140625" style="1"/>
    <col min="15874" max="15874" width="4.7109375" style="1" bestFit="1" customWidth="1"/>
    <col min="15875" max="15875" width="9.7109375" style="1" bestFit="1" customWidth="1"/>
    <col min="15876" max="15876" width="10" style="1" bestFit="1" customWidth="1"/>
    <col min="15877" max="15877" width="8.85546875" style="1" bestFit="1" customWidth="1"/>
    <col min="15878" max="15878" width="22.85546875" style="1" customWidth="1"/>
    <col min="15879" max="15879" width="59.7109375" style="1" bestFit="1" customWidth="1"/>
    <col min="15880" max="15880" width="57.85546875" style="1" bestFit="1" customWidth="1"/>
    <col min="15881" max="15881" width="35.28515625" style="1" bestFit="1" customWidth="1"/>
    <col min="15882" max="15882" width="28.140625" style="1" bestFit="1" customWidth="1"/>
    <col min="15883" max="15883" width="33.140625" style="1" bestFit="1" customWidth="1"/>
    <col min="15884" max="15884" width="26" style="1" bestFit="1" customWidth="1"/>
    <col min="15885" max="15885" width="19.140625" style="1" bestFit="1" customWidth="1"/>
    <col min="15886" max="15886" width="10.42578125" style="1" customWidth="1"/>
    <col min="15887" max="15887" width="11.85546875" style="1" customWidth="1"/>
    <col min="15888" max="15888" width="14.7109375" style="1" customWidth="1"/>
    <col min="15889" max="15889" width="9" style="1" bestFit="1" customWidth="1"/>
    <col min="15890" max="16129" width="9.140625" style="1"/>
    <col min="16130" max="16130" width="4.7109375" style="1" bestFit="1" customWidth="1"/>
    <col min="16131" max="16131" width="9.7109375" style="1" bestFit="1" customWidth="1"/>
    <col min="16132" max="16132" width="10" style="1" bestFit="1" customWidth="1"/>
    <col min="16133" max="16133" width="8.85546875" style="1" bestFit="1" customWidth="1"/>
    <col min="16134" max="16134" width="22.85546875" style="1" customWidth="1"/>
    <col min="16135" max="16135" width="59.7109375" style="1" bestFit="1" customWidth="1"/>
    <col min="16136" max="16136" width="57.85546875" style="1" bestFit="1" customWidth="1"/>
    <col min="16137" max="16137" width="35.28515625" style="1" bestFit="1" customWidth="1"/>
    <col min="16138" max="16138" width="28.140625" style="1" bestFit="1" customWidth="1"/>
    <col min="16139" max="16139" width="33.140625" style="1" bestFit="1" customWidth="1"/>
    <col min="16140" max="16140" width="26" style="1" bestFit="1" customWidth="1"/>
    <col min="16141" max="16141" width="19.140625" style="1" bestFit="1" customWidth="1"/>
    <col min="16142" max="16142" width="10.42578125" style="1" customWidth="1"/>
    <col min="16143" max="16143" width="11.85546875" style="1" customWidth="1"/>
    <col min="16144" max="16144" width="14.7109375" style="1" customWidth="1"/>
    <col min="16145" max="16145" width="9" style="1" bestFit="1" customWidth="1"/>
    <col min="16146" max="16384" width="9.140625" style="1"/>
  </cols>
  <sheetData>
    <row r="2" spans="1:18" ht="18.75" x14ac:dyDescent="0.3">
      <c r="A2" s="76" t="s">
        <v>2453</v>
      </c>
    </row>
    <row r="3" spans="1:18" x14ac:dyDescent="0.25">
      <c r="M3" s="2"/>
      <c r="N3" s="2"/>
      <c r="O3" s="2"/>
      <c r="P3" s="2"/>
    </row>
    <row r="4" spans="1:18" s="4" customFormat="1" ht="63"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row>
    <row r="5" spans="1:18" s="4" customFormat="1" x14ac:dyDescent="0.2">
      <c r="A5" s="478"/>
      <c r="B5" s="480"/>
      <c r="C5" s="480"/>
      <c r="D5" s="480"/>
      <c r="E5" s="478"/>
      <c r="F5" s="478"/>
      <c r="G5" s="478"/>
      <c r="H5" s="33" t="s">
        <v>14</v>
      </c>
      <c r="I5" s="33" t="s">
        <v>15</v>
      </c>
      <c r="J5" s="478"/>
      <c r="K5" s="34">
        <v>2020</v>
      </c>
      <c r="L5" s="34">
        <v>2021</v>
      </c>
      <c r="M5" s="5">
        <v>2020</v>
      </c>
      <c r="N5" s="5">
        <v>2021</v>
      </c>
      <c r="O5" s="5">
        <v>2020</v>
      </c>
      <c r="P5" s="5">
        <v>2021</v>
      </c>
      <c r="Q5" s="478"/>
      <c r="R5" s="480"/>
    </row>
    <row r="6" spans="1:18" s="4" customFormat="1" x14ac:dyDescent="0.2">
      <c r="A6" s="32" t="s">
        <v>16</v>
      </c>
      <c r="B6" s="33" t="s">
        <v>17</v>
      </c>
      <c r="C6" s="33" t="s">
        <v>18</v>
      </c>
      <c r="D6" s="33" t="s">
        <v>19</v>
      </c>
      <c r="E6" s="32" t="s">
        <v>20</v>
      </c>
      <c r="F6" s="32" t="s">
        <v>21</v>
      </c>
      <c r="G6" s="32" t="s">
        <v>22</v>
      </c>
      <c r="H6" s="33" t="s">
        <v>23</v>
      </c>
      <c r="I6" s="33" t="s">
        <v>24</v>
      </c>
      <c r="J6" s="32" t="s">
        <v>25</v>
      </c>
      <c r="K6" s="34" t="s">
        <v>26</v>
      </c>
      <c r="L6" s="34" t="s">
        <v>27</v>
      </c>
      <c r="M6" s="35" t="s">
        <v>28</v>
      </c>
      <c r="N6" s="35" t="s">
        <v>29</v>
      </c>
      <c r="O6" s="35" t="s">
        <v>30</v>
      </c>
      <c r="P6" s="35" t="s">
        <v>31</v>
      </c>
      <c r="Q6" s="32" t="s">
        <v>32</v>
      </c>
      <c r="R6" s="33" t="s">
        <v>33</v>
      </c>
    </row>
    <row r="7" spans="1:18" s="6" customFormat="1" ht="150" x14ac:dyDescent="0.25">
      <c r="A7" s="45">
        <v>1</v>
      </c>
      <c r="B7" s="46">
        <v>1</v>
      </c>
      <c r="C7" s="45">
        <v>1</v>
      </c>
      <c r="D7" s="46">
        <v>3</v>
      </c>
      <c r="E7" s="46" t="s">
        <v>521</v>
      </c>
      <c r="F7" s="46" t="s">
        <v>522</v>
      </c>
      <c r="G7" s="46" t="s">
        <v>523</v>
      </c>
      <c r="H7" s="46" t="s">
        <v>524</v>
      </c>
      <c r="I7" s="11" t="s">
        <v>525</v>
      </c>
      <c r="J7" s="46" t="s">
        <v>526</v>
      </c>
      <c r="K7" s="55" t="s">
        <v>55</v>
      </c>
      <c r="L7" s="55"/>
      <c r="M7" s="56">
        <v>115994.88</v>
      </c>
      <c r="N7" s="45"/>
      <c r="O7" s="56">
        <v>115994.88</v>
      </c>
      <c r="P7" s="56"/>
      <c r="Q7" s="46" t="s">
        <v>527</v>
      </c>
      <c r="R7" s="46" t="s">
        <v>528</v>
      </c>
    </row>
    <row r="8" spans="1:18" ht="90" x14ac:dyDescent="0.25">
      <c r="A8" s="38">
        <v>2</v>
      </c>
      <c r="B8" s="38">
        <v>1</v>
      </c>
      <c r="C8" s="38">
        <v>1</v>
      </c>
      <c r="D8" s="40">
        <v>3</v>
      </c>
      <c r="E8" s="40" t="s">
        <v>529</v>
      </c>
      <c r="F8" s="40" t="s">
        <v>530</v>
      </c>
      <c r="G8" s="40" t="s">
        <v>73</v>
      </c>
      <c r="H8" s="40" t="s">
        <v>81</v>
      </c>
      <c r="I8" s="12" t="s">
        <v>50</v>
      </c>
      <c r="J8" s="40" t="s">
        <v>122</v>
      </c>
      <c r="K8" s="60" t="s">
        <v>55</v>
      </c>
      <c r="L8" s="60"/>
      <c r="M8" s="61">
        <v>60480</v>
      </c>
      <c r="N8" s="38"/>
      <c r="O8" s="61">
        <v>60480</v>
      </c>
      <c r="P8" s="61"/>
      <c r="Q8" s="40" t="s">
        <v>531</v>
      </c>
      <c r="R8" s="40" t="s">
        <v>532</v>
      </c>
    </row>
    <row r="9" spans="1:18" ht="135" x14ac:dyDescent="0.25">
      <c r="A9" s="40">
        <v>3</v>
      </c>
      <c r="B9" s="40"/>
      <c r="C9" s="40"/>
      <c r="D9" s="40">
        <v>3</v>
      </c>
      <c r="E9" s="40" t="s">
        <v>533</v>
      </c>
      <c r="F9" s="40" t="s">
        <v>534</v>
      </c>
      <c r="G9" s="40" t="s">
        <v>535</v>
      </c>
      <c r="H9" s="40" t="s">
        <v>536</v>
      </c>
      <c r="I9" s="40" t="s">
        <v>537</v>
      </c>
      <c r="J9" s="40" t="s">
        <v>538</v>
      </c>
      <c r="K9" s="38" t="s">
        <v>55</v>
      </c>
      <c r="L9" s="60"/>
      <c r="M9" s="47">
        <v>22600</v>
      </c>
      <c r="N9" s="39"/>
      <c r="O9" s="47">
        <v>20000</v>
      </c>
      <c r="P9" s="39"/>
      <c r="Q9" s="40" t="s">
        <v>539</v>
      </c>
      <c r="R9" s="40" t="s">
        <v>540</v>
      </c>
    </row>
    <row r="10" spans="1:18" ht="120" x14ac:dyDescent="0.25">
      <c r="A10" s="45">
        <v>4</v>
      </c>
      <c r="B10" s="46">
        <v>6</v>
      </c>
      <c r="C10" s="45">
        <v>5</v>
      </c>
      <c r="D10" s="46">
        <v>4</v>
      </c>
      <c r="E10" s="46" t="s">
        <v>541</v>
      </c>
      <c r="F10" s="46" t="s">
        <v>542</v>
      </c>
      <c r="G10" s="46" t="s">
        <v>53</v>
      </c>
      <c r="H10" s="46" t="s">
        <v>48</v>
      </c>
      <c r="I10" s="11" t="s">
        <v>543</v>
      </c>
      <c r="J10" s="46" t="s">
        <v>544</v>
      </c>
      <c r="K10" s="55" t="s">
        <v>52</v>
      </c>
      <c r="L10" s="55"/>
      <c r="M10" s="56">
        <v>94800</v>
      </c>
      <c r="N10" s="45"/>
      <c r="O10" s="56">
        <v>94800</v>
      </c>
      <c r="P10" s="56"/>
      <c r="Q10" s="46" t="s">
        <v>531</v>
      </c>
      <c r="R10" s="46" t="s">
        <v>532</v>
      </c>
    </row>
    <row r="11" spans="1:18" ht="210" x14ac:dyDescent="0.25">
      <c r="A11" s="38">
        <v>5</v>
      </c>
      <c r="B11" s="38">
        <v>1</v>
      </c>
      <c r="C11" s="38">
        <v>1</v>
      </c>
      <c r="D11" s="40">
        <v>6</v>
      </c>
      <c r="E11" s="40" t="s">
        <v>545</v>
      </c>
      <c r="F11" s="44" t="s">
        <v>546</v>
      </c>
      <c r="G11" s="40" t="s">
        <v>547</v>
      </c>
      <c r="H11" s="40" t="s">
        <v>89</v>
      </c>
      <c r="I11" s="12" t="s">
        <v>548</v>
      </c>
      <c r="J11" s="40" t="s">
        <v>549</v>
      </c>
      <c r="K11" s="60" t="s">
        <v>37</v>
      </c>
      <c r="L11" s="60"/>
      <c r="M11" s="61">
        <v>76169.039999999994</v>
      </c>
      <c r="N11" s="38"/>
      <c r="O11" s="61">
        <v>68405.100000000006</v>
      </c>
      <c r="P11" s="61"/>
      <c r="Q11" s="40" t="s">
        <v>550</v>
      </c>
      <c r="R11" s="40" t="s">
        <v>551</v>
      </c>
    </row>
    <row r="12" spans="1:18" ht="75" x14ac:dyDescent="0.25">
      <c r="A12" s="40">
        <v>6</v>
      </c>
      <c r="B12" s="40">
        <v>1</v>
      </c>
      <c r="C12" s="40">
        <v>1</v>
      </c>
      <c r="D12" s="40">
        <v>6</v>
      </c>
      <c r="E12" s="40" t="s">
        <v>552</v>
      </c>
      <c r="F12" s="40" t="s">
        <v>553</v>
      </c>
      <c r="G12" s="40" t="s">
        <v>554</v>
      </c>
      <c r="H12" s="40" t="s">
        <v>555</v>
      </c>
      <c r="I12" s="40" t="s">
        <v>556</v>
      </c>
      <c r="J12" s="40" t="s">
        <v>557</v>
      </c>
      <c r="K12" s="38" t="s">
        <v>55</v>
      </c>
      <c r="L12" s="60"/>
      <c r="M12" s="47">
        <v>57700</v>
      </c>
      <c r="N12" s="39"/>
      <c r="O12" s="47">
        <v>51825</v>
      </c>
      <c r="P12" s="39"/>
      <c r="Q12" s="40" t="s">
        <v>558</v>
      </c>
      <c r="R12" s="40" t="s">
        <v>559</v>
      </c>
    </row>
    <row r="13" spans="1:18" ht="180" x14ac:dyDescent="0.25">
      <c r="A13" s="45">
        <v>7</v>
      </c>
      <c r="B13" s="46">
        <v>2</v>
      </c>
      <c r="C13" s="45">
        <v>1</v>
      </c>
      <c r="D13" s="46">
        <v>6</v>
      </c>
      <c r="E13" s="41" t="s">
        <v>560</v>
      </c>
      <c r="F13" s="41" t="s">
        <v>561</v>
      </c>
      <c r="G13" s="46" t="s">
        <v>562</v>
      </c>
      <c r="H13" s="46" t="s">
        <v>563</v>
      </c>
      <c r="I13" s="11" t="s">
        <v>564</v>
      </c>
      <c r="J13" s="46" t="s">
        <v>565</v>
      </c>
      <c r="K13" s="55" t="s">
        <v>566</v>
      </c>
      <c r="L13" s="55"/>
      <c r="M13" s="56">
        <v>38346.57</v>
      </c>
      <c r="N13" s="45"/>
      <c r="O13" s="56">
        <v>32934.57</v>
      </c>
      <c r="P13" s="56"/>
      <c r="Q13" s="46" t="s">
        <v>567</v>
      </c>
      <c r="R13" s="46" t="s">
        <v>568</v>
      </c>
    </row>
    <row r="14" spans="1:18" ht="105" x14ac:dyDescent="0.25">
      <c r="A14" s="38">
        <v>8</v>
      </c>
      <c r="B14" s="38">
        <v>1</v>
      </c>
      <c r="C14" s="38">
        <v>1</v>
      </c>
      <c r="D14" s="40">
        <v>6</v>
      </c>
      <c r="E14" s="40" t="s">
        <v>569</v>
      </c>
      <c r="F14" s="40" t="s">
        <v>570</v>
      </c>
      <c r="G14" s="40" t="s">
        <v>571</v>
      </c>
      <c r="H14" s="40" t="s">
        <v>572</v>
      </c>
      <c r="I14" s="12" t="s">
        <v>573</v>
      </c>
      <c r="J14" s="40" t="s">
        <v>574</v>
      </c>
      <c r="K14" s="60" t="s">
        <v>55</v>
      </c>
      <c r="L14" s="60"/>
      <c r="M14" s="61">
        <v>61040.88</v>
      </c>
      <c r="N14" s="38"/>
      <c r="O14" s="61">
        <v>60260.88</v>
      </c>
      <c r="P14" s="61"/>
      <c r="Q14" s="40" t="s">
        <v>550</v>
      </c>
      <c r="R14" s="40" t="s">
        <v>575</v>
      </c>
    </row>
    <row r="15" spans="1:18" ht="60" x14ac:dyDescent="0.25">
      <c r="A15" s="40">
        <v>9</v>
      </c>
      <c r="B15" s="40"/>
      <c r="C15" s="40"/>
      <c r="D15" s="40">
        <v>6</v>
      </c>
      <c r="E15" s="40" t="s">
        <v>576</v>
      </c>
      <c r="F15" s="40" t="s">
        <v>577</v>
      </c>
      <c r="G15" s="40" t="s">
        <v>578</v>
      </c>
      <c r="H15" s="40" t="s">
        <v>579</v>
      </c>
      <c r="I15" s="38" t="s">
        <v>580</v>
      </c>
      <c r="J15" s="40" t="s">
        <v>581</v>
      </c>
      <c r="K15" s="38" t="s">
        <v>55</v>
      </c>
      <c r="L15" s="60"/>
      <c r="M15" s="47">
        <v>30918.98</v>
      </c>
      <c r="N15" s="39"/>
      <c r="O15" s="47">
        <v>27718.98</v>
      </c>
      <c r="P15" s="39"/>
      <c r="Q15" s="40" t="s">
        <v>567</v>
      </c>
      <c r="R15" s="40" t="s">
        <v>568</v>
      </c>
    </row>
    <row r="16" spans="1:18" ht="75" x14ac:dyDescent="0.25">
      <c r="A16" s="45">
        <v>10</v>
      </c>
      <c r="B16" s="46">
        <v>1</v>
      </c>
      <c r="C16" s="45">
        <v>1</v>
      </c>
      <c r="D16" s="46">
        <v>6</v>
      </c>
      <c r="E16" s="46" t="s">
        <v>582</v>
      </c>
      <c r="F16" s="46" t="s">
        <v>583</v>
      </c>
      <c r="G16" s="46" t="s">
        <v>53</v>
      </c>
      <c r="H16" s="46" t="s">
        <v>584</v>
      </c>
      <c r="I16" s="11" t="s">
        <v>585</v>
      </c>
      <c r="J16" s="46" t="s">
        <v>586</v>
      </c>
      <c r="K16" s="55" t="s">
        <v>587</v>
      </c>
      <c r="L16" s="55"/>
      <c r="M16" s="56">
        <v>93600</v>
      </c>
      <c r="N16" s="45"/>
      <c r="O16" s="56">
        <v>93600</v>
      </c>
      <c r="P16" s="56"/>
      <c r="Q16" s="46" t="s">
        <v>588</v>
      </c>
      <c r="R16" s="46" t="s">
        <v>589</v>
      </c>
    </row>
    <row r="17" spans="1:18" ht="105" x14ac:dyDescent="0.25">
      <c r="A17" s="38">
        <v>11</v>
      </c>
      <c r="B17" s="38">
        <v>6</v>
      </c>
      <c r="C17" s="38">
        <v>1</v>
      </c>
      <c r="D17" s="40">
        <v>6</v>
      </c>
      <c r="E17" s="40" t="s">
        <v>590</v>
      </c>
      <c r="F17" s="40" t="s">
        <v>591</v>
      </c>
      <c r="G17" s="40" t="s">
        <v>592</v>
      </c>
      <c r="H17" s="40" t="s">
        <v>593</v>
      </c>
      <c r="I17" s="40" t="s">
        <v>594</v>
      </c>
      <c r="J17" s="40" t="s">
        <v>595</v>
      </c>
      <c r="K17" s="38" t="s">
        <v>55</v>
      </c>
      <c r="L17" s="60"/>
      <c r="M17" s="61">
        <v>95800</v>
      </c>
      <c r="N17" s="38"/>
      <c r="O17" s="61">
        <v>95800</v>
      </c>
      <c r="P17" s="61"/>
      <c r="Q17" s="46" t="s">
        <v>596</v>
      </c>
      <c r="R17" s="13" t="s">
        <v>597</v>
      </c>
    </row>
    <row r="18" spans="1:18" ht="150" x14ac:dyDescent="0.25">
      <c r="A18" s="40">
        <v>12</v>
      </c>
      <c r="B18" s="40">
        <v>2</v>
      </c>
      <c r="C18" s="40">
        <v>1</v>
      </c>
      <c r="D18" s="40">
        <v>9</v>
      </c>
      <c r="E18" s="40" t="s">
        <v>598</v>
      </c>
      <c r="F18" s="40" t="s">
        <v>599</v>
      </c>
      <c r="G18" s="40" t="s">
        <v>53</v>
      </c>
      <c r="H18" s="40" t="s">
        <v>584</v>
      </c>
      <c r="I18" s="38" t="s">
        <v>300</v>
      </c>
      <c r="J18" s="40" t="s">
        <v>54</v>
      </c>
      <c r="K18" s="38" t="s">
        <v>55</v>
      </c>
      <c r="L18" s="60"/>
      <c r="M18" s="47">
        <v>95550</v>
      </c>
      <c r="N18" s="39"/>
      <c r="O18" s="47">
        <v>83125</v>
      </c>
      <c r="P18" s="39"/>
      <c r="Q18" s="36" t="s">
        <v>600</v>
      </c>
      <c r="R18" s="40" t="s">
        <v>601</v>
      </c>
    </row>
    <row r="19" spans="1:18" ht="240" x14ac:dyDescent="0.25">
      <c r="A19" s="45">
        <v>13</v>
      </c>
      <c r="B19" s="46">
        <v>3</v>
      </c>
      <c r="C19" s="45">
        <v>1</v>
      </c>
      <c r="D19" s="46">
        <v>9</v>
      </c>
      <c r="E19" s="46" t="s">
        <v>602</v>
      </c>
      <c r="F19" s="46" t="s">
        <v>603</v>
      </c>
      <c r="G19" s="46" t="s">
        <v>61</v>
      </c>
      <c r="H19" s="46" t="s">
        <v>604</v>
      </c>
      <c r="I19" s="11" t="s">
        <v>605</v>
      </c>
      <c r="J19" s="46" t="s">
        <v>122</v>
      </c>
      <c r="K19" s="55" t="s">
        <v>37</v>
      </c>
      <c r="L19" s="55"/>
      <c r="M19" s="56">
        <v>14030</v>
      </c>
      <c r="N19" s="45"/>
      <c r="O19" s="56">
        <v>14030</v>
      </c>
      <c r="P19" s="56"/>
      <c r="Q19" s="46" t="s">
        <v>606</v>
      </c>
      <c r="R19" s="46" t="s">
        <v>607</v>
      </c>
    </row>
    <row r="20" spans="1:18" ht="105" x14ac:dyDescent="0.25">
      <c r="A20" s="38">
        <v>14</v>
      </c>
      <c r="B20" s="38">
        <v>2</v>
      </c>
      <c r="C20" s="38">
        <v>3</v>
      </c>
      <c r="D20" s="40">
        <v>10</v>
      </c>
      <c r="E20" s="40" t="s">
        <v>608</v>
      </c>
      <c r="F20" s="40" t="s">
        <v>609</v>
      </c>
      <c r="G20" s="40" t="s">
        <v>610</v>
      </c>
      <c r="H20" s="40" t="s">
        <v>611</v>
      </c>
      <c r="I20" s="12" t="s">
        <v>612</v>
      </c>
      <c r="J20" s="40" t="s">
        <v>613</v>
      </c>
      <c r="K20" s="60" t="s">
        <v>55</v>
      </c>
      <c r="L20" s="60"/>
      <c r="M20" s="61">
        <v>23565.29</v>
      </c>
      <c r="N20" s="38"/>
      <c r="O20" s="61">
        <v>19965.29</v>
      </c>
      <c r="P20" s="61"/>
      <c r="Q20" s="40" t="s">
        <v>567</v>
      </c>
      <c r="R20" s="40" t="s">
        <v>568</v>
      </c>
    </row>
    <row r="21" spans="1:18" ht="345" x14ac:dyDescent="0.25">
      <c r="A21" s="38">
        <v>15</v>
      </c>
      <c r="B21" s="38">
        <v>2</v>
      </c>
      <c r="C21" s="38">
        <v>3</v>
      </c>
      <c r="D21" s="40">
        <v>10</v>
      </c>
      <c r="E21" s="40" t="s">
        <v>614</v>
      </c>
      <c r="F21" s="44" t="s">
        <v>615</v>
      </c>
      <c r="G21" s="40" t="s">
        <v>616</v>
      </c>
      <c r="H21" s="40" t="s">
        <v>617</v>
      </c>
      <c r="I21" s="12" t="s">
        <v>618</v>
      </c>
      <c r="J21" s="40" t="s">
        <v>619</v>
      </c>
      <c r="K21" s="60" t="s">
        <v>55</v>
      </c>
      <c r="L21" s="60"/>
      <c r="M21" s="61">
        <v>36229.230000000003</v>
      </c>
      <c r="N21" s="38"/>
      <c r="O21" s="61">
        <v>30029.23</v>
      </c>
      <c r="P21" s="61"/>
      <c r="Q21" s="40" t="s">
        <v>567</v>
      </c>
      <c r="R21" s="40" t="s">
        <v>568</v>
      </c>
    </row>
    <row r="22" spans="1:18" ht="120" x14ac:dyDescent="0.25">
      <c r="A22" s="40">
        <v>16</v>
      </c>
      <c r="B22" s="40">
        <v>6</v>
      </c>
      <c r="C22" s="40">
        <v>5</v>
      </c>
      <c r="D22" s="40">
        <v>11</v>
      </c>
      <c r="E22" s="40" t="s">
        <v>620</v>
      </c>
      <c r="F22" s="40" t="s">
        <v>621</v>
      </c>
      <c r="G22" s="40" t="s">
        <v>622</v>
      </c>
      <c r="H22" s="40" t="s">
        <v>623</v>
      </c>
      <c r="I22" s="38" t="s">
        <v>624</v>
      </c>
      <c r="J22" s="40" t="s">
        <v>625</v>
      </c>
      <c r="K22" s="38" t="s">
        <v>55</v>
      </c>
      <c r="L22" s="60"/>
      <c r="M22" s="47">
        <v>20563.099999999999</v>
      </c>
      <c r="N22" s="39"/>
      <c r="O22" s="47">
        <v>11489.1</v>
      </c>
      <c r="P22" s="39"/>
      <c r="Q22" s="40" t="s">
        <v>626</v>
      </c>
      <c r="R22" s="40" t="s">
        <v>627</v>
      </c>
    </row>
    <row r="23" spans="1:18" ht="135" x14ac:dyDescent="0.25">
      <c r="A23" s="45">
        <v>17</v>
      </c>
      <c r="B23" s="46">
        <v>6</v>
      </c>
      <c r="C23" s="45">
        <v>5</v>
      </c>
      <c r="D23" s="46">
        <v>11</v>
      </c>
      <c r="E23" s="46" t="s">
        <v>628</v>
      </c>
      <c r="F23" s="46" t="s">
        <v>629</v>
      </c>
      <c r="G23" s="46" t="s">
        <v>630</v>
      </c>
      <c r="H23" s="46" t="s">
        <v>631</v>
      </c>
      <c r="I23" s="11" t="s">
        <v>632</v>
      </c>
      <c r="J23" s="46" t="s">
        <v>122</v>
      </c>
      <c r="K23" s="55" t="s">
        <v>46</v>
      </c>
      <c r="L23" s="55"/>
      <c r="M23" s="56">
        <v>28562.2</v>
      </c>
      <c r="N23" s="45"/>
      <c r="O23" s="56">
        <v>19216</v>
      </c>
      <c r="P23" s="56"/>
      <c r="Q23" s="46" t="s">
        <v>633</v>
      </c>
      <c r="R23" s="46" t="s">
        <v>634</v>
      </c>
    </row>
    <row r="24" spans="1:18" ht="150" x14ac:dyDescent="0.25">
      <c r="A24" s="38">
        <v>18</v>
      </c>
      <c r="B24" s="38">
        <v>6</v>
      </c>
      <c r="C24" s="38">
        <v>5</v>
      </c>
      <c r="D24" s="40">
        <v>11</v>
      </c>
      <c r="E24" s="40" t="s">
        <v>635</v>
      </c>
      <c r="F24" s="40" t="s">
        <v>636</v>
      </c>
      <c r="G24" s="40" t="s">
        <v>36</v>
      </c>
      <c r="H24" s="40" t="s">
        <v>274</v>
      </c>
      <c r="I24" s="12" t="s">
        <v>637</v>
      </c>
      <c r="J24" s="40" t="s">
        <v>122</v>
      </c>
      <c r="K24" s="60" t="s">
        <v>55</v>
      </c>
      <c r="L24" s="60"/>
      <c r="M24" s="61">
        <v>17491.650000000001</v>
      </c>
      <c r="N24" s="38"/>
      <c r="O24" s="61">
        <v>15711.72</v>
      </c>
      <c r="P24" s="61"/>
      <c r="Q24" s="40" t="s">
        <v>638</v>
      </c>
      <c r="R24" s="40" t="s">
        <v>639</v>
      </c>
    </row>
    <row r="25" spans="1:18" ht="120.75" thickBot="1" x14ac:dyDescent="0.3">
      <c r="A25" s="40">
        <v>19</v>
      </c>
      <c r="B25" s="40">
        <v>4</v>
      </c>
      <c r="C25" s="40">
        <v>2</v>
      </c>
      <c r="D25" s="40">
        <v>12</v>
      </c>
      <c r="E25" s="90" t="s">
        <v>640</v>
      </c>
      <c r="F25" s="94" t="s">
        <v>706</v>
      </c>
      <c r="G25" s="40" t="s">
        <v>641</v>
      </c>
      <c r="H25" s="40" t="s">
        <v>642</v>
      </c>
      <c r="I25" s="38" t="s">
        <v>643</v>
      </c>
      <c r="J25" s="40" t="s">
        <v>644</v>
      </c>
      <c r="K25" s="38" t="s">
        <v>55</v>
      </c>
      <c r="L25" s="60"/>
      <c r="M25" s="47">
        <v>21669.5</v>
      </c>
      <c r="N25" s="39"/>
      <c r="O25" s="47">
        <v>16569.5</v>
      </c>
      <c r="P25" s="39"/>
      <c r="Q25" s="40" t="s">
        <v>567</v>
      </c>
      <c r="R25" s="40" t="s">
        <v>568</v>
      </c>
    </row>
    <row r="26" spans="1:18" ht="120" x14ac:dyDescent="0.25">
      <c r="A26" s="38">
        <v>20</v>
      </c>
      <c r="B26" s="38">
        <v>6</v>
      </c>
      <c r="C26" s="38">
        <v>1</v>
      </c>
      <c r="D26" s="40">
        <v>13</v>
      </c>
      <c r="E26" s="40" t="s">
        <v>645</v>
      </c>
      <c r="F26" s="95" t="s">
        <v>646</v>
      </c>
      <c r="G26" s="40" t="s">
        <v>647</v>
      </c>
      <c r="H26" s="40" t="s">
        <v>289</v>
      </c>
      <c r="I26" s="12" t="s">
        <v>231</v>
      </c>
      <c r="J26" s="40" t="s">
        <v>648</v>
      </c>
      <c r="K26" s="60" t="s">
        <v>46</v>
      </c>
      <c r="L26" s="60"/>
      <c r="M26" s="61">
        <v>51091.199999999997</v>
      </c>
      <c r="N26" s="38"/>
      <c r="O26" s="61">
        <v>44399.199999999997</v>
      </c>
      <c r="P26" s="61"/>
      <c r="Q26" s="46" t="s">
        <v>649</v>
      </c>
      <c r="R26" s="13" t="s">
        <v>650</v>
      </c>
    </row>
    <row r="27" spans="1:18" s="369" customFormat="1" ht="153.75" customHeight="1" x14ac:dyDescent="0.25">
      <c r="A27" s="312">
        <v>21</v>
      </c>
      <c r="B27" s="312">
        <v>6</v>
      </c>
      <c r="C27" s="312">
        <v>1</v>
      </c>
      <c r="D27" s="386">
        <v>13</v>
      </c>
      <c r="E27" s="387" t="s">
        <v>658</v>
      </c>
      <c r="F27" s="388" t="s">
        <v>659</v>
      </c>
      <c r="G27" s="310" t="s">
        <v>419</v>
      </c>
      <c r="H27" s="310" t="s">
        <v>660</v>
      </c>
      <c r="I27" s="316" t="s">
        <v>661</v>
      </c>
      <c r="J27" s="310" t="s">
        <v>122</v>
      </c>
      <c r="K27" s="313" t="s">
        <v>37</v>
      </c>
      <c r="L27" s="313"/>
      <c r="M27" s="317">
        <v>29225.5</v>
      </c>
      <c r="N27" s="389"/>
      <c r="O27" s="317">
        <v>12619.96</v>
      </c>
      <c r="P27" s="390"/>
      <c r="Q27" s="391" t="s">
        <v>662</v>
      </c>
      <c r="R27" s="310" t="s">
        <v>663</v>
      </c>
    </row>
    <row r="28" spans="1:18" s="369" customFormat="1" ht="209.25" customHeight="1" x14ac:dyDescent="0.25">
      <c r="A28" s="312">
        <v>22</v>
      </c>
      <c r="B28" s="312">
        <v>2</v>
      </c>
      <c r="C28" s="312">
        <v>3</v>
      </c>
      <c r="D28" s="386">
        <v>13</v>
      </c>
      <c r="E28" s="387" t="s">
        <v>664</v>
      </c>
      <c r="F28" s="388" t="s">
        <v>665</v>
      </c>
      <c r="G28" s="310" t="s">
        <v>666</v>
      </c>
      <c r="H28" s="310" t="s">
        <v>667</v>
      </c>
      <c r="I28" s="316" t="s">
        <v>668</v>
      </c>
      <c r="J28" s="310" t="s">
        <v>669</v>
      </c>
      <c r="K28" s="313" t="s">
        <v>55</v>
      </c>
      <c r="L28" s="313"/>
      <c r="M28" s="317">
        <v>23058.39</v>
      </c>
      <c r="N28" s="389"/>
      <c r="O28" s="317">
        <v>19408.39</v>
      </c>
      <c r="P28" s="390"/>
      <c r="Q28" s="391" t="s">
        <v>567</v>
      </c>
      <c r="R28" s="310" t="s">
        <v>670</v>
      </c>
    </row>
    <row r="30" spans="1:18" x14ac:dyDescent="0.25">
      <c r="N30" s="276"/>
      <c r="O30" s="516" t="s">
        <v>39</v>
      </c>
      <c r="P30" s="517"/>
    </row>
    <row r="31" spans="1:18" x14ac:dyDescent="0.25">
      <c r="N31" s="385"/>
      <c r="O31" s="31" t="s">
        <v>40</v>
      </c>
      <c r="P31" s="362" t="s">
        <v>41</v>
      </c>
    </row>
    <row r="32" spans="1:18" x14ac:dyDescent="0.25">
      <c r="N32" s="385" t="s">
        <v>2448</v>
      </c>
      <c r="O32" s="361">
        <v>22</v>
      </c>
      <c r="P32" s="360">
        <f>O7+O8+O9+O10+O11+O12+O13+O14+O15+O16+O17+O18+O19+O20+O21+O22+O23+O24+O25+O26+O27+O28</f>
        <v>1008382.7999999999</v>
      </c>
    </row>
    <row r="34" spans="1:18" ht="18.75" x14ac:dyDescent="0.3">
      <c r="A34" s="76" t="s">
        <v>322</v>
      </c>
      <c r="L34" s="105"/>
    </row>
    <row r="35" spans="1:18" x14ac:dyDescent="0.25">
      <c r="A35" s="719"/>
      <c r="B35" s="719"/>
      <c r="C35" s="719"/>
      <c r="D35" s="719"/>
      <c r="E35" s="719"/>
      <c r="F35" s="719"/>
    </row>
    <row r="36" spans="1:18" ht="67.5" customHeight="1" x14ac:dyDescent="0.25">
      <c r="A36" s="477" t="s">
        <v>0</v>
      </c>
      <c r="B36" s="479" t="s">
        <v>1</v>
      </c>
      <c r="C36" s="479" t="s">
        <v>2</v>
      </c>
      <c r="D36" s="479" t="s">
        <v>3</v>
      </c>
      <c r="E36" s="477" t="s">
        <v>4</v>
      </c>
      <c r="F36" s="477" t="s">
        <v>5</v>
      </c>
      <c r="G36" s="477" t="s">
        <v>6</v>
      </c>
      <c r="H36" s="481" t="s">
        <v>7</v>
      </c>
      <c r="I36" s="481"/>
      <c r="J36" s="477" t="s">
        <v>8</v>
      </c>
      <c r="K36" s="489" t="s">
        <v>9</v>
      </c>
      <c r="L36" s="514"/>
      <c r="M36" s="484" t="s">
        <v>10</v>
      </c>
      <c r="N36" s="484"/>
      <c r="O36" s="484" t="s">
        <v>11</v>
      </c>
      <c r="P36" s="484"/>
      <c r="Q36" s="477" t="s">
        <v>12</v>
      </c>
      <c r="R36" s="479" t="s">
        <v>13</v>
      </c>
    </row>
    <row r="37" spans="1:18" x14ac:dyDescent="0.25">
      <c r="A37" s="478"/>
      <c r="B37" s="480"/>
      <c r="C37" s="480"/>
      <c r="D37" s="480"/>
      <c r="E37" s="478"/>
      <c r="F37" s="478"/>
      <c r="G37" s="478"/>
      <c r="H37" s="33" t="s">
        <v>14</v>
      </c>
      <c r="I37" s="33" t="s">
        <v>15</v>
      </c>
      <c r="J37" s="478"/>
      <c r="K37" s="34">
        <v>2020</v>
      </c>
      <c r="L37" s="34">
        <v>2021</v>
      </c>
      <c r="M37" s="5">
        <v>2020</v>
      </c>
      <c r="N37" s="5">
        <v>2021</v>
      </c>
      <c r="O37" s="5">
        <v>2020</v>
      </c>
      <c r="P37" s="5">
        <v>2021</v>
      </c>
      <c r="Q37" s="478"/>
      <c r="R37" s="480"/>
    </row>
    <row r="38" spans="1:18" x14ac:dyDescent="0.25">
      <c r="A38" s="32" t="s">
        <v>16</v>
      </c>
      <c r="B38" s="33" t="s">
        <v>17</v>
      </c>
      <c r="C38" s="33" t="s">
        <v>18</v>
      </c>
      <c r="D38" s="33" t="s">
        <v>19</v>
      </c>
      <c r="E38" s="32" t="s">
        <v>20</v>
      </c>
      <c r="F38" s="32" t="s">
        <v>21</v>
      </c>
      <c r="G38" s="32" t="s">
        <v>22</v>
      </c>
      <c r="H38" s="33" t="s">
        <v>23</v>
      </c>
      <c r="I38" s="33" t="s">
        <v>24</v>
      </c>
      <c r="J38" s="32" t="s">
        <v>25</v>
      </c>
      <c r="K38" s="34" t="s">
        <v>26</v>
      </c>
      <c r="L38" s="34" t="s">
        <v>27</v>
      </c>
      <c r="M38" s="35" t="s">
        <v>28</v>
      </c>
      <c r="N38" s="35" t="s">
        <v>29</v>
      </c>
      <c r="O38" s="35" t="s">
        <v>30</v>
      </c>
      <c r="P38" s="35" t="s">
        <v>31</v>
      </c>
      <c r="Q38" s="32" t="s">
        <v>32</v>
      </c>
      <c r="R38" s="33" t="s">
        <v>33</v>
      </c>
    </row>
    <row r="39" spans="1:18" ht="210" x14ac:dyDescent="0.25">
      <c r="A39" s="38">
        <v>1</v>
      </c>
      <c r="B39" s="38">
        <v>6</v>
      </c>
      <c r="C39" s="38">
        <v>1</v>
      </c>
      <c r="D39" s="91">
        <v>6</v>
      </c>
      <c r="E39" s="40" t="s">
        <v>651</v>
      </c>
      <c r="F39" s="97" t="s">
        <v>652</v>
      </c>
      <c r="G39" s="40" t="s">
        <v>653</v>
      </c>
      <c r="H39" s="40" t="s">
        <v>654</v>
      </c>
      <c r="I39" s="12" t="s">
        <v>655</v>
      </c>
      <c r="J39" s="40" t="s">
        <v>656</v>
      </c>
      <c r="K39" s="60" t="s">
        <v>37</v>
      </c>
      <c r="L39" s="60"/>
      <c r="M39" s="61">
        <v>77544.7</v>
      </c>
      <c r="N39" s="38"/>
      <c r="O39" s="61">
        <v>68540.710000000006</v>
      </c>
      <c r="P39" s="92"/>
      <c r="Q39" s="46" t="s">
        <v>550</v>
      </c>
      <c r="R39" s="46" t="s">
        <v>657</v>
      </c>
    </row>
    <row r="40" spans="1:18" ht="225" x14ac:dyDescent="0.25">
      <c r="A40" s="38">
        <v>2</v>
      </c>
      <c r="B40" s="38">
        <v>6</v>
      </c>
      <c r="C40" s="38">
        <v>3</v>
      </c>
      <c r="D40" s="91">
        <v>10</v>
      </c>
      <c r="E40" s="72" t="s">
        <v>671</v>
      </c>
      <c r="F40" s="97" t="s">
        <v>672</v>
      </c>
      <c r="G40" s="40" t="s">
        <v>673</v>
      </c>
      <c r="H40" s="40" t="s">
        <v>674</v>
      </c>
      <c r="I40" s="12" t="s">
        <v>675</v>
      </c>
      <c r="J40" s="40" t="s">
        <v>122</v>
      </c>
      <c r="K40" s="60" t="s">
        <v>55</v>
      </c>
      <c r="L40" s="60"/>
      <c r="M40" s="61">
        <v>40942</v>
      </c>
      <c r="N40" s="38"/>
      <c r="O40" s="61">
        <v>18402</v>
      </c>
      <c r="P40" s="92"/>
      <c r="Q40" s="46" t="s">
        <v>676</v>
      </c>
      <c r="R40" s="40" t="s">
        <v>677</v>
      </c>
    </row>
    <row r="41" spans="1:18" ht="297.75" customHeight="1" x14ac:dyDescent="0.25">
      <c r="A41" s="38">
        <v>3</v>
      </c>
      <c r="B41" s="38">
        <v>6</v>
      </c>
      <c r="C41" s="38">
        <v>1</v>
      </c>
      <c r="D41" s="91">
        <v>13</v>
      </c>
      <c r="E41" s="72" t="s">
        <v>678</v>
      </c>
      <c r="F41" s="98" t="s">
        <v>679</v>
      </c>
      <c r="G41" s="38" t="s">
        <v>87</v>
      </c>
      <c r="H41" s="40" t="s">
        <v>680</v>
      </c>
      <c r="I41" s="70" t="s">
        <v>681</v>
      </c>
      <c r="J41" s="38" t="s">
        <v>122</v>
      </c>
      <c r="K41" s="93" t="s">
        <v>44</v>
      </c>
      <c r="L41" s="93"/>
      <c r="M41" s="61">
        <v>10129</v>
      </c>
      <c r="N41" s="38"/>
      <c r="O41" s="61">
        <v>8500</v>
      </c>
      <c r="P41" s="92"/>
      <c r="Q41" s="45" t="s">
        <v>682</v>
      </c>
      <c r="R41" s="40" t="s">
        <v>683</v>
      </c>
    </row>
    <row r="42" spans="1:18" ht="180" x14ac:dyDescent="0.25">
      <c r="A42" s="38">
        <v>4</v>
      </c>
      <c r="B42" s="38">
        <v>6</v>
      </c>
      <c r="C42" s="38">
        <v>3</v>
      </c>
      <c r="D42" s="91">
        <v>13</v>
      </c>
      <c r="E42" s="72" t="s">
        <v>684</v>
      </c>
      <c r="F42" s="97" t="s">
        <v>685</v>
      </c>
      <c r="G42" s="40" t="s">
        <v>686</v>
      </c>
      <c r="H42" s="40" t="s">
        <v>687</v>
      </c>
      <c r="I42" s="12" t="s">
        <v>688</v>
      </c>
      <c r="J42" s="40" t="s">
        <v>122</v>
      </c>
      <c r="K42" s="93" t="s">
        <v>37</v>
      </c>
      <c r="L42" s="93"/>
      <c r="M42" s="61">
        <v>50451.199999999997</v>
      </c>
      <c r="N42" s="38"/>
      <c r="O42" s="61">
        <v>38675.57</v>
      </c>
      <c r="P42" s="92"/>
      <c r="Q42" s="46" t="s">
        <v>689</v>
      </c>
      <c r="R42" s="40" t="s">
        <v>690</v>
      </c>
    </row>
    <row r="43" spans="1:18" ht="198.75" customHeight="1" x14ac:dyDescent="0.25">
      <c r="A43" s="38">
        <v>5</v>
      </c>
      <c r="B43" s="38">
        <v>6</v>
      </c>
      <c r="C43" s="38">
        <v>5</v>
      </c>
      <c r="D43" s="38">
        <v>13</v>
      </c>
      <c r="E43" s="44" t="s">
        <v>691</v>
      </c>
      <c r="F43" s="99" t="s">
        <v>692</v>
      </c>
      <c r="G43" s="38" t="s">
        <v>693</v>
      </c>
      <c r="H43" s="40" t="s">
        <v>694</v>
      </c>
      <c r="I43" s="40" t="s">
        <v>695</v>
      </c>
      <c r="J43" s="38" t="s">
        <v>696</v>
      </c>
      <c r="K43" s="38" t="s">
        <v>44</v>
      </c>
      <c r="L43" s="38"/>
      <c r="M43" s="38">
        <v>31515.67</v>
      </c>
      <c r="N43" s="38"/>
      <c r="O43" s="38">
        <v>26228.99</v>
      </c>
      <c r="P43" s="96"/>
      <c r="Q43" s="40" t="s">
        <v>697</v>
      </c>
      <c r="R43" s="40" t="s">
        <v>698</v>
      </c>
    </row>
    <row r="44" spans="1:18" ht="120" x14ac:dyDescent="0.25">
      <c r="A44" s="38">
        <v>6</v>
      </c>
      <c r="B44" s="38">
        <v>6</v>
      </c>
      <c r="C44" s="38">
        <v>1</v>
      </c>
      <c r="D44" s="38">
        <v>13</v>
      </c>
      <c r="E44" s="43" t="s">
        <v>699</v>
      </c>
      <c r="F44" s="100" t="s">
        <v>700</v>
      </c>
      <c r="G44" s="40" t="s">
        <v>701</v>
      </c>
      <c r="H44" s="40" t="s">
        <v>702</v>
      </c>
      <c r="I44" s="40" t="s">
        <v>703</v>
      </c>
      <c r="J44" s="40" t="s">
        <v>122</v>
      </c>
      <c r="K44" s="40" t="s">
        <v>37</v>
      </c>
      <c r="L44" s="40"/>
      <c r="M44" s="40">
        <v>10325.42</v>
      </c>
      <c r="N44" s="40"/>
      <c r="O44" s="40">
        <v>9645.42</v>
      </c>
      <c r="P44" s="40"/>
      <c r="Q44" s="40" t="s">
        <v>704</v>
      </c>
      <c r="R44" s="40" t="s">
        <v>705</v>
      </c>
    </row>
    <row r="46" spans="1:18" x14ac:dyDescent="0.25">
      <c r="N46" s="276"/>
      <c r="O46" s="516" t="s">
        <v>39</v>
      </c>
      <c r="P46" s="517"/>
    </row>
    <row r="47" spans="1:18" x14ac:dyDescent="0.25">
      <c r="N47" s="385"/>
      <c r="O47" s="31" t="s">
        <v>40</v>
      </c>
      <c r="P47" s="362" t="s">
        <v>41</v>
      </c>
    </row>
    <row r="48" spans="1:18" x14ac:dyDescent="0.25">
      <c r="N48" s="385" t="s">
        <v>2448</v>
      </c>
      <c r="O48" s="361">
        <v>6</v>
      </c>
      <c r="P48" s="360">
        <f>O39+O40+O41+O42+O43+O44</f>
        <v>169992.69</v>
      </c>
    </row>
  </sheetData>
  <mergeCells count="31">
    <mergeCell ref="Q4:Q5"/>
    <mergeCell ref="R4:R5"/>
    <mergeCell ref="O4:P4"/>
    <mergeCell ref="A4:A5"/>
    <mergeCell ref="B4:B5"/>
    <mergeCell ref="C4:C5"/>
    <mergeCell ref="D4:D5"/>
    <mergeCell ref="E4:E5"/>
    <mergeCell ref="O30:P30"/>
    <mergeCell ref="F4:F5"/>
    <mergeCell ref="G4:G5"/>
    <mergeCell ref="H4:I4"/>
    <mergeCell ref="J4:J5"/>
    <mergeCell ref="K4:L4"/>
    <mergeCell ref="M4:N4"/>
    <mergeCell ref="O46:P46"/>
    <mergeCell ref="O36:P36"/>
    <mergeCell ref="Q36:Q37"/>
    <mergeCell ref="R36:R37"/>
    <mergeCell ref="D36:D37"/>
    <mergeCell ref="E36:E37"/>
    <mergeCell ref="F36:F37"/>
    <mergeCell ref="H36:I36"/>
    <mergeCell ref="J36:J37"/>
    <mergeCell ref="K36:L36"/>
    <mergeCell ref="M36:N36"/>
    <mergeCell ref="A35:F35"/>
    <mergeCell ref="A36:A37"/>
    <mergeCell ref="B36:B37"/>
    <mergeCell ref="C36:C37"/>
    <mergeCell ref="G36:G3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5"/>
  <sheetViews>
    <sheetView topLeftCell="A22" zoomScale="70" zoomScaleNormal="70" workbookViewId="0">
      <selection activeCell="N23" sqref="N23:N25"/>
    </sheetView>
  </sheetViews>
  <sheetFormatPr defaultRowHeight="15" x14ac:dyDescent="0.25"/>
  <cols>
    <col min="1" max="1" width="5.140625" style="1" customWidth="1"/>
    <col min="2" max="3" width="9.140625" style="1"/>
    <col min="4" max="4" width="8.85546875" style="1" customWidth="1"/>
    <col min="5" max="5" width="22.42578125" style="1" customWidth="1"/>
    <col min="6" max="6" width="53.28515625" style="1" customWidth="1"/>
    <col min="7" max="7" width="16.28515625" style="1" customWidth="1"/>
    <col min="8" max="8" width="18.28515625" style="1" customWidth="1"/>
    <col min="9" max="9" width="13.85546875" style="183" customWidth="1"/>
    <col min="10" max="10" width="21.140625" style="1" customWidth="1"/>
    <col min="11" max="11" width="13.7109375" style="1" customWidth="1"/>
    <col min="12" max="12" width="13.28515625" style="1" customWidth="1"/>
    <col min="13" max="13" width="16.140625" style="1" customWidth="1"/>
    <col min="14" max="14" width="12.42578125" style="1" customWidth="1"/>
    <col min="15" max="15" width="15.28515625" style="1" customWidth="1"/>
    <col min="16" max="16" width="16.42578125" style="1" customWidth="1"/>
    <col min="17" max="17" width="18.140625" style="1" customWidth="1"/>
    <col min="18" max="18" width="27.140625" style="1" customWidth="1"/>
    <col min="19" max="256" width="9.140625" style="1"/>
    <col min="257" max="257" width="5.140625" style="1" customWidth="1"/>
    <col min="258" max="259" width="9.140625" style="1"/>
    <col min="260" max="260" width="8.85546875" style="1" customWidth="1"/>
    <col min="261" max="261" width="22.42578125" style="1" customWidth="1"/>
    <col min="262" max="262" width="43.7109375" style="1" customWidth="1"/>
    <col min="263" max="263" width="14" style="1" customWidth="1"/>
    <col min="264" max="264" width="15.85546875" style="1" customWidth="1"/>
    <col min="265" max="265" width="13.85546875" style="1" customWidth="1"/>
    <col min="266" max="266" width="18.28515625" style="1" customWidth="1"/>
    <col min="267" max="267" width="6.5703125" style="1" customWidth="1"/>
    <col min="268" max="268" width="6.140625" style="1" customWidth="1"/>
    <col min="269" max="269" width="10.85546875" style="1" customWidth="1"/>
    <col min="270" max="270" width="5.140625" style="1" customWidth="1"/>
    <col min="271" max="271" width="10" style="1" customWidth="1"/>
    <col min="272" max="272" width="8.42578125" style="1" customWidth="1"/>
    <col min="273" max="273" width="15.7109375" style="1" customWidth="1"/>
    <col min="274" max="274" width="14.42578125" style="1" customWidth="1"/>
    <col min="275" max="512" width="9.140625" style="1"/>
    <col min="513" max="513" width="5.140625" style="1" customWidth="1"/>
    <col min="514" max="515" width="9.140625" style="1"/>
    <col min="516" max="516" width="8.85546875" style="1" customWidth="1"/>
    <col min="517" max="517" width="22.42578125" style="1" customWidth="1"/>
    <col min="518" max="518" width="43.7109375" style="1" customWidth="1"/>
    <col min="519" max="519" width="14" style="1" customWidth="1"/>
    <col min="520" max="520" width="15.85546875" style="1" customWidth="1"/>
    <col min="521" max="521" width="13.85546875" style="1" customWidth="1"/>
    <col min="522" max="522" width="18.28515625" style="1" customWidth="1"/>
    <col min="523" max="523" width="6.5703125" style="1" customWidth="1"/>
    <col min="524" max="524" width="6.140625" style="1" customWidth="1"/>
    <col min="525" max="525" width="10.85546875" style="1" customWidth="1"/>
    <col min="526" max="526" width="5.140625" style="1" customWidth="1"/>
    <col min="527" max="527" width="10" style="1" customWidth="1"/>
    <col min="528" max="528" width="8.42578125" style="1" customWidth="1"/>
    <col min="529" max="529" width="15.7109375" style="1" customWidth="1"/>
    <col min="530" max="530" width="14.42578125" style="1" customWidth="1"/>
    <col min="531" max="768" width="9.140625" style="1"/>
    <col min="769" max="769" width="5.140625" style="1" customWidth="1"/>
    <col min="770" max="771" width="9.140625" style="1"/>
    <col min="772" max="772" width="8.85546875" style="1" customWidth="1"/>
    <col min="773" max="773" width="22.42578125" style="1" customWidth="1"/>
    <col min="774" max="774" width="43.7109375" style="1" customWidth="1"/>
    <col min="775" max="775" width="14" style="1" customWidth="1"/>
    <col min="776" max="776" width="15.85546875" style="1" customWidth="1"/>
    <col min="777" max="777" width="13.85546875" style="1" customWidth="1"/>
    <col min="778" max="778" width="18.28515625" style="1" customWidth="1"/>
    <col min="779" max="779" width="6.5703125" style="1" customWidth="1"/>
    <col min="780" max="780" width="6.140625" style="1" customWidth="1"/>
    <col min="781" max="781" width="10.85546875" style="1" customWidth="1"/>
    <col min="782" max="782" width="5.140625" style="1" customWidth="1"/>
    <col min="783" max="783" width="10" style="1" customWidth="1"/>
    <col min="784" max="784" width="8.42578125" style="1" customWidth="1"/>
    <col min="785" max="785" width="15.7109375" style="1" customWidth="1"/>
    <col min="786" max="786" width="14.42578125" style="1" customWidth="1"/>
    <col min="787" max="1024" width="9.140625" style="1"/>
    <col min="1025" max="1025" width="5.140625" style="1" customWidth="1"/>
    <col min="1026" max="1027" width="9.140625" style="1"/>
    <col min="1028" max="1028" width="8.85546875" style="1" customWidth="1"/>
    <col min="1029" max="1029" width="22.42578125" style="1" customWidth="1"/>
    <col min="1030" max="1030" width="43.7109375" style="1" customWidth="1"/>
    <col min="1031" max="1031" width="14" style="1" customWidth="1"/>
    <col min="1032" max="1032" width="15.85546875" style="1" customWidth="1"/>
    <col min="1033" max="1033" width="13.85546875" style="1" customWidth="1"/>
    <col min="1034" max="1034" width="18.28515625" style="1" customWidth="1"/>
    <col min="1035" max="1035" width="6.5703125" style="1" customWidth="1"/>
    <col min="1036" max="1036" width="6.140625" style="1" customWidth="1"/>
    <col min="1037" max="1037" width="10.85546875" style="1" customWidth="1"/>
    <col min="1038" max="1038" width="5.140625" style="1" customWidth="1"/>
    <col min="1039" max="1039" width="10" style="1" customWidth="1"/>
    <col min="1040" max="1040" width="8.42578125" style="1" customWidth="1"/>
    <col min="1041" max="1041" width="15.7109375" style="1" customWidth="1"/>
    <col min="1042" max="1042" width="14.42578125" style="1" customWidth="1"/>
    <col min="1043" max="1280" width="9.140625" style="1"/>
    <col min="1281" max="1281" width="5.140625" style="1" customWidth="1"/>
    <col min="1282" max="1283" width="9.140625" style="1"/>
    <col min="1284" max="1284" width="8.85546875" style="1" customWidth="1"/>
    <col min="1285" max="1285" width="22.42578125" style="1" customWidth="1"/>
    <col min="1286" max="1286" width="43.7109375" style="1" customWidth="1"/>
    <col min="1287" max="1287" width="14" style="1" customWidth="1"/>
    <col min="1288" max="1288" width="15.85546875" style="1" customWidth="1"/>
    <col min="1289" max="1289" width="13.85546875" style="1" customWidth="1"/>
    <col min="1290" max="1290" width="18.28515625" style="1" customWidth="1"/>
    <col min="1291" max="1291" width="6.5703125" style="1" customWidth="1"/>
    <col min="1292" max="1292" width="6.140625" style="1" customWidth="1"/>
    <col min="1293" max="1293" width="10.85546875" style="1" customWidth="1"/>
    <col min="1294" max="1294" width="5.140625" style="1" customWidth="1"/>
    <col min="1295" max="1295" width="10" style="1" customWidth="1"/>
    <col min="1296" max="1296" width="8.42578125" style="1" customWidth="1"/>
    <col min="1297" max="1297" width="15.7109375" style="1" customWidth="1"/>
    <col min="1298" max="1298" width="14.42578125" style="1" customWidth="1"/>
    <col min="1299" max="1536" width="9.140625" style="1"/>
    <col min="1537" max="1537" width="5.140625" style="1" customWidth="1"/>
    <col min="1538" max="1539" width="9.140625" style="1"/>
    <col min="1540" max="1540" width="8.85546875" style="1" customWidth="1"/>
    <col min="1541" max="1541" width="22.42578125" style="1" customWidth="1"/>
    <col min="1542" max="1542" width="43.7109375" style="1" customWidth="1"/>
    <col min="1543" max="1543" width="14" style="1" customWidth="1"/>
    <col min="1544" max="1544" width="15.85546875" style="1" customWidth="1"/>
    <col min="1545" max="1545" width="13.85546875" style="1" customWidth="1"/>
    <col min="1546" max="1546" width="18.28515625" style="1" customWidth="1"/>
    <col min="1547" max="1547" width="6.5703125" style="1" customWidth="1"/>
    <col min="1548" max="1548" width="6.140625" style="1" customWidth="1"/>
    <col min="1549" max="1549" width="10.85546875" style="1" customWidth="1"/>
    <col min="1550" max="1550" width="5.140625" style="1" customWidth="1"/>
    <col min="1551" max="1551" width="10" style="1" customWidth="1"/>
    <col min="1552" max="1552" width="8.42578125" style="1" customWidth="1"/>
    <col min="1553" max="1553" width="15.7109375" style="1" customWidth="1"/>
    <col min="1554" max="1554" width="14.42578125" style="1" customWidth="1"/>
    <col min="1555" max="1792" width="9.140625" style="1"/>
    <col min="1793" max="1793" width="5.140625" style="1" customWidth="1"/>
    <col min="1794" max="1795" width="9.140625" style="1"/>
    <col min="1796" max="1796" width="8.85546875" style="1" customWidth="1"/>
    <col min="1797" max="1797" width="22.42578125" style="1" customWidth="1"/>
    <col min="1798" max="1798" width="43.7109375" style="1" customWidth="1"/>
    <col min="1799" max="1799" width="14" style="1" customWidth="1"/>
    <col min="1800" max="1800" width="15.85546875" style="1" customWidth="1"/>
    <col min="1801" max="1801" width="13.85546875" style="1" customWidth="1"/>
    <col min="1802" max="1802" width="18.28515625" style="1" customWidth="1"/>
    <col min="1803" max="1803" width="6.5703125" style="1" customWidth="1"/>
    <col min="1804" max="1804" width="6.140625" style="1" customWidth="1"/>
    <col min="1805" max="1805" width="10.85546875" style="1" customWidth="1"/>
    <col min="1806" max="1806" width="5.140625" style="1" customWidth="1"/>
    <col min="1807" max="1807" width="10" style="1" customWidth="1"/>
    <col min="1808" max="1808" width="8.42578125" style="1" customWidth="1"/>
    <col min="1809" max="1809" width="15.7109375" style="1" customWidth="1"/>
    <col min="1810" max="1810" width="14.42578125" style="1" customWidth="1"/>
    <col min="1811" max="2048" width="9.140625" style="1"/>
    <col min="2049" max="2049" width="5.140625" style="1" customWidth="1"/>
    <col min="2050" max="2051" width="9.140625" style="1"/>
    <col min="2052" max="2052" width="8.85546875" style="1" customWidth="1"/>
    <col min="2053" max="2053" width="22.42578125" style="1" customWidth="1"/>
    <col min="2054" max="2054" width="43.7109375" style="1" customWidth="1"/>
    <col min="2055" max="2055" width="14" style="1" customWidth="1"/>
    <col min="2056" max="2056" width="15.85546875" style="1" customWidth="1"/>
    <col min="2057" max="2057" width="13.85546875" style="1" customWidth="1"/>
    <col min="2058" max="2058" width="18.28515625" style="1" customWidth="1"/>
    <col min="2059" max="2059" width="6.5703125" style="1" customWidth="1"/>
    <col min="2060" max="2060" width="6.140625" style="1" customWidth="1"/>
    <col min="2061" max="2061" width="10.85546875" style="1" customWidth="1"/>
    <col min="2062" max="2062" width="5.140625" style="1" customWidth="1"/>
    <col min="2063" max="2063" width="10" style="1" customWidth="1"/>
    <col min="2064" max="2064" width="8.42578125" style="1" customWidth="1"/>
    <col min="2065" max="2065" width="15.7109375" style="1" customWidth="1"/>
    <col min="2066" max="2066" width="14.42578125" style="1" customWidth="1"/>
    <col min="2067" max="2304" width="9.140625" style="1"/>
    <col min="2305" max="2305" width="5.140625" style="1" customWidth="1"/>
    <col min="2306" max="2307" width="9.140625" style="1"/>
    <col min="2308" max="2308" width="8.85546875" style="1" customWidth="1"/>
    <col min="2309" max="2309" width="22.42578125" style="1" customWidth="1"/>
    <col min="2310" max="2310" width="43.7109375" style="1" customWidth="1"/>
    <col min="2311" max="2311" width="14" style="1" customWidth="1"/>
    <col min="2312" max="2312" width="15.85546875" style="1" customWidth="1"/>
    <col min="2313" max="2313" width="13.85546875" style="1" customWidth="1"/>
    <col min="2314" max="2314" width="18.28515625" style="1" customWidth="1"/>
    <col min="2315" max="2315" width="6.5703125" style="1" customWidth="1"/>
    <col min="2316" max="2316" width="6.140625" style="1" customWidth="1"/>
    <col min="2317" max="2317" width="10.85546875" style="1" customWidth="1"/>
    <col min="2318" max="2318" width="5.140625" style="1" customWidth="1"/>
    <col min="2319" max="2319" width="10" style="1" customWidth="1"/>
    <col min="2320" max="2320" width="8.42578125" style="1" customWidth="1"/>
    <col min="2321" max="2321" width="15.7109375" style="1" customWidth="1"/>
    <col min="2322" max="2322" width="14.42578125" style="1" customWidth="1"/>
    <col min="2323" max="2560" width="9.140625" style="1"/>
    <col min="2561" max="2561" width="5.140625" style="1" customWidth="1"/>
    <col min="2562" max="2563" width="9.140625" style="1"/>
    <col min="2564" max="2564" width="8.85546875" style="1" customWidth="1"/>
    <col min="2565" max="2565" width="22.42578125" style="1" customWidth="1"/>
    <col min="2566" max="2566" width="43.7109375" style="1" customWidth="1"/>
    <col min="2567" max="2567" width="14" style="1" customWidth="1"/>
    <col min="2568" max="2568" width="15.85546875" style="1" customWidth="1"/>
    <col min="2569" max="2569" width="13.85546875" style="1" customWidth="1"/>
    <col min="2570" max="2570" width="18.28515625" style="1" customWidth="1"/>
    <col min="2571" max="2571" width="6.5703125" style="1" customWidth="1"/>
    <col min="2572" max="2572" width="6.140625" style="1" customWidth="1"/>
    <col min="2573" max="2573" width="10.85546875" style="1" customWidth="1"/>
    <col min="2574" max="2574" width="5.140625" style="1" customWidth="1"/>
    <col min="2575" max="2575" width="10" style="1" customWidth="1"/>
    <col min="2576" max="2576" width="8.42578125" style="1" customWidth="1"/>
    <col min="2577" max="2577" width="15.7109375" style="1" customWidth="1"/>
    <col min="2578" max="2578" width="14.42578125" style="1" customWidth="1"/>
    <col min="2579" max="2816" width="9.140625" style="1"/>
    <col min="2817" max="2817" width="5.140625" style="1" customWidth="1"/>
    <col min="2818" max="2819" width="9.140625" style="1"/>
    <col min="2820" max="2820" width="8.85546875" style="1" customWidth="1"/>
    <col min="2821" max="2821" width="22.42578125" style="1" customWidth="1"/>
    <col min="2822" max="2822" width="43.7109375" style="1" customWidth="1"/>
    <col min="2823" max="2823" width="14" style="1" customWidth="1"/>
    <col min="2824" max="2824" width="15.85546875" style="1" customWidth="1"/>
    <col min="2825" max="2825" width="13.85546875" style="1" customWidth="1"/>
    <col min="2826" max="2826" width="18.28515625" style="1" customWidth="1"/>
    <col min="2827" max="2827" width="6.5703125" style="1" customWidth="1"/>
    <col min="2828" max="2828" width="6.140625" style="1" customWidth="1"/>
    <col min="2829" max="2829" width="10.85546875" style="1" customWidth="1"/>
    <col min="2830" max="2830" width="5.140625" style="1" customWidth="1"/>
    <col min="2831" max="2831" width="10" style="1" customWidth="1"/>
    <col min="2832" max="2832" width="8.42578125" style="1" customWidth="1"/>
    <col min="2833" max="2833" width="15.7109375" style="1" customWidth="1"/>
    <col min="2834" max="2834" width="14.42578125" style="1" customWidth="1"/>
    <col min="2835" max="3072" width="9.140625" style="1"/>
    <col min="3073" max="3073" width="5.140625" style="1" customWidth="1"/>
    <col min="3074" max="3075" width="9.140625" style="1"/>
    <col min="3076" max="3076" width="8.85546875" style="1" customWidth="1"/>
    <col min="3077" max="3077" width="22.42578125" style="1" customWidth="1"/>
    <col min="3078" max="3078" width="43.7109375" style="1" customWidth="1"/>
    <col min="3079" max="3079" width="14" style="1" customWidth="1"/>
    <col min="3080" max="3080" width="15.85546875" style="1" customWidth="1"/>
    <col min="3081" max="3081" width="13.85546875" style="1" customWidth="1"/>
    <col min="3082" max="3082" width="18.28515625" style="1" customWidth="1"/>
    <col min="3083" max="3083" width="6.5703125" style="1" customWidth="1"/>
    <col min="3084" max="3084" width="6.140625" style="1" customWidth="1"/>
    <col min="3085" max="3085" width="10.85546875" style="1" customWidth="1"/>
    <col min="3086" max="3086" width="5.140625" style="1" customWidth="1"/>
    <col min="3087" max="3087" width="10" style="1" customWidth="1"/>
    <col min="3088" max="3088" width="8.42578125" style="1" customWidth="1"/>
    <col min="3089" max="3089" width="15.7109375" style="1" customWidth="1"/>
    <col min="3090" max="3090" width="14.42578125" style="1" customWidth="1"/>
    <col min="3091" max="3328" width="9.140625" style="1"/>
    <col min="3329" max="3329" width="5.140625" style="1" customWidth="1"/>
    <col min="3330" max="3331" width="9.140625" style="1"/>
    <col min="3332" max="3332" width="8.85546875" style="1" customWidth="1"/>
    <col min="3333" max="3333" width="22.42578125" style="1" customWidth="1"/>
    <col min="3334" max="3334" width="43.7109375" style="1" customWidth="1"/>
    <col min="3335" max="3335" width="14" style="1" customWidth="1"/>
    <col min="3336" max="3336" width="15.85546875" style="1" customWidth="1"/>
    <col min="3337" max="3337" width="13.85546875" style="1" customWidth="1"/>
    <col min="3338" max="3338" width="18.28515625" style="1" customWidth="1"/>
    <col min="3339" max="3339" width="6.5703125" style="1" customWidth="1"/>
    <col min="3340" max="3340" width="6.140625" style="1" customWidth="1"/>
    <col min="3341" max="3341" width="10.85546875" style="1" customWidth="1"/>
    <col min="3342" max="3342" width="5.140625" style="1" customWidth="1"/>
    <col min="3343" max="3343" width="10" style="1" customWidth="1"/>
    <col min="3344" max="3344" width="8.42578125" style="1" customWidth="1"/>
    <col min="3345" max="3345" width="15.7109375" style="1" customWidth="1"/>
    <col min="3346" max="3346" width="14.42578125" style="1" customWidth="1"/>
    <col min="3347" max="3584" width="9.140625" style="1"/>
    <col min="3585" max="3585" width="5.140625" style="1" customWidth="1"/>
    <col min="3586" max="3587" width="9.140625" style="1"/>
    <col min="3588" max="3588" width="8.85546875" style="1" customWidth="1"/>
    <col min="3589" max="3589" width="22.42578125" style="1" customWidth="1"/>
    <col min="3590" max="3590" width="43.7109375" style="1" customWidth="1"/>
    <col min="3591" max="3591" width="14" style="1" customWidth="1"/>
    <col min="3592" max="3592" width="15.85546875" style="1" customWidth="1"/>
    <col min="3593" max="3593" width="13.85546875" style="1" customWidth="1"/>
    <col min="3594" max="3594" width="18.28515625" style="1" customWidth="1"/>
    <col min="3595" max="3595" width="6.5703125" style="1" customWidth="1"/>
    <col min="3596" max="3596" width="6.140625" style="1" customWidth="1"/>
    <col min="3597" max="3597" width="10.85546875" style="1" customWidth="1"/>
    <col min="3598" max="3598" width="5.140625" style="1" customWidth="1"/>
    <col min="3599" max="3599" width="10" style="1" customWidth="1"/>
    <col min="3600" max="3600" width="8.42578125" style="1" customWidth="1"/>
    <col min="3601" max="3601" width="15.7109375" style="1" customWidth="1"/>
    <col min="3602" max="3602" width="14.42578125" style="1" customWidth="1"/>
    <col min="3603" max="3840" width="9.140625" style="1"/>
    <col min="3841" max="3841" width="5.140625" style="1" customWidth="1"/>
    <col min="3842" max="3843" width="9.140625" style="1"/>
    <col min="3844" max="3844" width="8.85546875" style="1" customWidth="1"/>
    <col min="3845" max="3845" width="22.42578125" style="1" customWidth="1"/>
    <col min="3846" max="3846" width="43.7109375" style="1" customWidth="1"/>
    <col min="3847" max="3847" width="14" style="1" customWidth="1"/>
    <col min="3848" max="3848" width="15.85546875" style="1" customWidth="1"/>
    <col min="3849" max="3849" width="13.85546875" style="1" customWidth="1"/>
    <col min="3850" max="3850" width="18.28515625" style="1" customWidth="1"/>
    <col min="3851" max="3851" width="6.5703125" style="1" customWidth="1"/>
    <col min="3852" max="3852" width="6.140625" style="1" customWidth="1"/>
    <col min="3853" max="3853" width="10.85546875" style="1" customWidth="1"/>
    <col min="3854" max="3854" width="5.140625" style="1" customWidth="1"/>
    <col min="3855" max="3855" width="10" style="1" customWidth="1"/>
    <col min="3856" max="3856" width="8.42578125" style="1" customWidth="1"/>
    <col min="3857" max="3857" width="15.7109375" style="1" customWidth="1"/>
    <col min="3858" max="3858" width="14.42578125" style="1" customWidth="1"/>
    <col min="3859" max="4096" width="9.140625" style="1"/>
    <col min="4097" max="4097" width="5.140625" style="1" customWidth="1"/>
    <col min="4098" max="4099" width="9.140625" style="1"/>
    <col min="4100" max="4100" width="8.85546875" style="1" customWidth="1"/>
    <col min="4101" max="4101" width="22.42578125" style="1" customWidth="1"/>
    <col min="4102" max="4102" width="43.7109375" style="1" customWidth="1"/>
    <col min="4103" max="4103" width="14" style="1" customWidth="1"/>
    <col min="4104" max="4104" width="15.85546875" style="1" customWidth="1"/>
    <col min="4105" max="4105" width="13.85546875" style="1" customWidth="1"/>
    <col min="4106" max="4106" width="18.28515625" style="1" customWidth="1"/>
    <col min="4107" max="4107" width="6.5703125" style="1" customWidth="1"/>
    <col min="4108" max="4108" width="6.140625" style="1" customWidth="1"/>
    <col min="4109" max="4109" width="10.85546875" style="1" customWidth="1"/>
    <col min="4110" max="4110" width="5.140625" style="1" customWidth="1"/>
    <col min="4111" max="4111" width="10" style="1" customWidth="1"/>
    <col min="4112" max="4112" width="8.42578125" style="1" customWidth="1"/>
    <col min="4113" max="4113" width="15.7109375" style="1" customWidth="1"/>
    <col min="4114" max="4114" width="14.42578125" style="1" customWidth="1"/>
    <col min="4115" max="4352" width="9.140625" style="1"/>
    <col min="4353" max="4353" width="5.140625" style="1" customWidth="1"/>
    <col min="4354" max="4355" width="9.140625" style="1"/>
    <col min="4356" max="4356" width="8.85546875" style="1" customWidth="1"/>
    <col min="4357" max="4357" width="22.42578125" style="1" customWidth="1"/>
    <col min="4358" max="4358" width="43.7109375" style="1" customWidth="1"/>
    <col min="4359" max="4359" width="14" style="1" customWidth="1"/>
    <col min="4360" max="4360" width="15.85546875" style="1" customWidth="1"/>
    <col min="4361" max="4361" width="13.85546875" style="1" customWidth="1"/>
    <col min="4362" max="4362" width="18.28515625" style="1" customWidth="1"/>
    <col min="4363" max="4363" width="6.5703125" style="1" customWidth="1"/>
    <col min="4364" max="4364" width="6.140625" style="1" customWidth="1"/>
    <col min="4365" max="4365" width="10.85546875" style="1" customWidth="1"/>
    <col min="4366" max="4366" width="5.140625" style="1" customWidth="1"/>
    <col min="4367" max="4367" width="10" style="1" customWidth="1"/>
    <col min="4368" max="4368" width="8.42578125" style="1" customWidth="1"/>
    <col min="4369" max="4369" width="15.7109375" style="1" customWidth="1"/>
    <col min="4370" max="4370" width="14.42578125" style="1" customWidth="1"/>
    <col min="4371" max="4608" width="9.140625" style="1"/>
    <col min="4609" max="4609" width="5.140625" style="1" customWidth="1"/>
    <col min="4610" max="4611" width="9.140625" style="1"/>
    <col min="4612" max="4612" width="8.85546875" style="1" customWidth="1"/>
    <col min="4613" max="4613" width="22.42578125" style="1" customWidth="1"/>
    <col min="4614" max="4614" width="43.7109375" style="1" customWidth="1"/>
    <col min="4615" max="4615" width="14" style="1" customWidth="1"/>
    <col min="4616" max="4616" width="15.85546875" style="1" customWidth="1"/>
    <col min="4617" max="4617" width="13.85546875" style="1" customWidth="1"/>
    <col min="4618" max="4618" width="18.28515625" style="1" customWidth="1"/>
    <col min="4619" max="4619" width="6.5703125" style="1" customWidth="1"/>
    <col min="4620" max="4620" width="6.140625" style="1" customWidth="1"/>
    <col min="4621" max="4621" width="10.85546875" style="1" customWidth="1"/>
    <col min="4622" max="4622" width="5.140625" style="1" customWidth="1"/>
    <col min="4623" max="4623" width="10" style="1" customWidth="1"/>
    <col min="4624" max="4624" width="8.42578125" style="1" customWidth="1"/>
    <col min="4625" max="4625" width="15.7109375" style="1" customWidth="1"/>
    <col min="4626" max="4626" width="14.42578125" style="1" customWidth="1"/>
    <col min="4627" max="4864" width="9.140625" style="1"/>
    <col min="4865" max="4865" width="5.140625" style="1" customWidth="1"/>
    <col min="4866" max="4867" width="9.140625" style="1"/>
    <col min="4868" max="4868" width="8.85546875" style="1" customWidth="1"/>
    <col min="4869" max="4869" width="22.42578125" style="1" customWidth="1"/>
    <col min="4870" max="4870" width="43.7109375" style="1" customWidth="1"/>
    <col min="4871" max="4871" width="14" style="1" customWidth="1"/>
    <col min="4872" max="4872" width="15.85546875" style="1" customWidth="1"/>
    <col min="4873" max="4873" width="13.85546875" style="1" customWidth="1"/>
    <col min="4874" max="4874" width="18.28515625" style="1" customWidth="1"/>
    <col min="4875" max="4875" width="6.5703125" style="1" customWidth="1"/>
    <col min="4876" max="4876" width="6.140625" style="1" customWidth="1"/>
    <col min="4877" max="4877" width="10.85546875" style="1" customWidth="1"/>
    <col min="4878" max="4878" width="5.140625" style="1" customWidth="1"/>
    <col min="4879" max="4879" width="10" style="1" customWidth="1"/>
    <col min="4880" max="4880" width="8.42578125" style="1" customWidth="1"/>
    <col min="4881" max="4881" width="15.7109375" style="1" customWidth="1"/>
    <col min="4882" max="4882" width="14.42578125" style="1" customWidth="1"/>
    <col min="4883" max="5120" width="9.140625" style="1"/>
    <col min="5121" max="5121" width="5.140625" style="1" customWidth="1"/>
    <col min="5122" max="5123" width="9.140625" style="1"/>
    <col min="5124" max="5124" width="8.85546875" style="1" customWidth="1"/>
    <col min="5125" max="5125" width="22.42578125" style="1" customWidth="1"/>
    <col min="5126" max="5126" width="43.7109375" style="1" customWidth="1"/>
    <col min="5127" max="5127" width="14" style="1" customWidth="1"/>
    <col min="5128" max="5128" width="15.85546875" style="1" customWidth="1"/>
    <col min="5129" max="5129" width="13.85546875" style="1" customWidth="1"/>
    <col min="5130" max="5130" width="18.28515625" style="1" customWidth="1"/>
    <col min="5131" max="5131" width="6.5703125" style="1" customWidth="1"/>
    <col min="5132" max="5132" width="6.140625" style="1" customWidth="1"/>
    <col min="5133" max="5133" width="10.85546875" style="1" customWidth="1"/>
    <col min="5134" max="5134" width="5.140625" style="1" customWidth="1"/>
    <col min="5135" max="5135" width="10" style="1" customWidth="1"/>
    <col min="5136" max="5136" width="8.42578125" style="1" customWidth="1"/>
    <col min="5137" max="5137" width="15.7109375" style="1" customWidth="1"/>
    <col min="5138" max="5138" width="14.42578125" style="1" customWidth="1"/>
    <col min="5139" max="5376" width="9.140625" style="1"/>
    <col min="5377" max="5377" width="5.140625" style="1" customWidth="1"/>
    <col min="5378" max="5379" width="9.140625" style="1"/>
    <col min="5380" max="5380" width="8.85546875" style="1" customWidth="1"/>
    <col min="5381" max="5381" width="22.42578125" style="1" customWidth="1"/>
    <col min="5382" max="5382" width="43.7109375" style="1" customWidth="1"/>
    <col min="5383" max="5383" width="14" style="1" customWidth="1"/>
    <col min="5384" max="5384" width="15.85546875" style="1" customWidth="1"/>
    <col min="5385" max="5385" width="13.85546875" style="1" customWidth="1"/>
    <col min="5386" max="5386" width="18.28515625" style="1" customWidth="1"/>
    <col min="5387" max="5387" width="6.5703125" style="1" customWidth="1"/>
    <col min="5388" max="5388" width="6.140625" style="1" customWidth="1"/>
    <col min="5389" max="5389" width="10.85546875" style="1" customWidth="1"/>
    <col min="5390" max="5390" width="5.140625" style="1" customWidth="1"/>
    <col min="5391" max="5391" width="10" style="1" customWidth="1"/>
    <col min="5392" max="5392" width="8.42578125" style="1" customWidth="1"/>
    <col min="5393" max="5393" width="15.7109375" style="1" customWidth="1"/>
    <col min="5394" max="5394" width="14.42578125" style="1" customWidth="1"/>
    <col min="5395" max="5632" width="9.140625" style="1"/>
    <col min="5633" max="5633" width="5.140625" style="1" customWidth="1"/>
    <col min="5634" max="5635" width="9.140625" style="1"/>
    <col min="5636" max="5636" width="8.85546875" style="1" customWidth="1"/>
    <col min="5637" max="5637" width="22.42578125" style="1" customWidth="1"/>
    <col min="5638" max="5638" width="43.7109375" style="1" customWidth="1"/>
    <col min="5639" max="5639" width="14" style="1" customWidth="1"/>
    <col min="5640" max="5640" width="15.85546875" style="1" customWidth="1"/>
    <col min="5641" max="5641" width="13.85546875" style="1" customWidth="1"/>
    <col min="5642" max="5642" width="18.28515625" style="1" customWidth="1"/>
    <col min="5643" max="5643" width="6.5703125" style="1" customWidth="1"/>
    <col min="5644" max="5644" width="6.140625" style="1" customWidth="1"/>
    <col min="5645" max="5645" width="10.85546875" style="1" customWidth="1"/>
    <col min="5646" max="5646" width="5.140625" style="1" customWidth="1"/>
    <col min="5647" max="5647" width="10" style="1" customWidth="1"/>
    <col min="5648" max="5648" width="8.42578125" style="1" customWidth="1"/>
    <col min="5649" max="5649" width="15.7109375" style="1" customWidth="1"/>
    <col min="5650" max="5650" width="14.42578125" style="1" customWidth="1"/>
    <col min="5651" max="5888" width="9.140625" style="1"/>
    <col min="5889" max="5889" width="5.140625" style="1" customWidth="1"/>
    <col min="5890" max="5891" width="9.140625" style="1"/>
    <col min="5892" max="5892" width="8.85546875" style="1" customWidth="1"/>
    <col min="5893" max="5893" width="22.42578125" style="1" customWidth="1"/>
    <col min="5894" max="5894" width="43.7109375" style="1" customWidth="1"/>
    <col min="5895" max="5895" width="14" style="1" customWidth="1"/>
    <col min="5896" max="5896" width="15.85546875" style="1" customWidth="1"/>
    <col min="5897" max="5897" width="13.85546875" style="1" customWidth="1"/>
    <col min="5898" max="5898" width="18.28515625" style="1" customWidth="1"/>
    <col min="5899" max="5899" width="6.5703125" style="1" customWidth="1"/>
    <col min="5900" max="5900" width="6.140625" style="1" customWidth="1"/>
    <col min="5901" max="5901" width="10.85546875" style="1" customWidth="1"/>
    <col min="5902" max="5902" width="5.140625" style="1" customWidth="1"/>
    <col min="5903" max="5903" width="10" style="1" customWidth="1"/>
    <col min="5904" max="5904" width="8.42578125" style="1" customWidth="1"/>
    <col min="5905" max="5905" width="15.7109375" style="1" customWidth="1"/>
    <col min="5906" max="5906" width="14.42578125" style="1" customWidth="1"/>
    <col min="5907" max="6144" width="9.140625" style="1"/>
    <col min="6145" max="6145" width="5.140625" style="1" customWidth="1"/>
    <col min="6146" max="6147" width="9.140625" style="1"/>
    <col min="6148" max="6148" width="8.85546875" style="1" customWidth="1"/>
    <col min="6149" max="6149" width="22.42578125" style="1" customWidth="1"/>
    <col min="6150" max="6150" width="43.7109375" style="1" customWidth="1"/>
    <col min="6151" max="6151" width="14" style="1" customWidth="1"/>
    <col min="6152" max="6152" width="15.85546875" style="1" customWidth="1"/>
    <col min="6153" max="6153" width="13.85546875" style="1" customWidth="1"/>
    <col min="6154" max="6154" width="18.28515625" style="1" customWidth="1"/>
    <col min="6155" max="6155" width="6.5703125" style="1" customWidth="1"/>
    <col min="6156" max="6156" width="6.140625" style="1" customWidth="1"/>
    <col min="6157" max="6157" width="10.85546875" style="1" customWidth="1"/>
    <col min="6158" max="6158" width="5.140625" style="1" customWidth="1"/>
    <col min="6159" max="6159" width="10" style="1" customWidth="1"/>
    <col min="6160" max="6160" width="8.42578125" style="1" customWidth="1"/>
    <col min="6161" max="6161" width="15.7109375" style="1" customWidth="1"/>
    <col min="6162" max="6162" width="14.42578125" style="1" customWidth="1"/>
    <col min="6163" max="6400" width="9.140625" style="1"/>
    <col min="6401" max="6401" width="5.140625" style="1" customWidth="1"/>
    <col min="6402" max="6403" width="9.140625" style="1"/>
    <col min="6404" max="6404" width="8.85546875" style="1" customWidth="1"/>
    <col min="6405" max="6405" width="22.42578125" style="1" customWidth="1"/>
    <col min="6406" max="6406" width="43.7109375" style="1" customWidth="1"/>
    <col min="6407" max="6407" width="14" style="1" customWidth="1"/>
    <col min="6408" max="6408" width="15.85546875" style="1" customWidth="1"/>
    <col min="6409" max="6409" width="13.85546875" style="1" customWidth="1"/>
    <col min="6410" max="6410" width="18.28515625" style="1" customWidth="1"/>
    <col min="6411" max="6411" width="6.5703125" style="1" customWidth="1"/>
    <col min="6412" max="6412" width="6.140625" style="1" customWidth="1"/>
    <col min="6413" max="6413" width="10.85546875" style="1" customWidth="1"/>
    <col min="6414" max="6414" width="5.140625" style="1" customWidth="1"/>
    <col min="6415" max="6415" width="10" style="1" customWidth="1"/>
    <col min="6416" max="6416" width="8.42578125" style="1" customWidth="1"/>
    <col min="6417" max="6417" width="15.7109375" style="1" customWidth="1"/>
    <col min="6418" max="6418" width="14.42578125" style="1" customWidth="1"/>
    <col min="6419" max="6656" width="9.140625" style="1"/>
    <col min="6657" max="6657" width="5.140625" style="1" customWidth="1"/>
    <col min="6658" max="6659" width="9.140625" style="1"/>
    <col min="6660" max="6660" width="8.85546875" style="1" customWidth="1"/>
    <col min="6661" max="6661" width="22.42578125" style="1" customWidth="1"/>
    <col min="6662" max="6662" width="43.7109375" style="1" customWidth="1"/>
    <col min="6663" max="6663" width="14" style="1" customWidth="1"/>
    <col min="6664" max="6664" width="15.85546875" style="1" customWidth="1"/>
    <col min="6665" max="6665" width="13.85546875" style="1" customWidth="1"/>
    <col min="6666" max="6666" width="18.28515625" style="1" customWidth="1"/>
    <col min="6667" max="6667" width="6.5703125" style="1" customWidth="1"/>
    <col min="6668" max="6668" width="6.140625" style="1" customWidth="1"/>
    <col min="6669" max="6669" width="10.85546875" style="1" customWidth="1"/>
    <col min="6670" max="6670" width="5.140625" style="1" customWidth="1"/>
    <col min="6671" max="6671" width="10" style="1" customWidth="1"/>
    <col min="6672" max="6672" width="8.42578125" style="1" customWidth="1"/>
    <col min="6673" max="6673" width="15.7109375" style="1" customWidth="1"/>
    <col min="6674" max="6674" width="14.42578125" style="1" customWidth="1"/>
    <col min="6675" max="6912" width="9.140625" style="1"/>
    <col min="6913" max="6913" width="5.140625" style="1" customWidth="1"/>
    <col min="6914" max="6915" width="9.140625" style="1"/>
    <col min="6916" max="6916" width="8.85546875" style="1" customWidth="1"/>
    <col min="6917" max="6917" width="22.42578125" style="1" customWidth="1"/>
    <col min="6918" max="6918" width="43.7109375" style="1" customWidth="1"/>
    <col min="6919" max="6919" width="14" style="1" customWidth="1"/>
    <col min="6920" max="6920" width="15.85546875" style="1" customWidth="1"/>
    <col min="6921" max="6921" width="13.85546875" style="1" customWidth="1"/>
    <col min="6922" max="6922" width="18.28515625" style="1" customWidth="1"/>
    <col min="6923" max="6923" width="6.5703125" style="1" customWidth="1"/>
    <col min="6924" max="6924" width="6.140625" style="1" customWidth="1"/>
    <col min="6925" max="6925" width="10.85546875" style="1" customWidth="1"/>
    <col min="6926" max="6926" width="5.140625" style="1" customWidth="1"/>
    <col min="6927" max="6927" width="10" style="1" customWidth="1"/>
    <col min="6928" max="6928" width="8.42578125" style="1" customWidth="1"/>
    <col min="6929" max="6929" width="15.7109375" style="1" customWidth="1"/>
    <col min="6930" max="6930" width="14.42578125" style="1" customWidth="1"/>
    <col min="6931" max="7168" width="9.140625" style="1"/>
    <col min="7169" max="7169" width="5.140625" style="1" customWidth="1"/>
    <col min="7170" max="7171" width="9.140625" style="1"/>
    <col min="7172" max="7172" width="8.85546875" style="1" customWidth="1"/>
    <col min="7173" max="7173" width="22.42578125" style="1" customWidth="1"/>
    <col min="7174" max="7174" width="43.7109375" style="1" customWidth="1"/>
    <col min="7175" max="7175" width="14" style="1" customWidth="1"/>
    <col min="7176" max="7176" width="15.85546875" style="1" customWidth="1"/>
    <col min="7177" max="7177" width="13.85546875" style="1" customWidth="1"/>
    <col min="7178" max="7178" width="18.28515625" style="1" customWidth="1"/>
    <col min="7179" max="7179" width="6.5703125" style="1" customWidth="1"/>
    <col min="7180" max="7180" width="6.140625" style="1" customWidth="1"/>
    <col min="7181" max="7181" width="10.85546875" style="1" customWidth="1"/>
    <col min="7182" max="7182" width="5.140625" style="1" customWidth="1"/>
    <col min="7183" max="7183" width="10" style="1" customWidth="1"/>
    <col min="7184" max="7184" width="8.42578125" style="1" customWidth="1"/>
    <col min="7185" max="7185" width="15.7109375" style="1" customWidth="1"/>
    <col min="7186" max="7186" width="14.42578125" style="1" customWidth="1"/>
    <col min="7187" max="7424" width="9.140625" style="1"/>
    <col min="7425" max="7425" width="5.140625" style="1" customWidth="1"/>
    <col min="7426" max="7427" width="9.140625" style="1"/>
    <col min="7428" max="7428" width="8.85546875" style="1" customWidth="1"/>
    <col min="7429" max="7429" width="22.42578125" style="1" customWidth="1"/>
    <col min="7430" max="7430" width="43.7109375" style="1" customWidth="1"/>
    <col min="7431" max="7431" width="14" style="1" customWidth="1"/>
    <col min="7432" max="7432" width="15.85546875" style="1" customWidth="1"/>
    <col min="7433" max="7433" width="13.85546875" style="1" customWidth="1"/>
    <col min="7434" max="7434" width="18.28515625" style="1" customWidth="1"/>
    <col min="7435" max="7435" width="6.5703125" style="1" customWidth="1"/>
    <col min="7436" max="7436" width="6.140625" style="1" customWidth="1"/>
    <col min="7437" max="7437" width="10.85546875" style="1" customWidth="1"/>
    <col min="7438" max="7438" width="5.140625" style="1" customWidth="1"/>
    <col min="7439" max="7439" width="10" style="1" customWidth="1"/>
    <col min="7440" max="7440" width="8.42578125" style="1" customWidth="1"/>
    <col min="7441" max="7441" width="15.7109375" style="1" customWidth="1"/>
    <col min="7442" max="7442" width="14.42578125" style="1" customWidth="1"/>
    <col min="7443" max="7680" width="9.140625" style="1"/>
    <col min="7681" max="7681" width="5.140625" style="1" customWidth="1"/>
    <col min="7682" max="7683" width="9.140625" style="1"/>
    <col min="7684" max="7684" width="8.85546875" style="1" customWidth="1"/>
    <col min="7685" max="7685" width="22.42578125" style="1" customWidth="1"/>
    <col min="7686" max="7686" width="43.7109375" style="1" customWidth="1"/>
    <col min="7687" max="7687" width="14" style="1" customWidth="1"/>
    <col min="7688" max="7688" width="15.85546875" style="1" customWidth="1"/>
    <col min="7689" max="7689" width="13.85546875" style="1" customWidth="1"/>
    <col min="7690" max="7690" width="18.28515625" style="1" customWidth="1"/>
    <col min="7691" max="7691" width="6.5703125" style="1" customWidth="1"/>
    <col min="7692" max="7692" width="6.140625" style="1" customWidth="1"/>
    <col min="7693" max="7693" width="10.85546875" style="1" customWidth="1"/>
    <col min="7694" max="7694" width="5.140625" style="1" customWidth="1"/>
    <col min="7695" max="7695" width="10" style="1" customWidth="1"/>
    <col min="7696" max="7696" width="8.42578125" style="1" customWidth="1"/>
    <col min="7697" max="7697" width="15.7109375" style="1" customWidth="1"/>
    <col min="7698" max="7698" width="14.42578125" style="1" customWidth="1"/>
    <col min="7699" max="7936" width="9.140625" style="1"/>
    <col min="7937" max="7937" width="5.140625" style="1" customWidth="1"/>
    <col min="7938" max="7939" width="9.140625" style="1"/>
    <col min="7940" max="7940" width="8.85546875" style="1" customWidth="1"/>
    <col min="7941" max="7941" width="22.42578125" style="1" customWidth="1"/>
    <col min="7942" max="7942" width="43.7109375" style="1" customWidth="1"/>
    <col min="7943" max="7943" width="14" style="1" customWidth="1"/>
    <col min="7944" max="7944" width="15.85546875" style="1" customWidth="1"/>
    <col min="7945" max="7945" width="13.85546875" style="1" customWidth="1"/>
    <col min="7946" max="7946" width="18.28515625" style="1" customWidth="1"/>
    <col min="7947" max="7947" width="6.5703125" style="1" customWidth="1"/>
    <col min="7948" max="7948" width="6.140625" style="1" customWidth="1"/>
    <col min="7949" max="7949" width="10.85546875" style="1" customWidth="1"/>
    <col min="7950" max="7950" width="5.140625" style="1" customWidth="1"/>
    <col min="7951" max="7951" width="10" style="1" customWidth="1"/>
    <col min="7952" max="7952" width="8.42578125" style="1" customWidth="1"/>
    <col min="7953" max="7953" width="15.7109375" style="1" customWidth="1"/>
    <col min="7954" max="7954" width="14.42578125" style="1" customWidth="1"/>
    <col min="7955" max="8192" width="9.140625" style="1"/>
    <col min="8193" max="8193" width="5.140625" style="1" customWidth="1"/>
    <col min="8194" max="8195" width="9.140625" style="1"/>
    <col min="8196" max="8196" width="8.85546875" style="1" customWidth="1"/>
    <col min="8197" max="8197" width="22.42578125" style="1" customWidth="1"/>
    <col min="8198" max="8198" width="43.7109375" style="1" customWidth="1"/>
    <col min="8199" max="8199" width="14" style="1" customWidth="1"/>
    <col min="8200" max="8200" width="15.85546875" style="1" customWidth="1"/>
    <col min="8201" max="8201" width="13.85546875" style="1" customWidth="1"/>
    <col min="8202" max="8202" width="18.28515625" style="1" customWidth="1"/>
    <col min="8203" max="8203" width="6.5703125" style="1" customWidth="1"/>
    <col min="8204" max="8204" width="6.140625" style="1" customWidth="1"/>
    <col min="8205" max="8205" width="10.85546875" style="1" customWidth="1"/>
    <col min="8206" max="8206" width="5.140625" style="1" customWidth="1"/>
    <col min="8207" max="8207" width="10" style="1" customWidth="1"/>
    <col min="8208" max="8208" width="8.42578125" style="1" customWidth="1"/>
    <col min="8209" max="8209" width="15.7109375" style="1" customWidth="1"/>
    <col min="8210" max="8210" width="14.42578125" style="1" customWidth="1"/>
    <col min="8211" max="8448" width="9.140625" style="1"/>
    <col min="8449" max="8449" width="5.140625" style="1" customWidth="1"/>
    <col min="8450" max="8451" width="9.140625" style="1"/>
    <col min="8452" max="8452" width="8.85546875" style="1" customWidth="1"/>
    <col min="8453" max="8453" width="22.42578125" style="1" customWidth="1"/>
    <col min="8454" max="8454" width="43.7109375" style="1" customWidth="1"/>
    <col min="8455" max="8455" width="14" style="1" customWidth="1"/>
    <col min="8456" max="8456" width="15.85546875" style="1" customWidth="1"/>
    <col min="8457" max="8457" width="13.85546875" style="1" customWidth="1"/>
    <col min="8458" max="8458" width="18.28515625" style="1" customWidth="1"/>
    <col min="8459" max="8459" width="6.5703125" style="1" customWidth="1"/>
    <col min="8460" max="8460" width="6.140625" style="1" customWidth="1"/>
    <col min="8461" max="8461" width="10.85546875" style="1" customWidth="1"/>
    <col min="8462" max="8462" width="5.140625" style="1" customWidth="1"/>
    <col min="8463" max="8463" width="10" style="1" customWidth="1"/>
    <col min="8464" max="8464" width="8.42578125" style="1" customWidth="1"/>
    <col min="8465" max="8465" width="15.7109375" style="1" customWidth="1"/>
    <col min="8466" max="8466" width="14.42578125" style="1" customWidth="1"/>
    <col min="8467" max="8704" width="9.140625" style="1"/>
    <col min="8705" max="8705" width="5.140625" style="1" customWidth="1"/>
    <col min="8706" max="8707" width="9.140625" style="1"/>
    <col min="8708" max="8708" width="8.85546875" style="1" customWidth="1"/>
    <col min="8709" max="8709" width="22.42578125" style="1" customWidth="1"/>
    <col min="8710" max="8710" width="43.7109375" style="1" customWidth="1"/>
    <col min="8711" max="8711" width="14" style="1" customWidth="1"/>
    <col min="8712" max="8712" width="15.85546875" style="1" customWidth="1"/>
    <col min="8713" max="8713" width="13.85546875" style="1" customWidth="1"/>
    <col min="8714" max="8714" width="18.28515625" style="1" customWidth="1"/>
    <col min="8715" max="8715" width="6.5703125" style="1" customWidth="1"/>
    <col min="8716" max="8716" width="6.140625" style="1" customWidth="1"/>
    <col min="8717" max="8717" width="10.85546875" style="1" customWidth="1"/>
    <col min="8718" max="8718" width="5.140625" style="1" customWidth="1"/>
    <col min="8719" max="8719" width="10" style="1" customWidth="1"/>
    <col min="8720" max="8720" width="8.42578125" style="1" customWidth="1"/>
    <col min="8721" max="8721" width="15.7109375" style="1" customWidth="1"/>
    <col min="8722" max="8722" width="14.42578125" style="1" customWidth="1"/>
    <col min="8723" max="8960" width="9.140625" style="1"/>
    <col min="8961" max="8961" width="5.140625" style="1" customWidth="1"/>
    <col min="8962" max="8963" width="9.140625" style="1"/>
    <col min="8964" max="8964" width="8.85546875" style="1" customWidth="1"/>
    <col min="8965" max="8965" width="22.42578125" style="1" customWidth="1"/>
    <col min="8966" max="8966" width="43.7109375" style="1" customWidth="1"/>
    <col min="8967" max="8967" width="14" style="1" customWidth="1"/>
    <col min="8968" max="8968" width="15.85546875" style="1" customWidth="1"/>
    <col min="8969" max="8969" width="13.85546875" style="1" customWidth="1"/>
    <col min="8970" max="8970" width="18.28515625" style="1" customWidth="1"/>
    <col min="8971" max="8971" width="6.5703125" style="1" customWidth="1"/>
    <col min="8972" max="8972" width="6.140625" style="1" customWidth="1"/>
    <col min="8973" max="8973" width="10.85546875" style="1" customWidth="1"/>
    <col min="8974" max="8974" width="5.140625" style="1" customWidth="1"/>
    <col min="8975" max="8975" width="10" style="1" customWidth="1"/>
    <col min="8976" max="8976" width="8.42578125" style="1" customWidth="1"/>
    <col min="8977" max="8977" width="15.7109375" style="1" customWidth="1"/>
    <col min="8978" max="8978" width="14.42578125" style="1" customWidth="1"/>
    <col min="8979" max="9216" width="9.140625" style="1"/>
    <col min="9217" max="9217" width="5.140625" style="1" customWidth="1"/>
    <col min="9218" max="9219" width="9.140625" style="1"/>
    <col min="9220" max="9220" width="8.85546875" style="1" customWidth="1"/>
    <col min="9221" max="9221" width="22.42578125" style="1" customWidth="1"/>
    <col min="9222" max="9222" width="43.7109375" style="1" customWidth="1"/>
    <col min="9223" max="9223" width="14" style="1" customWidth="1"/>
    <col min="9224" max="9224" width="15.85546875" style="1" customWidth="1"/>
    <col min="9225" max="9225" width="13.85546875" style="1" customWidth="1"/>
    <col min="9226" max="9226" width="18.28515625" style="1" customWidth="1"/>
    <col min="9227" max="9227" width="6.5703125" style="1" customWidth="1"/>
    <col min="9228" max="9228" width="6.140625" style="1" customWidth="1"/>
    <col min="9229" max="9229" width="10.85546875" style="1" customWidth="1"/>
    <col min="9230" max="9230" width="5.140625" style="1" customWidth="1"/>
    <col min="9231" max="9231" width="10" style="1" customWidth="1"/>
    <col min="9232" max="9232" width="8.42578125" style="1" customWidth="1"/>
    <col min="9233" max="9233" width="15.7109375" style="1" customWidth="1"/>
    <col min="9234" max="9234" width="14.42578125" style="1" customWidth="1"/>
    <col min="9235" max="9472" width="9.140625" style="1"/>
    <col min="9473" max="9473" width="5.140625" style="1" customWidth="1"/>
    <col min="9474" max="9475" width="9.140625" style="1"/>
    <col min="9476" max="9476" width="8.85546875" style="1" customWidth="1"/>
    <col min="9477" max="9477" width="22.42578125" style="1" customWidth="1"/>
    <col min="9478" max="9478" width="43.7109375" style="1" customWidth="1"/>
    <col min="9479" max="9479" width="14" style="1" customWidth="1"/>
    <col min="9480" max="9480" width="15.85546875" style="1" customWidth="1"/>
    <col min="9481" max="9481" width="13.85546875" style="1" customWidth="1"/>
    <col min="9482" max="9482" width="18.28515625" style="1" customWidth="1"/>
    <col min="9483" max="9483" width="6.5703125" style="1" customWidth="1"/>
    <col min="9484" max="9484" width="6.140625" style="1" customWidth="1"/>
    <col min="9485" max="9485" width="10.85546875" style="1" customWidth="1"/>
    <col min="9486" max="9486" width="5.140625" style="1" customWidth="1"/>
    <col min="9487" max="9487" width="10" style="1" customWidth="1"/>
    <col min="9488" max="9488" width="8.42578125" style="1" customWidth="1"/>
    <col min="9489" max="9489" width="15.7109375" style="1" customWidth="1"/>
    <col min="9490" max="9490" width="14.42578125" style="1" customWidth="1"/>
    <col min="9491" max="9728" width="9.140625" style="1"/>
    <col min="9729" max="9729" width="5.140625" style="1" customWidth="1"/>
    <col min="9730" max="9731" width="9.140625" style="1"/>
    <col min="9732" max="9732" width="8.85546875" style="1" customWidth="1"/>
    <col min="9733" max="9733" width="22.42578125" style="1" customWidth="1"/>
    <col min="9734" max="9734" width="43.7109375" style="1" customWidth="1"/>
    <col min="9735" max="9735" width="14" style="1" customWidth="1"/>
    <col min="9736" max="9736" width="15.85546875" style="1" customWidth="1"/>
    <col min="9737" max="9737" width="13.85546875" style="1" customWidth="1"/>
    <col min="9738" max="9738" width="18.28515625" style="1" customWidth="1"/>
    <col min="9739" max="9739" width="6.5703125" style="1" customWidth="1"/>
    <col min="9740" max="9740" width="6.140625" style="1" customWidth="1"/>
    <col min="9741" max="9741" width="10.85546875" style="1" customWidth="1"/>
    <col min="9742" max="9742" width="5.140625" style="1" customWidth="1"/>
    <col min="9743" max="9743" width="10" style="1" customWidth="1"/>
    <col min="9744" max="9744" width="8.42578125" style="1" customWidth="1"/>
    <col min="9745" max="9745" width="15.7109375" style="1" customWidth="1"/>
    <col min="9746" max="9746" width="14.42578125" style="1" customWidth="1"/>
    <col min="9747" max="9984" width="9.140625" style="1"/>
    <col min="9985" max="9985" width="5.140625" style="1" customWidth="1"/>
    <col min="9986" max="9987" width="9.140625" style="1"/>
    <col min="9988" max="9988" width="8.85546875" style="1" customWidth="1"/>
    <col min="9989" max="9989" width="22.42578125" style="1" customWidth="1"/>
    <col min="9990" max="9990" width="43.7109375" style="1" customWidth="1"/>
    <col min="9991" max="9991" width="14" style="1" customWidth="1"/>
    <col min="9992" max="9992" width="15.85546875" style="1" customWidth="1"/>
    <col min="9993" max="9993" width="13.85546875" style="1" customWidth="1"/>
    <col min="9994" max="9994" width="18.28515625" style="1" customWidth="1"/>
    <col min="9995" max="9995" width="6.5703125" style="1" customWidth="1"/>
    <col min="9996" max="9996" width="6.140625" style="1" customWidth="1"/>
    <col min="9997" max="9997" width="10.85546875" style="1" customWidth="1"/>
    <col min="9998" max="9998" width="5.140625" style="1" customWidth="1"/>
    <col min="9999" max="9999" width="10" style="1" customWidth="1"/>
    <col min="10000" max="10000" width="8.42578125" style="1" customWidth="1"/>
    <col min="10001" max="10001" width="15.7109375" style="1" customWidth="1"/>
    <col min="10002" max="10002" width="14.42578125" style="1" customWidth="1"/>
    <col min="10003" max="10240" width="9.140625" style="1"/>
    <col min="10241" max="10241" width="5.140625" style="1" customWidth="1"/>
    <col min="10242" max="10243" width="9.140625" style="1"/>
    <col min="10244" max="10244" width="8.85546875" style="1" customWidth="1"/>
    <col min="10245" max="10245" width="22.42578125" style="1" customWidth="1"/>
    <col min="10246" max="10246" width="43.7109375" style="1" customWidth="1"/>
    <col min="10247" max="10247" width="14" style="1" customWidth="1"/>
    <col min="10248" max="10248" width="15.85546875" style="1" customWidth="1"/>
    <col min="10249" max="10249" width="13.85546875" style="1" customWidth="1"/>
    <col min="10250" max="10250" width="18.28515625" style="1" customWidth="1"/>
    <col min="10251" max="10251" width="6.5703125" style="1" customWidth="1"/>
    <col min="10252" max="10252" width="6.140625" style="1" customWidth="1"/>
    <col min="10253" max="10253" width="10.85546875" style="1" customWidth="1"/>
    <col min="10254" max="10254" width="5.140625" style="1" customWidth="1"/>
    <col min="10255" max="10255" width="10" style="1" customWidth="1"/>
    <col min="10256" max="10256" width="8.42578125" style="1" customWidth="1"/>
    <col min="10257" max="10257" width="15.7109375" style="1" customWidth="1"/>
    <col min="10258" max="10258" width="14.42578125" style="1" customWidth="1"/>
    <col min="10259" max="10496" width="9.140625" style="1"/>
    <col min="10497" max="10497" width="5.140625" style="1" customWidth="1"/>
    <col min="10498" max="10499" width="9.140625" style="1"/>
    <col min="10500" max="10500" width="8.85546875" style="1" customWidth="1"/>
    <col min="10501" max="10501" width="22.42578125" style="1" customWidth="1"/>
    <col min="10502" max="10502" width="43.7109375" style="1" customWidth="1"/>
    <col min="10503" max="10503" width="14" style="1" customWidth="1"/>
    <col min="10504" max="10504" width="15.85546875" style="1" customWidth="1"/>
    <col min="10505" max="10505" width="13.85546875" style="1" customWidth="1"/>
    <col min="10506" max="10506" width="18.28515625" style="1" customWidth="1"/>
    <col min="10507" max="10507" width="6.5703125" style="1" customWidth="1"/>
    <col min="10508" max="10508" width="6.140625" style="1" customWidth="1"/>
    <col min="10509" max="10509" width="10.85546875" style="1" customWidth="1"/>
    <col min="10510" max="10510" width="5.140625" style="1" customWidth="1"/>
    <col min="10511" max="10511" width="10" style="1" customWidth="1"/>
    <col min="10512" max="10512" width="8.42578125" style="1" customWidth="1"/>
    <col min="10513" max="10513" width="15.7109375" style="1" customWidth="1"/>
    <col min="10514" max="10514" width="14.42578125" style="1" customWidth="1"/>
    <col min="10515" max="10752" width="9.140625" style="1"/>
    <col min="10753" max="10753" width="5.140625" style="1" customWidth="1"/>
    <col min="10754" max="10755" width="9.140625" style="1"/>
    <col min="10756" max="10756" width="8.85546875" style="1" customWidth="1"/>
    <col min="10757" max="10757" width="22.42578125" style="1" customWidth="1"/>
    <col min="10758" max="10758" width="43.7109375" style="1" customWidth="1"/>
    <col min="10759" max="10759" width="14" style="1" customWidth="1"/>
    <col min="10760" max="10760" width="15.85546875" style="1" customWidth="1"/>
    <col min="10761" max="10761" width="13.85546875" style="1" customWidth="1"/>
    <col min="10762" max="10762" width="18.28515625" style="1" customWidth="1"/>
    <col min="10763" max="10763" width="6.5703125" style="1" customWidth="1"/>
    <col min="10764" max="10764" width="6.140625" style="1" customWidth="1"/>
    <col min="10765" max="10765" width="10.85546875" style="1" customWidth="1"/>
    <col min="10766" max="10766" width="5.140625" style="1" customWidth="1"/>
    <col min="10767" max="10767" width="10" style="1" customWidth="1"/>
    <col min="10768" max="10768" width="8.42578125" style="1" customWidth="1"/>
    <col min="10769" max="10769" width="15.7109375" style="1" customWidth="1"/>
    <col min="10770" max="10770" width="14.42578125" style="1" customWidth="1"/>
    <col min="10771" max="11008" width="9.140625" style="1"/>
    <col min="11009" max="11009" width="5.140625" style="1" customWidth="1"/>
    <col min="11010" max="11011" width="9.140625" style="1"/>
    <col min="11012" max="11012" width="8.85546875" style="1" customWidth="1"/>
    <col min="11013" max="11013" width="22.42578125" style="1" customWidth="1"/>
    <col min="11014" max="11014" width="43.7109375" style="1" customWidth="1"/>
    <col min="11015" max="11015" width="14" style="1" customWidth="1"/>
    <col min="11016" max="11016" width="15.85546875" style="1" customWidth="1"/>
    <col min="11017" max="11017" width="13.85546875" style="1" customWidth="1"/>
    <col min="11018" max="11018" width="18.28515625" style="1" customWidth="1"/>
    <col min="11019" max="11019" width="6.5703125" style="1" customWidth="1"/>
    <col min="11020" max="11020" width="6.140625" style="1" customWidth="1"/>
    <col min="11021" max="11021" width="10.85546875" style="1" customWidth="1"/>
    <col min="11022" max="11022" width="5.140625" style="1" customWidth="1"/>
    <col min="11023" max="11023" width="10" style="1" customWidth="1"/>
    <col min="11024" max="11024" width="8.42578125" style="1" customWidth="1"/>
    <col min="11025" max="11025" width="15.7109375" style="1" customWidth="1"/>
    <col min="11026" max="11026" width="14.42578125" style="1" customWidth="1"/>
    <col min="11027" max="11264" width="9.140625" style="1"/>
    <col min="11265" max="11265" width="5.140625" style="1" customWidth="1"/>
    <col min="11266" max="11267" width="9.140625" style="1"/>
    <col min="11268" max="11268" width="8.85546875" style="1" customWidth="1"/>
    <col min="11269" max="11269" width="22.42578125" style="1" customWidth="1"/>
    <col min="11270" max="11270" width="43.7109375" style="1" customWidth="1"/>
    <col min="11271" max="11271" width="14" style="1" customWidth="1"/>
    <col min="11272" max="11272" width="15.85546875" style="1" customWidth="1"/>
    <col min="11273" max="11273" width="13.85546875" style="1" customWidth="1"/>
    <col min="11274" max="11274" width="18.28515625" style="1" customWidth="1"/>
    <col min="11275" max="11275" width="6.5703125" style="1" customWidth="1"/>
    <col min="11276" max="11276" width="6.140625" style="1" customWidth="1"/>
    <col min="11277" max="11277" width="10.85546875" style="1" customWidth="1"/>
    <col min="11278" max="11278" width="5.140625" style="1" customWidth="1"/>
    <col min="11279" max="11279" width="10" style="1" customWidth="1"/>
    <col min="11280" max="11280" width="8.42578125" style="1" customWidth="1"/>
    <col min="11281" max="11281" width="15.7109375" style="1" customWidth="1"/>
    <col min="11282" max="11282" width="14.42578125" style="1" customWidth="1"/>
    <col min="11283" max="11520" width="9.140625" style="1"/>
    <col min="11521" max="11521" width="5.140625" style="1" customWidth="1"/>
    <col min="11522" max="11523" width="9.140625" style="1"/>
    <col min="11524" max="11524" width="8.85546875" style="1" customWidth="1"/>
    <col min="11525" max="11525" width="22.42578125" style="1" customWidth="1"/>
    <col min="11526" max="11526" width="43.7109375" style="1" customWidth="1"/>
    <col min="11527" max="11527" width="14" style="1" customWidth="1"/>
    <col min="11528" max="11528" width="15.85546875" style="1" customWidth="1"/>
    <col min="11529" max="11529" width="13.85546875" style="1" customWidth="1"/>
    <col min="11530" max="11530" width="18.28515625" style="1" customWidth="1"/>
    <col min="11531" max="11531" width="6.5703125" style="1" customWidth="1"/>
    <col min="11532" max="11532" width="6.140625" style="1" customWidth="1"/>
    <col min="11533" max="11533" width="10.85546875" style="1" customWidth="1"/>
    <col min="11534" max="11534" width="5.140625" style="1" customWidth="1"/>
    <col min="11535" max="11535" width="10" style="1" customWidth="1"/>
    <col min="11536" max="11536" width="8.42578125" style="1" customWidth="1"/>
    <col min="11537" max="11537" width="15.7109375" style="1" customWidth="1"/>
    <col min="11538" max="11538" width="14.42578125" style="1" customWidth="1"/>
    <col min="11539" max="11776" width="9.140625" style="1"/>
    <col min="11777" max="11777" width="5.140625" style="1" customWidth="1"/>
    <col min="11778" max="11779" width="9.140625" style="1"/>
    <col min="11780" max="11780" width="8.85546875" style="1" customWidth="1"/>
    <col min="11781" max="11781" width="22.42578125" style="1" customWidth="1"/>
    <col min="11782" max="11782" width="43.7109375" style="1" customWidth="1"/>
    <col min="11783" max="11783" width="14" style="1" customWidth="1"/>
    <col min="11784" max="11784" width="15.85546875" style="1" customWidth="1"/>
    <col min="11785" max="11785" width="13.85546875" style="1" customWidth="1"/>
    <col min="11786" max="11786" width="18.28515625" style="1" customWidth="1"/>
    <col min="11787" max="11787" width="6.5703125" style="1" customWidth="1"/>
    <col min="11788" max="11788" width="6.140625" style="1" customWidth="1"/>
    <col min="11789" max="11789" width="10.85546875" style="1" customWidth="1"/>
    <col min="11790" max="11790" width="5.140625" style="1" customWidth="1"/>
    <col min="11791" max="11791" width="10" style="1" customWidth="1"/>
    <col min="11792" max="11792" width="8.42578125" style="1" customWidth="1"/>
    <col min="11793" max="11793" width="15.7109375" style="1" customWidth="1"/>
    <col min="11794" max="11794" width="14.42578125" style="1" customWidth="1"/>
    <col min="11795" max="12032" width="9.140625" style="1"/>
    <col min="12033" max="12033" width="5.140625" style="1" customWidth="1"/>
    <col min="12034" max="12035" width="9.140625" style="1"/>
    <col min="12036" max="12036" width="8.85546875" style="1" customWidth="1"/>
    <col min="12037" max="12037" width="22.42578125" style="1" customWidth="1"/>
    <col min="12038" max="12038" width="43.7109375" style="1" customWidth="1"/>
    <col min="12039" max="12039" width="14" style="1" customWidth="1"/>
    <col min="12040" max="12040" width="15.85546875" style="1" customWidth="1"/>
    <col min="12041" max="12041" width="13.85546875" style="1" customWidth="1"/>
    <col min="12042" max="12042" width="18.28515625" style="1" customWidth="1"/>
    <col min="12043" max="12043" width="6.5703125" style="1" customWidth="1"/>
    <col min="12044" max="12044" width="6.140625" style="1" customWidth="1"/>
    <col min="12045" max="12045" width="10.85546875" style="1" customWidth="1"/>
    <col min="12046" max="12046" width="5.140625" style="1" customWidth="1"/>
    <col min="12047" max="12047" width="10" style="1" customWidth="1"/>
    <col min="12048" max="12048" width="8.42578125" style="1" customWidth="1"/>
    <col min="12049" max="12049" width="15.7109375" style="1" customWidth="1"/>
    <col min="12050" max="12050" width="14.42578125" style="1" customWidth="1"/>
    <col min="12051" max="12288" width="9.140625" style="1"/>
    <col min="12289" max="12289" width="5.140625" style="1" customWidth="1"/>
    <col min="12290" max="12291" width="9.140625" style="1"/>
    <col min="12292" max="12292" width="8.85546875" style="1" customWidth="1"/>
    <col min="12293" max="12293" width="22.42578125" style="1" customWidth="1"/>
    <col min="12294" max="12294" width="43.7109375" style="1" customWidth="1"/>
    <col min="12295" max="12295" width="14" style="1" customWidth="1"/>
    <col min="12296" max="12296" width="15.85546875" style="1" customWidth="1"/>
    <col min="12297" max="12297" width="13.85546875" style="1" customWidth="1"/>
    <col min="12298" max="12298" width="18.28515625" style="1" customWidth="1"/>
    <col min="12299" max="12299" width="6.5703125" style="1" customWidth="1"/>
    <col min="12300" max="12300" width="6.140625" style="1" customWidth="1"/>
    <col min="12301" max="12301" width="10.85546875" style="1" customWidth="1"/>
    <col min="12302" max="12302" width="5.140625" style="1" customWidth="1"/>
    <col min="12303" max="12303" width="10" style="1" customWidth="1"/>
    <col min="12304" max="12304" width="8.42578125" style="1" customWidth="1"/>
    <col min="12305" max="12305" width="15.7109375" style="1" customWidth="1"/>
    <col min="12306" max="12306" width="14.42578125" style="1" customWidth="1"/>
    <col min="12307" max="12544" width="9.140625" style="1"/>
    <col min="12545" max="12545" width="5.140625" style="1" customWidth="1"/>
    <col min="12546" max="12547" width="9.140625" style="1"/>
    <col min="12548" max="12548" width="8.85546875" style="1" customWidth="1"/>
    <col min="12549" max="12549" width="22.42578125" style="1" customWidth="1"/>
    <col min="12550" max="12550" width="43.7109375" style="1" customWidth="1"/>
    <col min="12551" max="12551" width="14" style="1" customWidth="1"/>
    <col min="12552" max="12552" width="15.85546875" style="1" customWidth="1"/>
    <col min="12553" max="12553" width="13.85546875" style="1" customWidth="1"/>
    <col min="12554" max="12554" width="18.28515625" style="1" customWidth="1"/>
    <col min="12555" max="12555" width="6.5703125" style="1" customWidth="1"/>
    <col min="12556" max="12556" width="6.140625" style="1" customWidth="1"/>
    <col min="12557" max="12557" width="10.85546875" style="1" customWidth="1"/>
    <col min="12558" max="12558" width="5.140625" style="1" customWidth="1"/>
    <col min="12559" max="12559" width="10" style="1" customWidth="1"/>
    <col min="12560" max="12560" width="8.42578125" style="1" customWidth="1"/>
    <col min="12561" max="12561" width="15.7109375" style="1" customWidth="1"/>
    <col min="12562" max="12562" width="14.42578125" style="1" customWidth="1"/>
    <col min="12563" max="12800" width="9.140625" style="1"/>
    <col min="12801" max="12801" width="5.140625" style="1" customWidth="1"/>
    <col min="12802" max="12803" width="9.140625" style="1"/>
    <col min="12804" max="12804" width="8.85546875" style="1" customWidth="1"/>
    <col min="12805" max="12805" width="22.42578125" style="1" customWidth="1"/>
    <col min="12806" max="12806" width="43.7109375" style="1" customWidth="1"/>
    <col min="12807" max="12807" width="14" style="1" customWidth="1"/>
    <col min="12808" max="12808" width="15.85546875" style="1" customWidth="1"/>
    <col min="12809" max="12809" width="13.85546875" style="1" customWidth="1"/>
    <col min="12810" max="12810" width="18.28515625" style="1" customWidth="1"/>
    <col min="12811" max="12811" width="6.5703125" style="1" customWidth="1"/>
    <col min="12812" max="12812" width="6.140625" style="1" customWidth="1"/>
    <col min="12813" max="12813" width="10.85546875" style="1" customWidth="1"/>
    <col min="12814" max="12814" width="5.140625" style="1" customWidth="1"/>
    <col min="12815" max="12815" width="10" style="1" customWidth="1"/>
    <col min="12816" max="12816" width="8.42578125" style="1" customWidth="1"/>
    <col min="12817" max="12817" width="15.7109375" style="1" customWidth="1"/>
    <col min="12818" max="12818" width="14.42578125" style="1" customWidth="1"/>
    <col min="12819" max="13056" width="9.140625" style="1"/>
    <col min="13057" max="13057" width="5.140625" style="1" customWidth="1"/>
    <col min="13058" max="13059" width="9.140625" style="1"/>
    <col min="13060" max="13060" width="8.85546875" style="1" customWidth="1"/>
    <col min="13061" max="13061" width="22.42578125" style="1" customWidth="1"/>
    <col min="13062" max="13062" width="43.7109375" style="1" customWidth="1"/>
    <col min="13063" max="13063" width="14" style="1" customWidth="1"/>
    <col min="13064" max="13064" width="15.85546875" style="1" customWidth="1"/>
    <col min="13065" max="13065" width="13.85546875" style="1" customWidth="1"/>
    <col min="13066" max="13066" width="18.28515625" style="1" customWidth="1"/>
    <col min="13067" max="13067" width="6.5703125" style="1" customWidth="1"/>
    <col min="13068" max="13068" width="6.140625" style="1" customWidth="1"/>
    <col min="13069" max="13069" width="10.85546875" style="1" customWidth="1"/>
    <col min="13070" max="13070" width="5.140625" style="1" customWidth="1"/>
    <col min="13071" max="13071" width="10" style="1" customWidth="1"/>
    <col min="13072" max="13072" width="8.42578125" style="1" customWidth="1"/>
    <col min="13073" max="13073" width="15.7109375" style="1" customWidth="1"/>
    <col min="13074" max="13074" width="14.42578125" style="1" customWidth="1"/>
    <col min="13075" max="13312" width="9.140625" style="1"/>
    <col min="13313" max="13313" width="5.140625" style="1" customWidth="1"/>
    <col min="13314" max="13315" width="9.140625" style="1"/>
    <col min="13316" max="13316" width="8.85546875" style="1" customWidth="1"/>
    <col min="13317" max="13317" width="22.42578125" style="1" customWidth="1"/>
    <col min="13318" max="13318" width="43.7109375" style="1" customWidth="1"/>
    <col min="13319" max="13319" width="14" style="1" customWidth="1"/>
    <col min="13320" max="13320" width="15.85546875" style="1" customWidth="1"/>
    <col min="13321" max="13321" width="13.85546875" style="1" customWidth="1"/>
    <col min="13322" max="13322" width="18.28515625" style="1" customWidth="1"/>
    <col min="13323" max="13323" width="6.5703125" style="1" customWidth="1"/>
    <col min="13324" max="13324" width="6.140625" style="1" customWidth="1"/>
    <col min="13325" max="13325" width="10.85546875" style="1" customWidth="1"/>
    <col min="13326" max="13326" width="5.140625" style="1" customWidth="1"/>
    <col min="13327" max="13327" width="10" style="1" customWidth="1"/>
    <col min="13328" max="13328" width="8.42578125" style="1" customWidth="1"/>
    <col min="13329" max="13329" width="15.7109375" style="1" customWidth="1"/>
    <col min="13330" max="13330" width="14.42578125" style="1" customWidth="1"/>
    <col min="13331" max="13568" width="9.140625" style="1"/>
    <col min="13569" max="13569" width="5.140625" style="1" customWidth="1"/>
    <col min="13570" max="13571" width="9.140625" style="1"/>
    <col min="13572" max="13572" width="8.85546875" style="1" customWidth="1"/>
    <col min="13573" max="13573" width="22.42578125" style="1" customWidth="1"/>
    <col min="13574" max="13574" width="43.7109375" style="1" customWidth="1"/>
    <col min="13575" max="13575" width="14" style="1" customWidth="1"/>
    <col min="13576" max="13576" width="15.85546875" style="1" customWidth="1"/>
    <col min="13577" max="13577" width="13.85546875" style="1" customWidth="1"/>
    <col min="13578" max="13578" width="18.28515625" style="1" customWidth="1"/>
    <col min="13579" max="13579" width="6.5703125" style="1" customWidth="1"/>
    <col min="13580" max="13580" width="6.140625" style="1" customWidth="1"/>
    <col min="13581" max="13581" width="10.85546875" style="1" customWidth="1"/>
    <col min="13582" max="13582" width="5.140625" style="1" customWidth="1"/>
    <col min="13583" max="13583" width="10" style="1" customWidth="1"/>
    <col min="13584" max="13584" width="8.42578125" style="1" customWidth="1"/>
    <col min="13585" max="13585" width="15.7109375" style="1" customWidth="1"/>
    <col min="13586" max="13586" width="14.42578125" style="1" customWidth="1"/>
    <col min="13587" max="13824" width="9.140625" style="1"/>
    <col min="13825" max="13825" width="5.140625" style="1" customWidth="1"/>
    <col min="13826" max="13827" width="9.140625" style="1"/>
    <col min="13828" max="13828" width="8.85546875" style="1" customWidth="1"/>
    <col min="13829" max="13829" width="22.42578125" style="1" customWidth="1"/>
    <col min="13830" max="13830" width="43.7109375" style="1" customWidth="1"/>
    <col min="13831" max="13831" width="14" style="1" customWidth="1"/>
    <col min="13832" max="13832" width="15.85546875" style="1" customWidth="1"/>
    <col min="13833" max="13833" width="13.85546875" style="1" customWidth="1"/>
    <col min="13834" max="13834" width="18.28515625" style="1" customWidth="1"/>
    <col min="13835" max="13835" width="6.5703125" style="1" customWidth="1"/>
    <col min="13836" max="13836" width="6.140625" style="1" customWidth="1"/>
    <col min="13837" max="13837" width="10.85546875" style="1" customWidth="1"/>
    <col min="13838" max="13838" width="5.140625" style="1" customWidth="1"/>
    <col min="13839" max="13839" width="10" style="1" customWidth="1"/>
    <col min="13840" max="13840" width="8.42578125" style="1" customWidth="1"/>
    <col min="13841" max="13841" width="15.7109375" style="1" customWidth="1"/>
    <col min="13842" max="13842" width="14.42578125" style="1" customWidth="1"/>
    <col min="13843" max="14080" width="9.140625" style="1"/>
    <col min="14081" max="14081" width="5.140625" style="1" customWidth="1"/>
    <col min="14082" max="14083" width="9.140625" style="1"/>
    <col min="14084" max="14084" width="8.85546875" style="1" customWidth="1"/>
    <col min="14085" max="14085" width="22.42578125" style="1" customWidth="1"/>
    <col min="14086" max="14086" width="43.7109375" style="1" customWidth="1"/>
    <col min="14087" max="14087" width="14" style="1" customWidth="1"/>
    <col min="14088" max="14088" width="15.85546875" style="1" customWidth="1"/>
    <col min="14089" max="14089" width="13.85546875" style="1" customWidth="1"/>
    <col min="14090" max="14090" width="18.28515625" style="1" customWidth="1"/>
    <col min="14091" max="14091" width="6.5703125" style="1" customWidth="1"/>
    <col min="14092" max="14092" width="6.140625" style="1" customWidth="1"/>
    <col min="14093" max="14093" width="10.85546875" style="1" customWidth="1"/>
    <col min="14094" max="14094" width="5.140625" style="1" customWidth="1"/>
    <col min="14095" max="14095" width="10" style="1" customWidth="1"/>
    <col min="14096" max="14096" width="8.42578125" style="1" customWidth="1"/>
    <col min="14097" max="14097" width="15.7109375" style="1" customWidth="1"/>
    <col min="14098" max="14098" width="14.42578125" style="1" customWidth="1"/>
    <col min="14099" max="14336" width="9.140625" style="1"/>
    <col min="14337" max="14337" width="5.140625" style="1" customWidth="1"/>
    <col min="14338" max="14339" width="9.140625" style="1"/>
    <col min="14340" max="14340" width="8.85546875" style="1" customWidth="1"/>
    <col min="14341" max="14341" width="22.42578125" style="1" customWidth="1"/>
    <col min="14342" max="14342" width="43.7109375" style="1" customWidth="1"/>
    <col min="14343" max="14343" width="14" style="1" customWidth="1"/>
    <col min="14344" max="14344" width="15.85546875" style="1" customWidth="1"/>
    <col min="14345" max="14345" width="13.85546875" style="1" customWidth="1"/>
    <col min="14346" max="14346" width="18.28515625" style="1" customWidth="1"/>
    <col min="14347" max="14347" width="6.5703125" style="1" customWidth="1"/>
    <col min="14348" max="14348" width="6.140625" style="1" customWidth="1"/>
    <col min="14349" max="14349" width="10.85546875" style="1" customWidth="1"/>
    <col min="14350" max="14350" width="5.140625" style="1" customWidth="1"/>
    <col min="14351" max="14351" width="10" style="1" customWidth="1"/>
    <col min="14352" max="14352" width="8.42578125" style="1" customWidth="1"/>
    <col min="14353" max="14353" width="15.7109375" style="1" customWidth="1"/>
    <col min="14354" max="14354" width="14.42578125" style="1" customWidth="1"/>
    <col min="14355" max="14592" width="9.140625" style="1"/>
    <col min="14593" max="14593" width="5.140625" style="1" customWidth="1"/>
    <col min="14594" max="14595" width="9.140625" style="1"/>
    <col min="14596" max="14596" width="8.85546875" style="1" customWidth="1"/>
    <col min="14597" max="14597" width="22.42578125" style="1" customWidth="1"/>
    <col min="14598" max="14598" width="43.7109375" style="1" customWidth="1"/>
    <col min="14599" max="14599" width="14" style="1" customWidth="1"/>
    <col min="14600" max="14600" width="15.85546875" style="1" customWidth="1"/>
    <col min="14601" max="14601" width="13.85546875" style="1" customWidth="1"/>
    <col min="14602" max="14602" width="18.28515625" style="1" customWidth="1"/>
    <col min="14603" max="14603" width="6.5703125" style="1" customWidth="1"/>
    <col min="14604" max="14604" width="6.140625" style="1" customWidth="1"/>
    <col min="14605" max="14605" width="10.85546875" style="1" customWidth="1"/>
    <col min="14606" max="14606" width="5.140625" style="1" customWidth="1"/>
    <col min="14607" max="14607" width="10" style="1" customWidth="1"/>
    <col min="14608" max="14608" width="8.42578125" style="1" customWidth="1"/>
    <col min="14609" max="14609" width="15.7109375" style="1" customWidth="1"/>
    <col min="14610" max="14610" width="14.42578125" style="1" customWidth="1"/>
    <col min="14611" max="14848" width="9.140625" style="1"/>
    <col min="14849" max="14849" width="5.140625" style="1" customWidth="1"/>
    <col min="14850" max="14851" width="9.140625" style="1"/>
    <col min="14852" max="14852" width="8.85546875" style="1" customWidth="1"/>
    <col min="14853" max="14853" width="22.42578125" style="1" customWidth="1"/>
    <col min="14854" max="14854" width="43.7109375" style="1" customWidth="1"/>
    <col min="14855" max="14855" width="14" style="1" customWidth="1"/>
    <col min="14856" max="14856" width="15.85546875" style="1" customWidth="1"/>
    <col min="14857" max="14857" width="13.85546875" style="1" customWidth="1"/>
    <col min="14858" max="14858" width="18.28515625" style="1" customWidth="1"/>
    <col min="14859" max="14859" width="6.5703125" style="1" customWidth="1"/>
    <col min="14860" max="14860" width="6.140625" style="1" customWidth="1"/>
    <col min="14861" max="14861" width="10.85546875" style="1" customWidth="1"/>
    <col min="14862" max="14862" width="5.140625" style="1" customWidth="1"/>
    <col min="14863" max="14863" width="10" style="1" customWidth="1"/>
    <col min="14864" max="14864" width="8.42578125" style="1" customWidth="1"/>
    <col min="14865" max="14865" width="15.7109375" style="1" customWidth="1"/>
    <col min="14866" max="14866" width="14.42578125" style="1" customWidth="1"/>
    <col min="14867" max="15104" width="9.140625" style="1"/>
    <col min="15105" max="15105" width="5.140625" style="1" customWidth="1"/>
    <col min="15106" max="15107" width="9.140625" style="1"/>
    <col min="15108" max="15108" width="8.85546875" style="1" customWidth="1"/>
    <col min="15109" max="15109" width="22.42578125" style="1" customWidth="1"/>
    <col min="15110" max="15110" width="43.7109375" style="1" customWidth="1"/>
    <col min="15111" max="15111" width="14" style="1" customWidth="1"/>
    <col min="15112" max="15112" width="15.85546875" style="1" customWidth="1"/>
    <col min="15113" max="15113" width="13.85546875" style="1" customWidth="1"/>
    <col min="15114" max="15114" width="18.28515625" style="1" customWidth="1"/>
    <col min="15115" max="15115" width="6.5703125" style="1" customWidth="1"/>
    <col min="15116" max="15116" width="6.140625" style="1" customWidth="1"/>
    <col min="15117" max="15117" width="10.85546875" style="1" customWidth="1"/>
    <col min="15118" max="15118" width="5.140625" style="1" customWidth="1"/>
    <col min="15119" max="15119" width="10" style="1" customWidth="1"/>
    <col min="15120" max="15120" width="8.42578125" style="1" customWidth="1"/>
    <col min="15121" max="15121" width="15.7109375" style="1" customWidth="1"/>
    <col min="15122" max="15122" width="14.42578125" style="1" customWidth="1"/>
    <col min="15123" max="15360" width="9.140625" style="1"/>
    <col min="15361" max="15361" width="5.140625" style="1" customWidth="1"/>
    <col min="15362" max="15363" width="9.140625" style="1"/>
    <col min="15364" max="15364" width="8.85546875" style="1" customWidth="1"/>
    <col min="15365" max="15365" width="22.42578125" style="1" customWidth="1"/>
    <col min="15366" max="15366" width="43.7109375" style="1" customWidth="1"/>
    <col min="15367" max="15367" width="14" style="1" customWidth="1"/>
    <col min="15368" max="15368" width="15.85546875" style="1" customWidth="1"/>
    <col min="15369" max="15369" width="13.85546875" style="1" customWidth="1"/>
    <col min="15370" max="15370" width="18.28515625" style="1" customWidth="1"/>
    <col min="15371" max="15371" width="6.5703125" style="1" customWidth="1"/>
    <col min="15372" max="15372" width="6.140625" style="1" customWidth="1"/>
    <col min="15373" max="15373" width="10.85546875" style="1" customWidth="1"/>
    <col min="15374" max="15374" width="5.140625" style="1" customWidth="1"/>
    <col min="15375" max="15375" width="10" style="1" customWidth="1"/>
    <col min="15376" max="15376" width="8.42578125" style="1" customWidth="1"/>
    <col min="15377" max="15377" width="15.7109375" style="1" customWidth="1"/>
    <col min="15378" max="15378" width="14.42578125" style="1" customWidth="1"/>
    <col min="15379" max="15616" width="9.140625" style="1"/>
    <col min="15617" max="15617" width="5.140625" style="1" customWidth="1"/>
    <col min="15618" max="15619" width="9.140625" style="1"/>
    <col min="15620" max="15620" width="8.85546875" style="1" customWidth="1"/>
    <col min="15621" max="15621" width="22.42578125" style="1" customWidth="1"/>
    <col min="15622" max="15622" width="43.7109375" style="1" customWidth="1"/>
    <col min="15623" max="15623" width="14" style="1" customWidth="1"/>
    <col min="15624" max="15624" width="15.85546875" style="1" customWidth="1"/>
    <col min="15625" max="15625" width="13.85546875" style="1" customWidth="1"/>
    <col min="15626" max="15626" width="18.28515625" style="1" customWidth="1"/>
    <col min="15627" max="15627" width="6.5703125" style="1" customWidth="1"/>
    <col min="15628" max="15628" width="6.140625" style="1" customWidth="1"/>
    <col min="15629" max="15629" width="10.85546875" style="1" customWidth="1"/>
    <col min="15630" max="15630" width="5.140625" style="1" customWidth="1"/>
    <col min="15631" max="15631" width="10" style="1" customWidth="1"/>
    <col min="15632" max="15632" width="8.42578125" style="1" customWidth="1"/>
    <col min="15633" max="15633" width="15.7109375" style="1" customWidth="1"/>
    <col min="15634" max="15634" width="14.42578125" style="1" customWidth="1"/>
    <col min="15635" max="15872" width="9.140625" style="1"/>
    <col min="15873" max="15873" width="5.140625" style="1" customWidth="1"/>
    <col min="15874" max="15875" width="9.140625" style="1"/>
    <col min="15876" max="15876" width="8.85546875" style="1" customWidth="1"/>
    <col min="15877" max="15877" width="22.42578125" style="1" customWidth="1"/>
    <col min="15878" max="15878" width="43.7109375" style="1" customWidth="1"/>
    <col min="15879" max="15879" width="14" style="1" customWidth="1"/>
    <col min="15880" max="15880" width="15.85546875" style="1" customWidth="1"/>
    <col min="15881" max="15881" width="13.85546875" style="1" customWidth="1"/>
    <col min="15882" max="15882" width="18.28515625" style="1" customWidth="1"/>
    <col min="15883" max="15883" width="6.5703125" style="1" customWidth="1"/>
    <col min="15884" max="15884" width="6.140625" style="1" customWidth="1"/>
    <col min="15885" max="15885" width="10.85546875" style="1" customWidth="1"/>
    <col min="15886" max="15886" width="5.140625" style="1" customWidth="1"/>
    <col min="15887" max="15887" width="10" style="1" customWidth="1"/>
    <col min="15888" max="15888" width="8.42578125" style="1" customWidth="1"/>
    <col min="15889" max="15889" width="15.7109375" style="1" customWidth="1"/>
    <col min="15890" max="15890" width="14.42578125" style="1" customWidth="1"/>
    <col min="15891" max="16128" width="9.140625" style="1"/>
    <col min="16129" max="16129" width="5.140625" style="1" customWidth="1"/>
    <col min="16130" max="16131" width="9.140625" style="1"/>
    <col min="16132" max="16132" width="8.85546875" style="1" customWidth="1"/>
    <col min="16133" max="16133" width="22.42578125" style="1" customWidth="1"/>
    <col min="16134" max="16134" width="43.7109375" style="1" customWidth="1"/>
    <col min="16135" max="16135" width="14" style="1" customWidth="1"/>
    <col min="16136" max="16136" width="15.85546875" style="1" customWidth="1"/>
    <col min="16137" max="16137" width="13.85546875" style="1" customWidth="1"/>
    <col min="16138" max="16138" width="18.28515625" style="1" customWidth="1"/>
    <col min="16139" max="16139" width="6.5703125" style="1" customWidth="1"/>
    <col min="16140" max="16140" width="6.140625" style="1" customWidth="1"/>
    <col min="16141" max="16141" width="10.85546875" style="1" customWidth="1"/>
    <col min="16142" max="16142" width="5.140625" style="1" customWidth="1"/>
    <col min="16143" max="16143" width="10" style="1" customWidth="1"/>
    <col min="16144" max="16144" width="8.42578125" style="1" customWidth="1"/>
    <col min="16145" max="16145" width="15.7109375" style="1" customWidth="1"/>
    <col min="16146" max="16146" width="14.42578125" style="1" customWidth="1"/>
    <col min="16147" max="16384" width="9.140625" style="1"/>
  </cols>
  <sheetData>
    <row r="2" spans="1:18" ht="18.75" x14ac:dyDescent="0.3">
      <c r="A2" s="76" t="s">
        <v>2454</v>
      </c>
    </row>
    <row r="3" spans="1:18" x14ac:dyDescent="0.25">
      <c r="A3" s="258"/>
    </row>
    <row r="4" spans="1:18" ht="66" customHeight="1" x14ac:dyDescent="0.25">
      <c r="A4" s="477" t="s">
        <v>0</v>
      </c>
      <c r="B4" s="479" t="s">
        <v>1</v>
      </c>
      <c r="C4" s="479" t="s">
        <v>2</v>
      </c>
      <c r="D4" s="479" t="s">
        <v>3</v>
      </c>
      <c r="E4" s="477" t="s">
        <v>1909</v>
      </c>
      <c r="F4" s="477" t="s">
        <v>1910</v>
      </c>
      <c r="G4" s="479" t="s">
        <v>6</v>
      </c>
      <c r="H4" s="481" t="s">
        <v>7</v>
      </c>
      <c r="I4" s="481"/>
      <c r="J4" s="477" t="s">
        <v>8</v>
      </c>
      <c r="K4" s="489" t="s">
        <v>1911</v>
      </c>
      <c r="L4" s="514"/>
      <c r="M4" s="484" t="s">
        <v>1912</v>
      </c>
      <c r="N4" s="484"/>
      <c r="O4" s="484" t="s">
        <v>1913</v>
      </c>
      <c r="P4" s="484"/>
      <c r="Q4" s="477" t="s">
        <v>12</v>
      </c>
      <c r="R4" s="479" t="s">
        <v>13</v>
      </c>
    </row>
    <row r="5" spans="1:18" ht="30" x14ac:dyDescent="0.25">
      <c r="A5" s="478"/>
      <c r="B5" s="480"/>
      <c r="C5" s="480"/>
      <c r="D5" s="480"/>
      <c r="E5" s="478"/>
      <c r="F5" s="478"/>
      <c r="G5" s="480"/>
      <c r="H5" s="176" t="s">
        <v>1914</v>
      </c>
      <c r="I5" s="176" t="s">
        <v>1915</v>
      </c>
      <c r="J5" s="478"/>
      <c r="K5" s="177">
        <v>2020</v>
      </c>
      <c r="L5" s="177">
        <v>2021</v>
      </c>
      <c r="M5" s="5">
        <v>2020</v>
      </c>
      <c r="N5" s="5">
        <v>2021</v>
      </c>
      <c r="O5" s="5">
        <v>2020</v>
      </c>
      <c r="P5" s="5">
        <v>2021</v>
      </c>
      <c r="Q5" s="478"/>
      <c r="R5" s="480"/>
    </row>
    <row r="6" spans="1:18" x14ac:dyDescent="0.25">
      <c r="A6" s="176" t="s">
        <v>16</v>
      </c>
      <c r="B6" s="176" t="s">
        <v>17</v>
      </c>
      <c r="C6" s="176" t="s">
        <v>18</v>
      </c>
      <c r="D6" s="176" t="s">
        <v>19</v>
      </c>
      <c r="E6" s="176" t="s">
        <v>20</v>
      </c>
      <c r="F6" s="176" t="s">
        <v>21</v>
      </c>
      <c r="G6" s="176" t="s">
        <v>22</v>
      </c>
      <c r="H6" s="176" t="s">
        <v>23</v>
      </c>
      <c r="I6" s="176" t="s">
        <v>24</v>
      </c>
      <c r="J6" s="176" t="s">
        <v>25</v>
      </c>
      <c r="K6" s="176" t="s">
        <v>26</v>
      </c>
      <c r="L6" s="176" t="s">
        <v>27</v>
      </c>
      <c r="M6" s="176" t="s">
        <v>28</v>
      </c>
      <c r="N6" s="176" t="s">
        <v>29</v>
      </c>
      <c r="O6" s="176" t="s">
        <v>30</v>
      </c>
      <c r="P6" s="176" t="s">
        <v>31</v>
      </c>
      <c r="Q6" s="176" t="s">
        <v>32</v>
      </c>
      <c r="R6" s="176" t="s">
        <v>33</v>
      </c>
    </row>
    <row r="7" spans="1:18" s="259" customFormat="1" ht="276" customHeight="1" x14ac:dyDescent="0.25">
      <c r="A7" s="243">
        <v>1</v>
      </c>
      <c r="B7" s="243">
        <v>6</v>
      </c>
      <c r="C7" s="243">
        <v>1</v>
      </c>
      <c r="D7" s="243">
        <v>3</v>
      </c>
      <c r="E7" s="243" t="s">
        <v>1916</v>
      </c>
      <c r="F7" s="243" t="s">
        <v>2007</v>
      </c>
      <c r="G7" s="243" t="s">
        <v>1917</v>
      </c>
      <c r="H7" s="243" t="s">
        <v>1918</v>
      </c>
      <c r="I7" s="11" t="s">
        <v>1919</v>
      </c>
      <c r="J7" s="243" t="s">
        <v>1920</v>
      </c>
      <c r="K7" s="243" t="s">
        <v>55</v>
      </c>
      <c r="L7" s="243" t="s">
        <v>42</v>
      </c>
      <c r="M7" s="244">
        <v>50000</v>
      </c>
      <c r="N7" s="244" t="s">
        <v>42</v>
      </c>
      <c r="O7" s="244">
        <v>50000</v>
      </c>
      <c r="P7" s="244" t="s">
        <v>42</v>
      </c>
      <c r="Q7" s="243" t="s">
        <v>1921</v>
      </c>
      <c r="R7" s="243" t="s">
        <v>1922</v>
      </c>
    </row>
    <row r="8" spans="1:18" s="260" customFormat="1" ht="375" customHeight="1" x14ac:dyDescent="0.25">
      <c r="A8" s="243">
        <v>2</v>
      </c>
      <c r="B8" s="243">
        <v>6</v>
      </c>
      <c r="C8" s="243">
        <v>5</v>
      </c>
      <c r="D8" s="243">
        <v>4</v>
      </c>
      <c r="E8" s="243" t="s">
        <v>1923</v>
      </c>
      <c r="F8" s="243" t="s">
        <v>2008</v>
      </c>
      <c r="G8" s="243" t="s">
        <v>43</v>
      </c>
      <c r="H8" s="243" t="s">
        <v>1924</v>
      </c>
      <c r="I8" s="11" t="s">
        <v>1925</v>
      </c>
      <c r="J8" s="243" t="s">
        <v>1926</v>
      </c>
      <c r="K8" s="243" t="s">
        <v>55</v>
      </c>
      <c r="L8" s="243" t="s">
        <v>42</v>
      </c>
      <c r="M8" s="244">
        <v>99400</v>
      </c>
      <c r="N8" s="244" t="s">
        <v>42</v>
      </c>
      <c r="O8" s="244">
        <v>99400</v>
      </c>
      <c r="P8" s="244" t="s">
        <v>42</v>
      </c>
      <c r="Q8" s="243" t="s">
        <v>1927</v>
      </c>
      <c r="R8" s="243" t="s">
        <v>1928</v>
      </c>
    </row>
    <row r="9" spans="1:18" s="260" customFormat="1" ht="409.5" customHeight="1" x14ac:dyDescent="0.25">
      <c r="A9" s="243">
        <v>3</v>
      </c>
      <c r="B9" s="243">
        <v>6</v>
      </c>
      <c r="C9" s="243">
        <v>5</v>
      </c>
      <c r="D9" s="243">
        <v>4</v>
      </c>
      <c r="E9" s="243" t="s">
        <v>1929</v>
      </c>
      <c r="F9" s="243" t="s">
        <v>2009</v>
      </c>
      <c r="G9" s="243" t="s">
        <v>47</v>
      </c>
      <c r="H9" s="243" t="s">
        <v>1930</v>
      </c>
      <c r="I9" s="11" t="s">
        <v>295</v>
      </c>
      <c r="J9" s="243" t="s">
        <v>1931</v>
      </c>
      <c r="K9" s="243" t="s">
        <v>55</v>
      </c>
      <c r="L9" s="243" t="s">
        <v>42</v>
      </c>
      <c r="M9" s="244">
        <v>40000</v>
      </c>
      <c r="N9" s="244" t="s">
        <v>42</v>
      </c>
      <c r="O9" s="244">
        <v>40000</v>
      </c>
      <c r="P9" s="244" t="s">
        <v>42</v>
      </c>
      <c r="Q9" s="243" t="s">
        <v>1932</v>
      </c>
      <c r="R9" s="243" t="s">
        <v>1933</v>
      </c>
    </row>
    <row r="10" spans="1:18" s="260" customFormat="1" ht="390.75" customHeight="1" x14ac:dyDescent="0.25">
      <c r="A10" s="242">
        <v>4</v>
      </c>
      <c r="B10" s="243">
        <v>6</v>
      </c>
      <c r="C10" s="243">
        <v>1</v>
      </c>
      <c r="D10" s="243">
        <v>6</v>
      </c>
      <c r="E10" s="243" t="s">
        <v>1934</v>
      </c>
      <c r="F10" s="243" t="s">
        <v>2010</v>
      </c>
      <c r="G10" s="243" t="s">
        <v>43</v>
      </c>
      <c r="H10" s="243" t="s">
        <v>1924</v>
      </c>
      <c r="I10" s="11" t="s">
        <v>1925</v>
      </c>
      <c r="J10" s="243" t="s">
        <v>1935</v>
      </c>
      <c r="K10" s="243" t="s">
        <v>55</v>
      </c>
      <c r="L10" s="243" t="s">
        <v>42</v>
      </c>
      <c r="M10" s="244">
        <v>26088.400000000001</v>
      </c>
      <c r="N10" s="244" t="s">
        <v>42</v>
      </c>
      <c r="O10" s="244">
        <v>26088.400000000001</v>
      </c>
      <c r="P10" s="244" t="s">
        <v>42</v>
      </c>
      <c r="Q10" s="243" t="s">
        <v>1936</v>
      </c>
      <c r="R10" s="243" t="s">
        <v>1937</v>
      </c>
    </row>
    <row r="11" spans="1:18" s="260" customFormat="1" ht="398.25" customHeight="1" x14ac:dyDescent="0.25">
      <c r="A11" s="243">
        <v>5</v>
      </c>
      <c r="B11" s="243">
        <v>1</v>
      </c>
      <c r="C11" s="243">
        <v>1</v>
      </c>
      <c r="D11" s="243">
        <v>6</v>
      </c>
      <c r="E11" s="243" t="s">
        <v>1938</v>
      </c>
      <c r="F11" s="243" t="s">
        <v>2011</v>
      </c>
      <c r="G11" s="243" t="s">
        <v>1939</v>
      </c>
      <c r="H11" s="243" t="s">
        <v>1940</v>
      </c>
      <c r="I11" s="11" t="s">
        <v>1941</v>
      </c>
      <c r="J11" s="243" t="s">
        <v>1942</v>
      </c>
      <c r="K11" s="243" t="s">
        <v>55</v>
      </c>
      <c r="L11" s="243" t="s">
        <v>42</v>
      </c>
      <c r="M11" s="244">
        <v>28856.79</v>
      </c>
      <c r="N11" s="244" t="s">
        <v>42</v>
      </c>
      <c r="O11" s="244">
        <v>28856.79</v>
      </c>
      <c r="P11" s="244" t="str">
        <f>N11</f>
        <v>-</v>
      </c>
      <c r="Q11" s="243" t="s">
        <v>1943</v>
      </c>
      <c r="R11" s="243" t="s">
        <v>1944</v>
      </c>
    </row>
    <row r="12" spans="1:18" s="260" customFormat="1" ht="355.5" customHeight="1" x14ac:dyDescent="0.25">
      <c r="A12" s="243">
        <v>6</v>
      </c>
      <c r="B12" s="243">
        <v>3</v>
      </c>
      <c r="C12" s="243">
        <v>1</v>
      </c>
      <c r="D12" s="243">
        <v>6</v>
      </c>
      <c r="E12" s="243" t="s">
        <v>1945</v>
      </c>
      <c r="F12" s="243" t="s">
        <v>2012</v>
      </c>
      <c r="G12" s="243" t="s">
        <v>1946</v>
      </c>
      <c r="H12" s="243" t="s">
        <v>1947</v>
      </c>
      <c r="I12" s="11" t="s">
        <v>1948</v>
      </c>
      <c r="J12" s="243" t="s">
        <v>1949</v>
      </c>
      <c r="K12" s="243" t="s">
        <v>55</v>
      </c>
      <c r="L12" s="243" t="s">
        <v>42</v>
      </c>
      <c r="M12" s="244">
        <v>15159.4</v>
      </c>
      <c r="N12" s="244" t="s">
        <v>42</v>
      </c>
      <c r="O12" s="244">
        <v>15159.4</v>
      </c>
      <c r="P12" s="244" t="s">
        <v>42</v>
      </c>
      <c r="Q12" s="243" t="s">
        <v>1950</v>
      </c>
      <c r="R12" s="243" t="s">
        <v>1951</v>
      </c>
    </row>
    <row r="13" spans="1:18" s="260" customFormat="1" ht="390.75" customHeight="1" x14ac:dyDescent="0.25">
      <c r="A13" s="243">
        <v>7</v>
      </c>
      <c r="B13" s="243">
        <v>2</v>
      </c>
      <c r="C13" s="243">
        <v>1</v>
      </c>
      <c r="D13" s="243">
        <v>6</v>
      </c>
      <c r="E13" s="243" t="s">
        <v>1952</v>
      </c>
      <c r="F13" s="243" t="s">
        <v>2013</v>
      </c>
      <c r="G13" s="243" t="s">
        <v>1953</v>
      </c>
      <c r="H13" s="243" t="s">
        <v>1954</v>
      </c>
      <c r="I13" s="11" t="s">
        <v>1955</v>
      </c>
      <c r="J13" s="243" t="s">
        <v>1956</v>
      </c>
      <c r="K13" s="243" t="s">
        <v>55</v>
      </c>
      <c r="L13" s="243" t="s">
        <v>42</v>
      </c>
      <c r="M13" s="244">
        <v>53326.65</v>
      </c>
      <c r="N13" s="244" t="s">
        <v>42</v>
      </c>
      <c r="O13" s="244">
        <v>53326.65</v>
      </c>
      <c r="P13" s="244" t="str">
        <f t="shared" ref="P13:P21" si="0">N13</f>
        <v>-</v>
      </c>
      <c r="Q13" s="243" t="s">
        <v>1957</v>
      </c>
      <c r="R13" s="243" t="s">
        <v>1958</v>
      </c>
    </row>
    <row r="14" spans="1:18" s="260" customFormat="1" ht="404.25" customHeight="1" x14ac:dyDescent="0.25">
      <c r="A14" s="243">
        <v>8</v>
      </c>
      <c r="B14" s="243">
        <v>1</v>
      </c>
      <c r="C14" s="243">
        <v>1</v>
      </c>
      <c r="D14" s="243">
        <v>6</v>
      </c>
      <c r="E14" s="243" t="s">
        <v>1959</v>
      </c>
      <c r="F14" s="243" t="s">
        <v>2014</v>
      </c>
      <c r="G14" s="243" t="s">
        <v>1960</v>
      </c>
      <c r="H14" s="243" t="s">
        <v>1961</v>
      </c>
      <c r="I14" s="11" t="s">
        <v>1962</v>
      </c>
      <c r="J14" s="243" t="s">
        <v>1963</v>
      </c>
      <c r="K14" s="243" t="s">
        <v>55</v>
      </c>
      <c r="L14" s="243" t="s">
        <v>42</v>
      </c>
      <c r="M14" s="244">
        <v>14963.7</v>
      </c>
      <c r="N14" s="244" t="s">
        <v>42</v>
      </c>
      <c r="O14" s="244">
        <v>14963.7</v>
      </c>
      <c r="P14" s="244" t="str">
        <f t="shared" si="0"/>
        <v>-</v>
      </c>
      <c r="Q14" s="243" t="s">
        <v>1964</v>
      </c>
      <c r="R14" s="243" t="s">
        <v>1965</v>
      </c>
    </row>
    <row r="15" spans="1:18" s="260" customFormat="1" ht="271.5" customHeight="1" x14ac:dyDescent="0.25">
      <c r="A15" s="243">
        <v>9</v>
      </c>
      <c r="B15" s="243">
        <v>1</v>
      </c>
      <c r="C15" s="243">
        <v>1</v>
      </c>
      <c r="D15" s="243">
        <v>6</v>
      </c>
      <c r="E15" s="243" t="s">
        <v>1966</v>
      </c>
      <c r="F15" s="243" t="s">
        <v>2015</v>
      </c>
      <c r="G15" s="243" t="s">
        <v>68</v>
      </c>
      <c r="H15" s="243" t="s">
        <v>1967</v>
      </c>
      <c r="I15" s="11" t="s">
        <v>1968</v>
      </c>
      <c r="J15" s="243" t="s">
        <v>1969</v>
      </c>
      <c r="K15" s="243" t="s">
        <v>55</v>
      </c>
      <c r="L15" s="243" t="s">
        <v>42</v>
      </c>
      <c r="M15" s="244">
        <v>14234.4</v>
      </c>
      <c r="N15" s="244" t="s">
        <v>42</v>
      </c>
      <c r="O15" s="244">
        <v>14234.4</v>
      </c>
      <c r="P15" s="244" t="str">
        <f t="shared" si="0"/>
        <v>-</v>
      </c>
      <c r="Q15" s="243" t="s">
        <v>1964</v>
      </c>
      <c r="R15" s="243" t="s">
        <v>1965</v>
      </c>
    </row>
    <row r="16" spans="1:18" s="260" customFormat="1" ht="401.25" customHeight="1" x14ac:dyDescent="0.25">
      <c r="A16" s="243">
        <v>10</v>
      </c>
      <c r="B16" s="243">
        <v>1</v>
      </c>
      <c r="C16" s="243">
        <v>1</v>
      </c>
      <c r="D16" s="243">
        <v>6</v>
      </c>
      <c r="E16" s="243" t="s">
        <v>1970</v>
      </c>
      <c r="F16" s="243" t="s">
        <v>2016</v>
      </c>
      <c r="G16" s="243" t="s">
        <v>1971</v>
      </c>
      <c r="H16" s="243" t="s">
        <v>1972</v>
      </c>
      <c r="I16" s="11" t="s">
        <v>1973</v>
      </c>
      <c r="J16" s="243" t="s">
        <v>1974</v>
      </c>
      <c r="K16" s="243" t="s">
        <v>44</v>
      </c>
      <c r="L16" s="243" t="s">
        <v>42</v>
      </c>
      <c r="M16" s="244">
        <v>53514.28</v>
      </c>
      <c r="N16" s="244" t="s">
        <v>42</v>
      </c>
      <c r="O16" s="244">
        <v>53514.28</v>
      </c>
      <c r="P16" s="244" t="str">
        <f t="shared" si="0"/>
        <v>-</v>
      </c>
      <c r="Q16" s="243" t="s">
        <v>1975</v>
      </c>
      <c r="R16" s="243" t="s">
        <v>1976</v>
      </c>
    </row>
    <row r="17" spans="1:18" s="260" customFormat="1" ht="326.25" customHeight="1" x14ac:dyDescent="0.25">
      <c r="A17" s="242">
        <v>11</v>
      </c>
      <c r="B17" s="243">
        <v>1</v>
      </c>
      <c r="C17" s="243">
        <v>1</v>
      </c>
      <c r="D17" s="243">
        <v>6</v>
      </c>
      <c r="E17" s="243" t="s">
        <v>1977</v>
      </c>
      <c r="F17" s="243" t="s">
        <v>2017</v>
      </c>
      <c r="G17" s="243" t="s">
        <v>1978</v>
      </c>
      <c r="H17" s="243" t="s">
        <v>1979</v>
      </c>
      <c r="I17" s="11" t="s">
        <v>50</v>
      </c>
      <c r="J17" s="243" t="s">
        <v>1980</v>
      </c>
      <c r="K17" s="243" t="s">
        <v>55</v>
      </c>
      <c r="L17" s="243" t="s">
        <v>42</v>
      </c>
      <c r="M17" s="244">
        <v>43050</v>
      </c>
      <c r="N17" s="244" t="s">
        <v>42</v>
      </c>
      <c r="O17" s="244">
        <v>43050</v>
      </c>
      <c r="P17" s="244" t="str">
        <f t="shared" si="0"/>
        <v>-</v>
      </c>
      <c r="Q17" s="243" t="s">
        <v>1964</v>
      </c>
      <c r="R17" s="243" t="s">
        <v>1965</v>
      </c>
    </row>
    <row r="18" spans="1:18" s="260" customFormat="1" ht="409.5" customHeight="1" x14ac:dyDescent="0.25">
      <c r="A18" s="242">
        <v>12</v>
      </c>
      <c r="B18" s="243">
        <v>6</v>
      </c>
      <c r="C18" s="243">
        <v>4</v>
      </c>
      <c r="D18" s="243">
        <v>11</v>
      </c>
      <c r="E18" s="243" t="s">
        <v>1981</v>
      </c>
      <c r="F18" s="243" t="s">
        <v>2018</v>
      </c>
      <c r="G18" s="243" t="s">
        <v>43</v>
      </c>
      <c r="H18" s="243" t="s">
        <v>1924</v>
      </c>
      <c r="I18" s="11" t="s">
        <v>1982</v>
      </c>
      <c r="J18" s="243" t="s">
        <v>1983</v>
      </c>
      <c r="K18" s="243" t="s">
        <v>44</v>
      </c>
      <c r="L18" s="243" t="s">
        <v>42</v>
      </c>
      <c r="M18" s="244">
        <v>96371.4</v>
      </c>
      <c r="N18" s="244" t="s">
        <v>42</v>
      </c>
      <c r="O18" s="244">
        <v>96371.4</v>
      </c>
      <c r="P18" s="244" t="str">
        <f t="shared" si="0"/>
        <v>-</v>
      </c>
      <c r="Q18" s="243" t="s">
        <v>1984</v>
      </c>
      <c r="R18" s="243" t="s">
        <v>1985</v>
      </c>
    </row>
    <row r="19" spans="1:18" s="260" customFormat="1" ht="315" customHeight="1" x14ac:dyDescent="0.25">
      <c r="A19" s="242">
        <v>13</v>
      </c>
      <c r="B19" s="243">
        <v>6</v>
      </c>
      <c r="C19" s="243">
        <v>5</v>
      </c>
      <c r="D19" s="243">
        <v>11</v>
      </c>
      <c r="E19" s="243" t="s">
        <v>1986</v>
      </c>
      <c r="F19" s="243" t="s">
        <v>2019</v>
      </c>
      <c r="G19" s="243" t="s">
        <v>1987</v>
      </c>
      <c r="H19" s="243" t="s">
        <v>1988</v>
      </c>
      <c r="I19" s="11" t="s">
        <v>1989</v>
      </c>
      <c r="J19" s="243" t="s">
        <v>1990</v>
      </c>
      <c r="K19" s="243" t="s">
        <v>44</v>
      </c>
      <c r="L19" s="243" t="s">
        <v>42</v>
      </c>
      <c r="M19" s="244">
        <v>33600</v>
      </c>
      <c r="N19" s="244" t="s">
        <v>42</v>
      </c>
      <c r="O19" s="244">
        <v>33600</v>
      </c>
      <c r="P19" s="244" t="str">
        <f t="shared" si="0"/>
        <v>-</v>
      </c>
      <c r="Q19" s="243" t="s">
        <v>1991</v>
      </c>
      <c r="R19" s="243" t="s">
        <v>1992</v>
      </c>
    </row>
    <row r="20" spans="1:18" s="260" customFormat="1" ht="358.5" customHeight="1" x14ac:dyDescent="0.25">
      <c r="A20" s="242">
        <v>14</v>
      </c>
      <c r="B20" s="243">
        <v>6</v>
      </c>
      <c r="C20" s="243">
        <v>5</v>
      </c>
      <c r="D20" s="243">
        <v>11</v>
      </c>
      <c r="E20" s="243" t="s">
        <v>1993</v>
      </c>
      <c r="F20" s="243" t="s">
        <v>2020</v>
      </c>
      <c r="G20" s="243" t="s">
        <v>1994</v>
      </c>
      <c r="H20" s="243" t="s">
        <v>1995</v>
      </c>
      <c r="I20" s="11" t="s">
        <v>1996</v>
      </c>
      <c r="J20" s="243" t="s">
        <v>1997</v>
      </c>
      <c r="K20" s="243" t="s">
        <v>55</v>
      </c>
      <c r="L20" s="243" t="s">
        <v>42</v>
      </c>
      <c r="M20" s="244">
        <v>88405.57</v>
      </c>
      <c r="N20" s="244" t="s">
        <v>42</v>
      </c>
      <c r="O20" s="244">
        <v>83388.070000000007</v>
      </c>
      <c r="P20" s="244" t="str">
        <f t="shared" si="0"/>
        <v>-</v>
      </c>
      <c r="Q20" s="243" t="s">
        <v>1998</v>
      </c>
      <c r="R20" s="243" t="s">
        <v>1999</v>
      </c>
    </row>
    <row r="21" spans="1:18" s="260" customFormat="1" ht="327" customHeight="1" x14ac:dyDescent="0.25">
      <c r="A21" s="242">
        <v>15</v>
      </c>
      <c r="B21" s="243">
        <v>6</v>
      </c>
      <c r="C21" s="243">
        <v>1</v>
      </c>
      <c r="D21" s="243">
        <v>6</v>
      </c>
      <c r="E21" s="243" t="s">
        <v>2000</v>
      </c>
      <c r="F21" s="243" t="s">
        <v>2021</v>
      </c>
      <c r="G21" s="243" t="s">
        <v>2001</v>
      </c>
      <c r="H21" s="243" t="s">
        <v>2002</v>
      </c>
      <c r="I21" s="11" t="s">
        <v>2003</v>
      </c>
      <c r="J21" s="243" t="s">
        <v>2004</v>
      </c>
      <c r="K21" s="243" t="s">
        <v>55</v>
      </c>
      <c r="L21" s="243" t="s">
        <v>42</v>
      </c>
      <c r="M21" s="244">
        <v>26726.76</v>
      </c>
      <c r="N21" s="244" t="s">
        <v>42</v>
      </c>
      <c r="O21" s="244">
        <v>26726.76</v>
      </c>
      <c r="P21" s="244" t="str">
        <f t="shared" si="0"/>
        <v>-</v>
      </c>
      <c r="Q21" s="243" t="s">
        <v>2005</v>
      </c>
      <c r="R21" s="243" t="s">
        <v>2006</v>
      </c>
    </row>
    <row r="23" spans="1:18" x14ac:dyDescent="0.25">
      <c r="N23" s="276"/>
      <c r="O23" s="517" t="s">
        <v>39</v>
      </c>
      <c r="P23" s="517"/>
    </row>
    <row r="24" spans="1:18" x14ac:dyDescent="0.25">
      <c r="N24" s="385"/>
      <c r="O24" s="54" t="s">
        <v>40</v>
      </c>
      <c r="P24" s="54" t="s">
        <v>41</v>
      </c>
    </row>
    <row r="25" spans="1:18" x14ac:dyDescent="0.25">
      <c r="N25" s="385" t="s">
        <v>2448</v>
      </c>
      <c r="O25" s="170">
        <v>15</v>
      </c>
      <c r="P25" s="89">
        <f>O7+O8+O9+O10+O11+O12+O13+O14+O15+O16+O17+O18+O19+O20+O21</f>
        <v>678679.85000000009</v>
      </c>
    </row>
  </sheetData>
  <mergeCells count="15">
    <mergeCell ref="O23:P23"/>
    <mergeCell ref="Q4:Q5"/>
    <mergeCell ref="R4:R5"/>
    <mergeCell ref="G4:G5"/>
    <mergeCell ref="H4:I4"/>
    <mergeCell ref="J4:J5"/>
    <mergeCell ref="K4:L4"/>
    <mergeCell ref="M4:N4"/>
    <mergeCell ref="O4:P4"/>
    <mergeCell ref="F4:F5"/>
    <mergeCell ref="A4:A5"/>
    <mergeCell ref="B4:B5"/>
    <mergeCell ref="C4:C5"/>
    <mergeCell ref="D4:D5"/>
    <mergeCell ref="E4:E5"/>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4"/>
  <sheetViews>
    <sheetView topLeftCell="A25" zoomScale="70" zoomScaleNormal="70" workbookViewId="0">
      <selection activeCell="L42" sqref="L42"/>
    </sheetView>
  </sheetViews>
  <sheetFormatPr defaultRowHeight="15" x14ac:dyDescent="0.25"/>
  <cols>
    <col min="1" max="1" width="4.7109375" style="1" customWidth="1"/>
    <col min="2" max="2" width="8.85546875" style="1" customWidth="1"/>
    <col min="3" max="3" width="7.85546875" style="1" customWidth="1"/>
    <col min="4" max="4" width="9.7109375" style="1" customWidth="1"/>
    <col min="5" max="5" width="45.7109375" style="1" customWidth="1"/>
    <col min="6" max="6" width="61.42578125" style="1" customWidth="1"/>
    <col min="7" max="7" width="35.7109375" style="1" customWidth="1"/>
    <col min="8" max="8" width="20.42578125" style="1" customWidth="1"/>
    <col min="9" max="9" width="15.28515625" style="1" customWidth="1"/>
    <col min="10" max="10" width="32.140625" style="1" customWidth="1"/>
    <col min="11" max="11" width="12.140625" style="1" customWidth="1"/>
    <col min="12" max="12" width="12.7109375" style="1" customWidth="1"/>
    <col min="13" max="13" width="17.85546875" style="1" customWidth="1"/>
    <col min="14" max="14" width="17.28515625" style="1" customWidth="1"/>
    <col min="15" max="16" width="18" style="1" customWidth="1"/>
    <col min="17" max="17" width="19.85546875" style="1" customWidth="1"/>
    <col min="18" max="18" width="26"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2455</v>
      </c>
    </row>
    <row r="3" spans="1:19" x14ac:dyDescent="0.25">
      <c r="M3" s="2"/>
      <c r="N3" s="2"/>
      <c r="O3" s="2"/>
      <c r="P3" s="2"/>
    </row>
    <row r="4" spans="1:19" s="4" customFormat="1" ht="47.25"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c r="S4" s="3"/>
    </row>
    <row r="5" spans="1:19" s="4" customFormat="1" ht="35.25" customHeight="1" x14ac:dyDescent="0.2">
      <c r="A5" s="478"/>
      <c r="B5" s="480"/>
      <c r="C5" s="480"/>
      <c r="D5" s="480"/>
      <c r="E5" s="478"/>
      <c r="F5" s="478"/>
      <c r="G5" s="478"/>
      <c r="H5" s="33" t="s">
        <v>14</v>
      </c>
      <c r="I5" s="33" t="s">
        <v>15</v>
      </c>
      <c r="J5" s="478"/>
      <c r="K5" s="34">
        <v>2020</v>
      </c>
      <c r="L5" s="34">
        <v>2021</v>
      </c>
      <c r="M5" s="5">
        <v>2020</v>
      </c>
      <c r="N5" s="5">
        <v>2021</v>
      </c>
      <c r="O5" s="5">
        <v>2020</v>
      </c>
      <c r="P5" s="5">
        <v>2021</v>
      </c>
      <c r="Q5" s="478"/>
      <c r="R5" s="480"/>
      <c r="S5" s="3"/>
    </row>
    <row r="6" spans="1:19" s="4" customFormat="1" ht="15.75" customHeight="1" x14ac:dyDescent="0.2">
      <c r="A6" s="32" t="s">
        <v>16</v>
      </c>
      <c r="B6" s="33" t="s">
        <v>17</v>
      </c>
      <c r="C6" s="33" t="s">
        <v>18</v>
      </c>
      <c r="D6" s="33" t="s">
        <v>19</v>
      </c>
      <c r="E6" s="32" t="s">
        <v>20</v>
      </c>
      <c r="F6" s="32" t="s">
        <v>21</v>
      </c>
      <c r="G6" s="32" t="s">
        <v>22</v>
      </c>
      <c r="H6" s="33" t="s">
        <v>23</v>
      </c>
      <c r="I6" s="33" t="s">
        <v>24</v>
      </c>
      <c r="J6" s="32" t="s">
        <v>25</v>
      </c>
      <c r="K6" s="34" t="s">
        <v>26</v>
      </c>
      <c r="L6" s="34" t="s">
        <v>27</v>
      </c>
      <c r="M6" s="35" t="s">
        <v>28</v>
      </c>
      <c r="N6" s="35" t="s">
        <v>29</v>
      </c>
      <c r="O6" s="35" t="s">
        <v>30</v>
      </c>
      <c r="P6" s="35" t="s">
        <v>31</v>
      </c>
      <c r="Q6" s="32" t="s">
        <v>32</v>
      </c>
      <c r="R6" s="33" t="s">
        <v>33</v>
      </c>
      <c r="S6" s="3"/>
    </row>
    <row r="7" spans="1:19" s="6" customFormat="1" ht="61.5" customHeight="1" x14ac:dyDescent="0.25">
      <c r="A7" s="451">
        <v>1</v>
      </c>
      <c r="B7" s="438" t="s">
        <v>116</v>
      </c>
      <c r="C7" s="451">
        <v>4</v>
      </c>
      <c r="D7" s="438">
        <v>4</v>
      </c>
      <c r="E7" s="438" t="s">
        <v>707</v>
      </c>
      <c r="F7" s="732" t="s">
        <v>708</v>
      </c>
      <c r="G7" s="499" t="s">
        <v>709</v>
      </c>
      <c r="H7" s="101" t="s">
        <v>62</v>
      </c>
      <c r="I7" s="348">
        <v>1</v>
      </c>
      <c r="J7" s="438" t="s">
        <v>710</v>
      </c>
      <c r="K7" s="455" t="s">
        <v>46</v>
      </c>
      <c r="L7" s="455"/>
      <c r="M7" s="445">
        <v>50000</v>
      </c>
      <c r="N7" s="451"/>
      <c r="O7" s="445">
        <v>50000</v>
      </c>
      <c r="P7" s="445"/>
      <c r="Q7" s="438" t="s">
        <v>711</v>
      </c>
      <c r="R7" s="438" t="s">
        <v>712</v>
      </c>
      <c r="S7" s="14"/>
    </row>
    <row r="8" spans="1:19" s="6" customFormat="1" ht="57.75" customHeight="1" x14ac:dyDescent="0.25">
      <c r="A8" s="452"/>
      <c r="B8" s="454"/>
      <c r="C8" s="452"/>
      <c r="D8" s="454"/>
      <c r="E8" s="454"/>
      <c r="F8" s="733"/>
      <c r="G8" s="501"/>
      <c r="H8" s="101" t="s">
        <v>713</v>
      </c>
      <c r="I8" s="348">
        <v>40</v>
      </c>
      <c r="J8" s="454"/>
      <c r="K8" s="456"/>
      <c r="L8" s="456"/>
      <c r="M8" s="446"/>
      <c r="N8" s="452"/>
      <c r="O8" s="446"/>
      <c r="P8" s="446"/>
      <c r="Q8" s="454"/>
      <c r="R8" s="454"/>
      <c r="S8" s="14"/>
    </row>
    <row r="9" spans="1:19" s="6" customFormat="1" ht="50.25" customHeight="1" x14ac:dyDescent="0.25">
      <c r="A9" s="453"/>
      <c r="B9" s="437"/>
      <c r="C9" s="453"/>
      <c r="D9" s="437"/>
      <c r="E9" s="437"/>
      <c r="F9" s="734"/>
      <c r="G9" s="500"/>
      <c r="H9" s="101" t="s">
        <v>714</v>
      </c>
      <c r="I9" s="348">
        <v>35</v>
      </c>
      <c r="J9" s="437"/>
      <c r="K9" s="457"/>
      <c r="L9" s="457"/>
      <c r="M9" s="447"/>
      <c r="N9" s="453"/>
      <c r="O9" s="447"/>
      <c r="P9" s="447"/>
      <c r="Q9" s="437"/>
      <c r="R9" s="437"/>
      <c r="S9" s="14"/>
    </row>
    <row r="10" spans="1:19" ht="123.75" customHeight="1" x14ac:dyDescent="0.25">
      <c r="A10" s="723">
        <v>2</v>
      </c>
      <c r="B10" s="723" t="s">
        <v>49</v>
      </c>
      <c r="C10" s="723">
        <v>1</v>
      </c>
      <c r="D10" s="499">
        <v>6</v>
      </c>
      <c r="E10" s="726" t="s">
        <v>715</v>
      </c>
      <c r="F10" s="729" t="s">
        <v>716</v>
      </c>
      <c r="G10" s="499" t="s">
        <v>87</v>
      </c>
      <c r="H10" s="101" t="s">
        <v>93</v>
      </c>
      <c r="I10" s="349">
        <v>1</v>
      </c>
      <c r="J10" s="499" t="s">
        <v>717</v>
      </c>
      <c r="K10" s="586" t="s">
        <v>46</v>
      </c>
      <c r="L10" s="586"/>
      <c r="M10" s="721">
        <f>O10+2355</f>
        <v>8592.02</v>
      </c>
      <c r="N10" s="723"/>
      <c r="O10" s="724">
        <v>6237.02</v>
      </c>
      <c r="P10" s="721"/>
      <c r="Q10" s="726" t="s">
        <v>74</v>
      </c>
      <c r="R10" s="499" t="s">
        <v>718</v>
      </c>
      <c r="S10" s="15"/>
    </row>
    <row r="11" spans="1:19" ht="128.25" customHeight="1" x14ac:dyDescent="0.25">
      <c r="A11" s="584"/>
      <c r="B11" s="584"/>
      <c r="C11" s="584"/>
      <c r="D11" s="500"/>
      <c r="E11" s="727"/>
      <c r="F11" s="730"/>
      <c r="G11" s="500"/>
      <c r="H11" s="101" t="s">
        <v>328</v>
      </c>
      <c r="I11" s="349">
        <v>15</v>
      </c>
      <c r="J11" s="500"/>
      <c r="K11" s="587"/>
      <c r="L11" s="587"/>
      <c r="M11" s="722"/>
      <c r="N11" s="584"/>
      <c r="O11" s="725"/>
      <c r="P11" s="722"/>
      <c r="Q11" s="727"/>
      <c r="R11" s="500"/>
      <c r="S11" s="15"/>
    </row>
    <row r="12" spans="1:19" ht="149.25" customHeight="1" x14ac:dyDescent="0.25">
      <c r="A12" s="495">
        <v>3</v>
      </c>
      <c r="B12" s="495" t="s">
        <v>116</v>
      </c>
      <c r="C12" s="495">
        <v>1</v>
      </c>
      <c r="D12" s="495">
        <v>6</v>
      </c>
      <c r="E12" s="410" t="s">
        <v>719</v>
      </c>
      <c r="F12" s="731" t="s">
        <v>720</v>
      </c>
      <c r="G12" s="495" t="s">
        <v>36</v>
      </c>
      <c r="H12" s="101" t="s">
        <v>127</v>
      </c>
      <c r="I12" s="350">
        <v>6</v>
      </c>
      <c r="J12" s="495" t="s">
        <v>721</v>
      </c>
      <c r="K12" s="494" t="s">
        <v>55</v>
      </c>
      <c r="L12" s="588"/>
      <c r="M12" s="425">
        <f>O12+4024</f>
        <v>42431.5</v>
      </c>
      <c r="N12" s="728"/>
      <c r="O12" s="423">
        <v>38407.5</v>
      </c>
      <c r="P12" s="728"/>
      <c r="Q12" s="410" t="s">
        <v>722</v>
      </c>
      <c r="R12" s="495" t="s">
        <v>723</v>
      </c>
      <c r="S12" s="15"/>
    </row>
    <row r="13" spans="1:19" ht="138" customHeight="1" x14ac:dyDescent="0.25">
      <c r="A13" s="495"/>
      <c r="B13" s="495"/>
      <c r="C13" s="495"/>
      <c r="D13" s="495"/>
      <c r="E13" s="410"/>
      <c r="F13" s="731"/>
      <c r="G13" s="495"/>
      <c r="H13" s="101" t="s">
        <v>128</v>
      </c>
      <c r="I13" s="350">
        <v>120</v>
      </c>
      <c r="J13" s="495"/>
      <c r="K13" s="494"/>
      <c r="L13" s="588"/>
      <c r="M13" s="425"/>
      <c r="N13" s="728"/>
      <c r="O13" s="423"/>
      <c r="P13" s="728"/>
      <c r="Q13" s="410"/>
      <c r="R13" s="495"/>
      <c r="S13" s="15"/>
    </row>
    <row r="14" spans="1:19" ht="60" customHeight="1" x14ac:dyDescent="0.25">
      <c r="A14" s="723">
        <v>4</v>
      </c>
      <c r="B14" s="723" t="s">
        <v>116</v>
      </c>
      <c r="C14" s="723">
        <v>1</v>
      </c>
      <c r="D14" s="499">
        <v>6</v>
      </c>
      <c r="E14" s="726" t="s">
        <v>724</v>
      </c>
      <c r="F14" s="735" t="s">
        <v>725</v>
      </c>
      <c r="G14" s="499" t="s">
        <v>115</v>
      </c>
      <c r="H14" s="101" t="s">
        <v>726</v>
      </c>
      <c r="I14" s="349">
        <v>1</v>
      </c>
      <c r="J14" s="499" t="s">
        <v>727</v>
      </c>
      <c r="K14" s="586" t="s">
        <v>55</v>
      </c>
      <c r="L14" s="586"/>
      <c r="M14" s="721">
        <f>O14+9000</f>
        <v>49000</v>
      </c>
      <c r="N14" s="723"/>
      <c r="O14" s="724">
        <v>40000</v>
      </c>
      <c r="P14" s="721"/>
      <c r="Q14" s="726" t="s">
        <v>728</v>
      </c>
      <c r="R14" s="499" t="s">
        <v>729</v>
      </c>
      <c r="S14" s="15"/>
    </row>
    <row r="15" spans="1:19" ht="61.5" customHeight="1" x14ac:dyDescent="0.25">
      <c r="A15" s="584"/>
      <c r="B15" s="584"/>
      <c r="C15" s="584"/>
      <c r="D15" s="500"/>
      <c r="E15" s="727"/>
      <c r="F15" s="549"/>
      <c r="G15" s="500"/>
      <c r="H15" s="101" t="s">
        <v>730</v>
      </c>
      <c r="I15" s="349">
        <v>300</v>
      </c>
      <c r="J15" s="500"/>
      <c r="K15" s="587"/>
      <c r="L15" s="587"/>
      <c r="M15" s="722"/>
      <c r="N15" s="584"/>
      <c r="O15" s="725"/>
      <c r="P15" s="722"/>
      <c r="Q15" s="727"/>
      <c r="R15" s="500"/>
      <c r="S15" s="15"/>
    </row>
    <row r="16" spans="1:19" s="16" customFormat="1" x14ac:dyDescent="0.25">
      <c r="A16" s="720">
        <v>5</v>
      </c>
      <c r="B16" s="720" t="s">
        <v>49</v>
      </c>
      <c r="C16" s="720">
        <v>1</v>
      </c>
      <c r="D16" s="411">
        <v>6</v>
      </c>
      <c r="E16" s="410" t="s">
        <v>733</v>
      </c>
      <c r="F16" s="737" t="s">
        <v>734</v>
      </c>
      <c r="G16" s="411" t="s">
        <v>735</v>
      </c>
      <c r="H16" s="103" t="s">
        <v>127</v>
      </c>
      <c r="I16" s="346">
        <v>18</v>
      </c>
      <c r="J16" s="411" t="s">
        <v>736</v>
      </c>
      <c r="K16" s="414" t="s">
        <v>55</v>
      </c>
      <c r="L16" s="414"/>
      <c r="M16" s="419">
        <f>O16+4376.5</f>
        <v>31666.57</v>
      </c>
      <c r="N16" s="720"/>
      <c r="O16" s="423">
        <v>27290.07</v>
      </c>
      <c r="P16" s="419"/>
      <c r="Q16" s="410" t="s">
        <v>737</v>
      </c>
      <c r="R16" s="411" t="s">
        <v>738</v>
      </c>
      <c r="S16" s="102"/>
    </row>
    <row r="17" spans="1:19" s="16" customFormat="1" ht="30" x14ac:dyDescent="0.25">
      <c r="A17" s="720"/>
      <c r="B17" s="720"/>
      <c r="C17" s="720"/>
      <c r="D17" s="411"/>
      <c r="E17" s="410"/>
      <c r="F17" s="737"/>
      <c r="G17" s="411"/>
      <c r="H17" s="103" t="s">
        <v>128</v>
      </c>
      <c r="I17" s="346">
        <v>644</v>
      </c>
      <c r="J17" s="411"/>
      <c r="K17" s="414"/>
      <c r="L17" s="414"/>
      <c r="M17" s="419"/>
      <c r="N17" s="720"/>
      <c r="O17" s="423"/>
      <c r="P17" s="419"/>
      <c r="Q17" s="410"/>
      <c r="R17" s="411"/>
      <c r="S17" s="102"/>
    </row>
    <row r="18" spans="1:19" s="16" customFormat="1" x14ac:dyDescent="0.25">
      <c r="A18" s="720"/>
      <c r="B18" s="720"/>
      <c r="C18" s="720"/>
      <c r="D18" s="411"/>
      <c r="E18" s="410"/>
      <c r="F18" s="737"/>
      <c r="G18" s="411"/>
      <c r="H18" s="103" t="s">
        <v>93</v>
      </c>
      <c r="I18" s="346">
        <v>1</v>
      </c>
      <c r="J18" s="411"/>
      <c r="K18" s="414"/>
      <c r="L18" s="414"/>
      <c r="M18" s="419"/>
      <c r="N18" s="720"/>
      <c r="O18" s="423"/>
      <c r="P18" s="419"/>
      <c r="Q18" s="410"/>
      <c r="R18" s="411"/>
      <c r="S18" s="102"/>
    </row>
    <row r="19" spans="1:19" s="16" customFormat="1" ht="30" x14ac:dyDescent="0.25">
      <c r="A19" s="720"/>
      <c r="B19" s="720"/>
      <c r="C19" s="720"/>
      <c r="D19" s="411"/>
      <c r="E19" s="410"/>
      <c r="F19" s="737"/>
      <c r="G19" s="411"/>
      <c r="H19" s="103" t="s">
        <v>328</v>
      </c>
      <c r="I19" s="346">
        <v>40</v>
      </c>
      <c r="J19" s="411"/>
      <c r="K19" s="414"/>
      <c r="L19" s="414"/>
      <c r="M19" s="419"/>
      <c r="N19" s="720"/>
      <c r="O19" s="423"/>
      <c r="P19" s="419"/>
      <c r="Q19" s="410"/>
      <c r="R19" s="411"/>
      <c r="S19" s="102"/>
    </row>
    <row r="20" spans="1:19" s="16" customFormat="1" ht="45" x14ac:dyDescent="0.25">
      <c r="A20" s="720"/>
      <c r="B20" s="720"/>
      <c r="C20" s="720"/>
      <c r="D20" s="411"/>
      <c r="E20" s="410"/>
      <c r="F20" s="737"/>
      <c r="G20" s="411"/>
      <c r="H20" s="103" t="s">
        <v>739</v>
      </c>
      <c r="I20" s="346">
        <v>2</v>
      </c>
      <c r="J20" s="411"/>
      <c r="K20" s="414"/>
      <c r="L20" s="414"/>
      <c r="M20" s="419"/>
      <c r="N20" s="720"/>
      <c r="O20" s="423"/>
      <c r="P20" s="419"/>
      <c r="Q20" s="410"/>
      <c r="R20" s="411"/>
      <c r="S20" s="102"/>
    </row>
    <row r="21" spans="1:19" s="16" customFormat="1" ht="27.75" customHeight="1" x14ac:dyDescent="0.25">
      <c r="A21" s="720">
        <v>6</v>
      </c>
      <c r="B21" s="720" t="s">
        <v>116</v>
      </c>
      <c r="C21" s="720">
        <v>1</v>
      </c>
      <c r="D21" s="411">
        <v>6</v>
      </c>
      <c r="E21" s="410" t="s">
        <v>740</v>
      </c>
      <c r="F21" s="736" t="s">
        <v>741</v>
      </c>
      <c r="G21" s="411" t="s">
        <v>742</v>
      </c>
      <c r="H21" s="352" t="s">
        <v>84</v>
      </c>
      <c r="I21" s="346">
        <v>1</v>
      </c>
      <c r="J21" s="411" t="s">
        <v>743</v>
      </c>
      <c r="K21" s="414" t="s">
        <v>55</v>
      </c>
      <c r="L21" s="414"/>
      <c r="M21" s="419">
        <f>O21+2040.8</f>
        <v>34286.83</v>
      </c>
      <c r="N21" s="720"/>
      <c r="O21" s="423">
        <v>32246.03</v>
      </c>
      <c r="P21" s="419"/>
      <c r="Q21" s="410" t="s">
        <v>744</v>
      </c>
      <c r="R21" s="411" t="s">
        <v>745</v>
      </c>
      <c r="S21" s="102"/>
    </row>
    <row r="22" spans="1:19" s="16" customFormat="1" ht="30" x14ac:dyDescent="0.25">
      <c r="A22" s="720"/>
      <c r="B22" s="720"/>
      <c r="C22" s="720"/>
      <c r="D22" s="411"/>
      <c r="E22" s="410"/>
      <c r="F22" s="736"/>
      <c r="G22" s="411"/>
      <c r="H22" s="103" t="s">
        <v>510</v>
      </c>
      <c r="I22" s="346">
        <v>30</v>
      </c>
      <c r="J22" s="411"/>
      <c r="K22" s="414"/>
      <c r="L22" s="414"/>
      <c r="M22" s="419"/>
      <c r="N22" s="720"/>
      <c r="O22" s="423"/>
      <c r="P22" s="419"/>
      <c r="Q22" s="410"/>
      <c r="R22" s="411"/>
      <c r="S22" s="102"/>
    </row>
    <row r="23" spans="1:19" s="16" customFormat="1" x14ac:dyDescent="0.25">
      <c r="A23" s="720"/>
      <c r="B23" s="720"/>
      <c r="C23" s="720"/>
      <c r="D23" s="411"/>
      <c r="E23" s="410"/>
      <c r="F23" s="736"/>
      <c r="G23" s="411"/>
      <c r="H23" s="352" t="s">
        <v>127</v>
      </c>
      <c r="I23" s="346">
        <v>6</v>
      </c>
      <c r="J23" s="411"/>
      <c r="K23" s="414"/>
      <c r="L23" s="414"/>
      <c r="M23" s="419"/>
      <c r="N23" s="720"/>
      <c r="O23" s="423"/>
      <c r="P23" s="419"/>
      <c r="Q23" s="410"/>
      <c r="R23" s="411"/>
      <c r="S23" s="102"/>
    </row>
    <row r="24" spans="1:19" s="16" customFormat="1" ht="30" x14ac:dyDescent="0.25">
      <c r="A24" s="720"/>
      <c r="B24" s="720"/>
      <c r="C24" s="720"/>
      <c r="D24" s="411"/>
      <c r="E24" s="410"/>
      <c r="F24" s="736"/>
      <c r="G24" s="411"/>
      <c r="H24" s="103" t="s">
        <v>128</v>
      </c>
      <c r="I24" s="346">
        <v>24</v>
      </c>
      <c r="J24" s="411"/>
      <c r="K24" s="414"/>
      <c r="L24" s="414"/>
      <c r="M24" s="419"/>
      <c r="N24" s="720"/>
      <c r="O24" s="423"/>
      <c r="P24" s="419"/>
      <c r="Q24" s="410"/>
      <c r="R24" s="411"/>
      <c r="S24" s="102"/>
    </row>
    <row r="25" spans="1:19" s="16" customFormat="1" ht="30" x14ac:dyDescent="0.25">
      <c r="A25" s="720"/>
      <c r="B25" s="720"/>
      <c r="C25" s="720"/>
      <c r="D25" s="411"/>
      <c r="E25" s="410"/>
      <c r="F25" s="736"/>
      <c r="G25" s="411"/>
      <c r="H25" s="103" t="s">
        <v>62</v>
      </c>
      <c r="I25" s="346">
        <v>1</v>
      </c>
      <c r="J25" s="411"/>
      <c r="K25" s="414"/>
      <c r="L25" s="414"/>
      <c r="M25" s="419"/>
      <c r="N25" s="720"/>
      <c r="O25" s="423"/>
      <c r="P25" s="419"/>
      <c r="Q25" s="410"/>
      <c r="R25" s="411"/>
      <c r="S25" s="102"/>
    </row>
    <row r="26" spans="1:19" s="16" customFormat="1" ht="30" x14ac:dyDescent="0.25">
      <c r="A26" s="720"/>
      <c r="B26" s="720"/>
      <c r="C26" s="720"/>
      <c r="D26" s="411"/>
      <c r="E26" s="410"/>
      <c r="F26" s="736"/>
      <c r="G26" s="411"/>
      <c r="H26" s="103" t="s">
        <v>65</v>
      </c>
      <c r="I26" s="346">
        <v>20</v>
      </c>
      <c r="J26" s="411"/>
      <c r="K26" s="414"/>
      <c r="L26" s="414"/>
      <c r="M26" s="419"/>
      <c r="N26" s="720"/>
      <c r="O26" s="423"/>
      <c r="P26" s="419"/>
      <c r="Q26" s="410"/>
      <c r="R26" s="411"/>
      <c r="S26" s="102"/>
    </row>
    <row r="27" spans="1:19" s="16" customFormat="1" ht="26.25" customHeight="1" x14ac:dyDescent="0.25">
      <c r="A27" s="720"/>
      <c r="B27" s="720"/>
      <c r="C27" s="720"/>
      <c r="D27" s="411"/>
      <c r="E27" s="410"/>
      <c r="F27" s="736"/>
      <c r="G27" s="411"/>
      <c r="H27" s="352" t="s">
        <v>66</v>
      </c>
      <c r="I27" s="346">
        <v>1</v>
      </c>
      <c r="J27" s="411"/>
      <c r="K27" s="414"/>
      <c r="L27" s="414"/>
      <c r="M27" s="419"/>
      <c r="N27" s="720"/>
      <c r="O27" s="423"/>
      <c r="P27" s="419"/>
      <c r="Q27" s="410"/>
      <c r="R27" s="411"/>
      <c r="S27" s="102"/>
    </row>
    <row r="28" spans="1:19" s="16" customFormat="1" ht="30" x14ac:dyDescent="0.25">
      <c r="A28" s="720"/>
      <c r="B28" s="720"/>
      <c r="C28" s="720"/>
      <c r="D28" s="411"/>
      <c r="E28" s="410"/>
      <c r="F28" s="736"/>
      <c r="G28" s="411"/>
      <c r="H28" s="352" t="s">
        <v>67</v>
      </c>
      <c r="I28" s="346">
        <v>50</v>
      </c>
      <c r="J28" s="411"/>
      <c r="K28" s="414"/>
      <c r="L28" s="414"/>
      <c r="M28" s="419"/>
      <c r="N28" s="720"/>
      <c r="O28" s="423"/>
      <c r="P28" s="419"/>
      <c r="Q28" s="410"/>
      <c r="R28" s="411"/>
      <c r="S28" s="102"/>
    </row>
    <row r="29" spans="1:19" ht="45" customHeight="1" x14ac:dyDescent="0.25">
      <c r="A29" s="494">
        <v>7</v>
      </c>
      <c r="B29" s="494" t="s">
        <v>49</v>
      </c>
      <c r="C29" s="494">
        <v>1</v>
      </c>
      <c r="D29" s="495">
        <v>6</v>
      </c>
      <c r="E29" s="410" t="s">
        <v>746</v>
      </c>
      <c r="F29" s="731" t="s">
        <v>747</v>
      </c>
      <c r="G29" s="495" t="s">
        <v>748</v>
      </c>
      <c r="H29" s="101" t="s">
        <v>62</v>
      </c>
      <c r="I29" s="349">
        <v>1</v>
      </c>
      <c r="J29" s="495" t="s">
        <v>749</v>
      </c>
      <c r="K29" s="588" t="s">
        <v>55</v>
      </c>
      <c r="L29" s="588"/>
      <c r="M29" s="420">
        <f>O29+1349.9</f>
        <v>103649.9</v>
      </c>
      <c r="N29" s="494"/>
      <c r="O29" s="423">
        <v>102300</v>
      </c>
      <c r="P29" s="420"/>
      <c r="Q29" s="410" t="s">
        <v>728</v>
      </c>
      <c r="R29" s="495" t="s">
        <v>729</v>
      </c>
      <c r="S29" s="15"/>
    </row>
    <row r="30" spans="1:19" ht="52.5" customHeight="1" x14ac:dyDescent="0.25">
      <c r="A30" s="494"/>
      <c r="B30" s="494"/>
      <c r="C30" s="494"/>
      <c r="D30" s="495"/>
      <c r="E30" s="410"/>
      <c r="F30" s="731"/>
      <c r="G30" s="495"/>
      <c r="H30" s="101" t="s">
        <v>65</v>
      </c>
      <c r="I30" s="349">
        <v>22</v>
      </c>
      <c r="J30" s="495"/>
      <c r="K30" s="588"/>
      <c r="L30" s="588"/>
      <c r="M30" s="420"/>
      <c r="N30" s="494"/>
      <c r="O30" s="423"/>
      <c r="P30" s="420"/>
      <c r="Q30" s="410"/>
      <c r="R30" s="495"/>
      <c r="S30" s="15"/>
    </row>
    <row r="31" spans="1:19" ht="46.5" customHeight="1" x14ac:dyDescent="0.25">
      <c r="A31" s="494"/>
      <c r="B31" s="494"/>
      <c r="C31" s="494"/>
      <c r="D31" s="495"/>
      <c r="E31" s="410"/>
      <c r="F31" s="731"/>
      <c r="G31" s="495"/>
      <c r="H31" s="101" t="s">
        <v>750</v>
      </c>
      <c r="I31" s="349">
        <v>3</v>
      </c>
      <c r="J31" s="495"/>
      <c r="K31" s="588"/>
      <c r="L31" s="588"/>
      <c r="M31" s="420"/>
      <c r="N31" s="494"/>
      <c r="O31" s="423"/>
      <c r="P31" s="420"/>
      <c r="Q31" s="410"/>
      <c r="R31" s="495"/>
      <c r="S31" s="15"/>
    </row>
    <row r="32" spans="1:19" ht="46.5" customHeight="1" x14ac:dyDescent="0.25">
      <c r="A32" s="494"/>
      <c r="B32" s="494"/>
      <c r="C32" s="494"/>
      <c r="D32" s="495"/>
      <c r="E32" s="410"/>
      <c r="F32" s="731"/>
      <c r="G32" s="495"/>
      <c r="H32" s="44" t="s">
        <v>751</v>
      </c>
      <c r="I32" s="349">
        <v>1</v>
      </c>
      <c r="J32" s="495"/>
      <c r="K32" s="588"/>
      <c r="L32" s="588"/>
      <c r="M32" s="420"/>
      <c r="N32" s="494"/>
      <c r="O32" s="423"/>
      <c r="P32" s="420"/>
      <c r="Q32" s="410"/>
      <c r="R32" s="495"/>
      <c r="S32" s="15"/>
    </row>
    <row r="33" spans="1:19" x14ac:dyDescent="0.25">
      <c r="A33" s="738">
        <v>8</v>
      </c>
      <c r="B33" s="738" t="s">
        <v>49</v>
      </c>
      <c r="C33" s="738">
        <v>1</v>
      </c>
      <c r="D33" s="739">
        <v>6</v>
      </c>
      <c r="E33" s="739" t="s">
        <v>752</v>
      </c>
      <c r="F33" s="740" t="s">
        <v>753</v>
      </c>
      <c r="G33" s="739" t="s">
        <v>754</v>
      </c>
      <c r="H33" s="392" t="s">
        <v>133</v>
      </c>
      <c r="I33" s="391">
        <v>1</v>
      </c>
      <c r="J33" s="739" t="s">
        <v>731</v>
      </c>
      <c r="K33" s="741" t="s">
        <v>46</v>
      </c>
      <c r="L33" s="741"/>
      <c r="M33" s="744">
        <v>49011.27</v>
      </c>
      <c r="N33" s="738"/>
      <c r="O33" s="745">
        <v>41838.269999999997</v>
      </c>
      <c r="P33" s="744"/>
      <c r="Q33" s="739" t="s">
        <v>74</v>
      </c>
      <c r="R33" s="739" t="s">
        <v>718</v>
      </c>
      <c r="S33" s="15"/>
    </row>
    <row r="34" spans="1:19" ht="45" x14ac:dyDescent="0.25">
      <c r="A34" s="738"/>
      <c r="B34" s="738"/>
      <c r="C34" s="738"/>
      <c r="D34" s="739"/>
      <c r="E34" s="739"/>
      <c r="F34" s="740"/>
      <c r="G34" s="739"/>
      <c r="H34" s="392" t="s">
        <v>732</v>
      </c>
      <c r="I34" s="393" t="s">
        <v>755</v>
      </c>
      <c r="J34" s="739"/>
      <c r="K34" s="741"/>
      <c r="L34" s="741"/>
      <c r="M34" s="744"/>
      <c r="N34" s="738"/>
      <c r="O34" s="745"/>
      <c r="P34" s="744"/>
      <c r="Q34" s="739"/>
      <c r="R34" s="739"/>
      <c r="S34" s="15"/>
    </row>
    <row r="35" spans="1:19" x14ac:dyDescent="0.25">
      <c r="A35" s="738"/>
      <c r="B35" s="738"/>
      <c r="C35" s="738"/>
      <c r="D35" s="739"/>
      <c r="E35" s="739"/>
      <c r="F35" s="740"/>
      <c r="G35" s="739"/>
      <c r="H35" s="394" t="s">
        <v>127</v>
      </c>
      <c r="I35" s="391">
        <v>1</v>
      </c>
      <c r="J35" s="739"/>
      <c r="K35" s="741"/>
      <c r="L35" s="741"/>
      <c r="M35" s="744"/>
      <c r="N35" s="738"/>
      <c r="O35" s="745"/>
      <c r="P35" s="744"/>
      <c r="Q35" s="739"/>
      <c r="R35" s="739"/>
      <c r="S35" s="15"/>
    </row>
    <row r="36" spans="1:19" ht="30" x14ac:dyDescent="0.25">
      <c r="A36" s="738"/>
      <c r="B36" s="738"/>
      <c r="C36" s="738"/>
      <c r="D36" s="739"/>
      <c r="E36" s="739"/>
      <c r="F36" s="740"/>
      <c r="G36" s="739"/>
      <c r="H36" s="394" t="s">
        <v>128</v>
      </c>
      <c r="I36" s="391">
        <v>25</v>
      </c>
      <c r="J36" s="739"/>
      <c r="K36" s="741"/>
      <c r="L36" s="741"/>
      <c r="M36" s="744"/>
      <c r="N36" s="738"/>
      <c r="O36" s="745"/>
      <c r="P36" s="744"/>
      <c r="Q36" s="739"/>
      <c r="R36" s="739"/>
      <c r="S36" s="15"/>
    </row>
    <row r="37" spans="1:19" x14ac:dyDescent="0.25">
      <c r="A37" s="738"/>
      <c r="B37" s="738"/>
      <c r="C37" s="738"/>
      <c r="D37" s="739"/>
      <c r="E37" s="739"/>
      <c r="F37" s="740"/>
      <c r="G37" s="739"/>
      <c r="H37" s="392" t="s">
        <v>93</v>
      </c>
      <c r="I37" s="391">
        <v>1</v>
      </c>
      <c r="J37" s="739"/>
      <c r="K37" s="741"/>
      <c r="L37" s="741"/>
      <c r="M37" s="744"/>
      <c r="N37" s="738"/>
      <c r="O37" s="745"/>
      <c r="P37" s="744"/>
      <c r="Q37" s="739"/>
      <c r="R37" s="739"/>
      <c r="S37" s="15"/>
    </row>
    <row r="38" spans="1:19" ht="30" x14ac:dyDescent="0.25">
      <c r="A38" s="738"/>
      <c r="B38" s="738"/>
      <c r="C38" s="738"/>
      <c r="D38" s="739"/>
      <c r="E38" s="739"/>
      <c r="F38" s="740"/>
      <c r="G38" s="739"/>
      <c r="H38" s="392" t="s">
        <v>357</v>
      </c>
      <c r="I38" s="391">
        <v>12</v>
      </c>
      <c r="J38" s="739"/>
      <c r="K38" s="741"/>
      <c r="L38" s="741"/>
      <c r="M38" s="744"/>
      <c r="N38" s="738"/>
      <c r="O38" s="745"/>
      <c r="P38" s="744"/>
      <c r="Q38" s="739"/>
      <c r="R38" s="739"/>
      <c r="S38" s="15"/>
    </row>
    <row r="39" spans="1:19" ht="46.5" customHeight="1" x14ac:dyDescent="0.25">
      <c r="A39" s="742">
        <v>9</v>
      </c>
      <c r="B39" s="738" t="s">
        <v>116</v>
      </c>
      <c r="C39" s="738">
        <v>1</v>
      </c>
      <c r="D39" s="739">
        <v>6</v>
      </c>
      <c r="E39" s="739" t="s">
        <v>756</v>
      </c>
      <c r="F39" s="740" t="s">
        <v>757</v>
      </c>
      <c r="G39" s="739" t="s">
        <v>758</v>
      </c>
      <c r="H39" s="394" t="s">
        <v>62</v>
      </c>
      <c r="I39" s="391">
        <v>1</v>
      </c>
      <c r="J39" s="739" t="s">
        <v>759</v>
      </c>
      <c r="K39" s="741" t="s">
        <v>46</v>
      </c>
      <c r="L39" s="741"/>
      <c r="M39" s="744">
        <f>O39</f>
        <v>22740</v>
      </c>
      <c r="N39" s="738"/>
      <c r="O39" s="745">
        <v>22740</v>
      </c>
      <c r="P39" s="744"/>
      <c r="Q39" s="739" t="s">
        <v>760</v>
      </c>
      <c r="R39" s="739" t="s">
        <v>761</v>
      </c>
      <c r="S39" s="15"/>
    </row>
    <row r="40" spans="1:19" ht="46.5" customHeight="1" x14ac:dyDescent="0.25">
      <c r="A40" s="743"/>
      <c r="B40" s="738"/>
      <c r="C40" s="738"/>
      <c r="D40" s="739"/>
      <c r="E40" s="739"/>
      <c r="F40" s="740"/>
      <c r="G40" s="739"/>
      <c r="H40" s="394" t="s">
        <v>65</v>
      </c>
      <c r="I40" s="391">
        <v>30</v>
      </c>
      <c r="J40" s="739"/>
      <c r="K40" s="741"/>
      <c r="L40" s="741"/>
      <c r="M40" s="744"/>
      <c r="N40" s="738"/>
      <c r="O40" s="745"/>
      <c r="P40" s="744"/>
      <c r="Q40" s="739"/>
      <c r="R40" s="739"/>
      <c r="S40" s="15"/>
    </row>
    <row r="41" spans="1:19" ht="15.75" customHeight="1" x14ac:dyDescent="0.25">
      <c r="A41" s="10"/>
      <c r="B41" s="10"/>
      <c r="C41" s="10"/>
      <c r="D41" s="10"/>
      <c r="E41" s="10"/>
      <c r="F41" s="10"/>
      <c r="G41" s="10"/>
      <c r="H41" s="10"/>
      <c r="I41" s="10"/>
      <c r="J41" s="10"/>
      <c r="K41" s="10"/>
      <c r="L41" s="10"/>
      <c r="M41" s="104"/>
      <c r="N41" s="10"/>
      <c r="O41" s="10"/>
      <c r="P41" s="10"/>
      <c r="Q41" s="10"/>
      <c r="R41" s="10"/>
      <c r="S41" s="15"/>
    </row>
    <row r="42" spans="1:19" ht="15.75" customHeight="1" x14ac:dyDescent="0.25">
      <c r="A42" s="10"/>
      <c r="B42" s="10"/>
      <c r="C42" s="10"/>
      <c r="D42" s="10"/>
      <c r="E42" s="10"/>
      <c r="F42" s="10"/>
      <c r="G42" s="10"/>
      <c r="H42" s="10"/>
      <c r="I42" s="10"/>
      <c r="J42" s="10"/>
      <c r="K42" s="10"/>
      <c r="L42" s="10"/>
      <c r="M42" s="363"/>
      <c r="N42" s="276"/>
      <c r="O42" s="516" t="s">
        <v>39</v>
      </c>
      <c r="P42" s="517"/>
      <c r="Q42" s="10"/>
      <c r="R42" s="10"/>
      <c r="S42" s="15"/>
    </row>
    <row r="43" spans="1:19" ht="15.75" customHeight="1" x14ac:dyDescent="0.25">
      <c r="A43" s="10"/>
      <c r="B43" s="10"/>
      <c r="C43" s="10"/>
      <c r="D43" s="10"/>
      <c r="E43" s="10"/>
      <c r="F43" s="10"/>
      <c r="G43" s="10"/>
      <c r="H43" s="10"/>
      <c r="I43" s="10"/>
      <c r="J43" s="10"/>
      <c r="K43" s="10"/>
      <c r="L43" s="10"/>
      <c r="M43" s="363"/>
      <c r="N43" s="385"/>
      <c r="O43" s="31" t="s">
        <v>40</v>
      </c>
      <c r="P43" s="359" t="s">
        <v>41</v>
      </c>
      <c r="Q43" s="10"/>
      <c r="R43" s="10"/>
      <c r="S43" s="15"/>
    </row>
    <row r="44" spans="1:19" ht="15.75" customHeight="1" x14ac:dyDescent="0.25">
      <c r="A44" s="10"/>
      <c r="B44" s="10"/>
      <c r="C44" s="10"/>
      <c r="D44" s="10"/>
      <c r="E44" s="10"/>
      <c r="F44" s="10"/>
      <c r="G44" s="10"/>
      <c r="H44" s="10"/>
      <c r="I44" s="10"/>
      <c r="J44" s="10"/>
      <c r="K44" s="10"/>
      <c r="L44" s="10"/>
      <c r="M44" s="363"/>
      <c r="N44" s="385" t="s">
        <v>2448</v>
      </c>
      <c r="O44" s="351">
        <v>9</v>
      </c>
      <c r="P44" s="347">
        <f>O7+O10+O12+O14+O16+O21+O29+O33+O39</f>
        <v>361058.89</v>
      </c>
      <c r="Q44" s="10"/>
      <c r="R44" s="10"/>
      <c r="S44" s="15"/>
    </row>
  </sheetData>
  <mergeCells count="159">
    <mergeCell ref="O42:P42"/>
    <mergeCell ref="L33:L38"/>
    <mergeCell ref="M33:M38"/>
    <mergeCell ref="N33:N38"/>
    <mergeCell ref="O33:O38"/>
    <mergeCell ref="P33:P38"/>
    <mergeCell ref="Q33:Q38"/>
    <mergeCell ref="R33:R38"/>
    <mergeCell ref="L39:L40"/>
    <mergeCell ref="M39:M40"/>
    <mergeCell ref="N39:N40"/>
    <mergeCell ref="O39:O40"/>
    <mergeCell ref="P39:P40"/>
    <mergeCell ref="Q39:Q40"/>
    <mergeCell ref="R39:R40"/>
    <mergeCell ref="A39:A40"/>
    <mergeCell ref="B39:B40"/>
    <mergeCell ref="C39:C40"/>
    <mergeCell ref="D39:D40"/>
    <mergeCell ref="E39:E40"/>
    <mergeCell ref="F39:F40"/>
    <mergeCell ref="G39:G40"/>
    <mergeCell ref="J39:J40"/>
    <mergeCell ref="K39:K40"/>
    <mergeCell ref="A33:A38"/>
    <mergeCell ref="B33:B38"/>
    <mergeCell ref="C33:C38"/>
    <mergeCell ref="D33:D38"/>
    <mergeCell ref="E33:E38"/>
    <mergeCell ref="F33:F38"/>
    <mergeCell ref="G33:G38"/>
    <mergeCell ref="J33:J38"/>
    <mergeCell ref="K33:K38"/>
    <mergeCell ref="L21:L28"/>
    <mergeCell ref="M21:M28"/>
    <mergeCell ref="N21:N28"/>
    <mergeCell ref="O21:O28"/>
    <mergeCell ref="P21:P28"/>
    <mergeCell ref="Q21:Q28"/>
    <mergeCell ref="R21:R28"/>
    <mergeCell ref="A29:A32"/>
    <mergeCell ref="B29:B32"/>
    <mergeCell ref="C29:C32"/>
    <mergeCell ref="D29:D32"/>
    <mergeCell ref="E29:E32"/>
    <mergeCell ref="F29:F32"/>
    <mergeCell ref="G29:G32"/>
    <mergeCell ref="J29:J32"/>
    <mergeCell ref="K29:K32"/>
    <mergeCell ref="L29:L32"/>
    <mergeCell ref="M29:M32"/>
    <mergeCell ref="N29:N32"/>
    <mergeCell ref="O29:O32"/>
    <mergeCell ref="P29:P32"/>
    <mergeCell ref="Q29:Q32"/>
    <mergeCell ref="R29:R32"/>
    <mergeCell ref="A21:A28"/>
    <mergeCell ref="G21:G28"/>
    <mergeCell ref="J21:J28"/>
    <mergeCell ref="K21:K28"/>
    <mergeCell ref="A16:A20"/>
    <mergeCell ref="B16:B20"/>
    <mergeCell ref="C16:C20"/>
    <mergeCell ref="D16:D20"/>
    <mergeCell ref="E16:E20"/>
    <mergeCell ref="F16:F20"/>
    <mergeCell ref="G16:G20"/>
    <mergeCell ref="J16:J20"/>
    <mergeCell ref="K16:K20"/>
    <mergeCell ref="A14:A15"/>
    <mergeCell ref="B14:B15"/>
    <mergeCell ref="C14:C15"/>
    <mergeCell ref="D14:D15"/>
    <mergeCell ref="E14:E15"/>
    <mergeCell ref="F14:F15"/>
    <mergeCell ref="B21:B28"/>
    <mergeCell ref="C21:C28"/>
    <mergeCell ref="D21:D28"/>
    <mergeCell ref="E21:E28"/>
    <mergeCell ref="F21:F28"/>
    <mergeCell ref="R4:R5"/>
    <mergeCell ref="G4:G5"/>
    <mergeCell ref="H4:I4"/>
    <mergeCell ref="J4:J5"/>
    <mergeCell ref="K4:L4"/>
    <mergeCell ref="M4:N4"/>
    <mergeCell ref="O4:P4"/>
    <mergeCell ref="Q10:Q11"/>
    <mergeCell ref="L7:L9"/>
    <mergeCell ref="R7:R9"/>
    <mergeCell ref="L10:L11"/>
    <mergeCell ref="M10:M11"/>
    <mergeCell ref="N10:N11"/>
    <mergeCell ref="O10:O11"/>
    <mergeCell ref="P10:P11"/>
    <mergeCell ref="M7:M9"/>
    <mergeCell ref="N7:N9"/>
    <mergeCell ref="O7:O9"/>
    <mergeCell ref="G10:G11"/>
    <mergeCell ref="J10:J11"/>
    <mergeCell ref="K10:K11"/>
    <mergeCell ref="R10:R11"/>
    <mergeCell ref="F4:F5"/>
    <mergeCell ref="A4:A5"/>
    <mergeCell ref="B4:B5"/>
    <mergeCell ref="C4:C5"/>
    <mergeCell ref="D4:D5"/>
    <mergeCell ref="E4:E5"/>
    <mergeCell ref="P7:P9"/>
    <mergeCell ref="Q7:Q9"/>
    <mergeCell ref="F7:F9"/>
    <mergeCell ref="G7:G9"/>
    <mergeCell ref="J7:J9"/>
    <mergeCell ref="K7:K9"/>
    <mergeCell ref="Q4:Q5"/>
    <mergeCell ref="A7:A9"/>
    <mergeCell ref="B7:B9"/>
    <mergeCell ref="C7:C9"/>
    <mergeCell ref="D7:D9"/>
    <mergeCell ref="E7:E9"/>
    <mergeCell ref="L12:L13"/>
    <mergeCell ref="M12:M13"/>
    <mergeCell ref="N12:N13"/>
    <mergeCell ref="O12:O13"/>
    <mergeCell ref="P12:P13"/>
    <mergeCell ref="Q12:Q13"/>
    <mergeCell ref="R12:R13"/>
    <mergeCell ref="A10:A11"/>
    <mergeCell ref="B10:B11"/>
    <mergeCell ref="C10:C11"/>
    <mergeCell ref="D10:D11"/>
    <mergeCell ref="E10:E11"/>
    <mergeCell ref="F10:F11"/>
    <mergeCell ref="A12:A13"/>
    <mergeCell ref="B12:B13"/>
    <mergeCell ref="C12:C13"/>
    <mergeCell ref="D12:D13"/>
    <mergeCell ref="E12:E13"/>
    <mergeCell ref="F12:F13"/>
    <mergeCell ref="G12:G13"/>
    <mergeCell ref="J12:J13"/>
    <mergeCell ref="K12:K13"/>
    <mergeCell ref="R14:R15"/>
    <mergeCell ref="L16:L20"/>
    <mergeCell ref="M16:M20"/>
    <mergeCell ref="N16:N20"/>
    <mergeCell ref="O16:O20"/>
    <mergeCell ref="P16:P20"/>
    <mergeCell ref="Q16:Q20"/>
    <mergeCell ref="R16:R20"/>
    <mergeCell ref="G14:G15"/>
    <mergeCell ref="J14:J15"/>
    <mergeCell ref="K14:K15"/>
    <mergeCell ref="L14:L15"/>
    <mergeCell ref="M14:M15"/>
    <mergeCell ref="N14:N15"/>
    <mergeCell ref="O14:O15"/>
    <mergeCell ref="P14:P15"/>
    <mergeCell ref="Q14:Q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opLeftCell="E19" zoomScale="80" zoomScaleNormal="80" workbookViewId="0">
      <selection activeCell="N23" sqref="N23:N25"/>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45.7109375" style="1" customWidth="1"/>
    <col min="6" max="6" width="61.42578125" style="1" customWidth="1"/>
    <col min="7" max="7" width="35.7109375" style="1" customWidth="1"/>
    <col min="8" max="8" width="20.42578125" style="1" customWidth="1"/>
    <col min="9" max="9" width="12.140625" style="1" customWidth="1"/>
    <col min="10" max="10" width="32.140625" style="1" customWidth="1"/>
    <col min="11" max="11" width="12.140625" style="1" customWidth="1"/>
    <col min="12" max="12" width="12.7109375" style="1" customWidth="1"/>
    <col min="13" max="13" width="17.85546875" style="1" customWidth="1"/>
    <col min="14" max="14" width="17.28515625" style="1" customWidth="1"/>
    <col min="15" max="16" width="18" style="1" customWidth="1"/>
    <col min="17" max="17" width="21.28515625" style="1" customWidth="1"/>
    <col min="18" max="18" width="23.570312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2456</v>
      </c>
    </row>
    <row r="3" spans="1:19" x14ac:dyDescent="0.25">
      <c r="M3" s="2"/>
      <c r="N3" s="2"/>
      <c r="O3" s="2"/>
      <c r="P3" s="2"/>
    </row>
    <row r="4" spans="1:19" s="4" customFormat="1" ht="56.25"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c r="S4" s="3"/>
    </row>
    <row r="5" spans="1:19" s="4" customFormat="1" x14ac:dyDescent="0.2">
      <c r="A5" s="478"/>
      <c r="B5" s="480"/>
      <c r="C5" s="480"/>
      <c r="D5" s="480"/>
      <c r="E5" s="478"/>
      <c r="F5" s="478"/>
      <c r="G5" s="478"/>
      <c r="H5" s="122" t="s">
        <v>14</v>
      </c>
      <c r="I5" s="122" t="s">
        <v>15</v>
      </c>
      <c r="J5" s="478"/>
      <c r="K5" s="123">
        <v>2020</v>
      </c>
      <c r="L5" s="123">
        <v>2021</v>
      </c>
      <c r="M5" s="5">
        <v>2020</v>
      </c>
      <c r="N5" s="5">
        <v>2021</v>
      </c>
      <c r="O5" s="5">
        <v>2020</v>
      </c>
      <c r="P5" s="5">
        <v>2021</v>
      </c>
      <c r="Q5" s="478"/>
      <c r="R5" s="480"/>
      <c r="S5" s="3"/>
    </row>
    <row r="6" spans="1:19" s="4" customFormat="1" x14ac:dyDescent="0.2">
      <c r="A6" s="120" t="s">
        <v>16</v>
      </c>
      <c r="B6" s="122" t="s">
        <v>17</v>
      </c>
      <c r="C6" s="122" t="s">
        <v>18</v>
      </c>
      <c r="D6" s="122" t="s">
        <v>19</v>
      </c>
      <c r="E6" s="120" t="s">
        <v>20</v>
      </c>
      <c r="F6" s="120" t="s">
        <v>21</v>
      </c>
      <c r="G6" s="120" t="s">
        <v>22</v>
      </c>
      <c r="H6" s="122" t="s">
        <v>23</v>
      </c>
      <c r="I6" s="122" t="s">
        <v>24</v>
      </c>
      <c r="J6" s="120" t="s">
        <v>25</v>
      </c>
      <c r="K6" s="123" t="s">
        <v>26</v>
      </c>
      <c r="L6" s="123" t="s">
        <v>27</v>
      </c>
      <c r="M6" s="121" t="s">
        <v>28</v>
      </c>
      <c r="N6" s="121" t="s">
        <v>29</v>
      </c>
      <c r="O6" s="121" t="s">
        <v>30</v>
      </c>
      <c r="P6" s="121" t="s">
        <v>31</v>
      </c>
      <c r="Q6" s="120" t="s">
        <v>32</v>
      </c>
      <c r="R6" s="122" t="s">
        <v>33</v>
      </c>
      <c r="S6" s="3"/>
    </row>
    <row r="7" spans="1:19" s="6" customFormat="1" ht="63" x14ac:dyDescent="0.25">
      <c r="A7" s="124">
        <v>1</v>
      </c>
      <c r="B7" s="165">
        <v>1</v>
      </c>
      <c r="C7" s="165">
        <v>1</v>
      </c>
      <c r="D7" s="165">
        <v>6</v>
      </c>
      <c r="E7" s="165" t="s">
        <v>1407</v>
      </c>
      <c r="F7" s="165" t="s">
        <v>1408</v>
      </c>
      <c r="G7" s="165" t="s">
        <v>1409</v>
      </c>
      <c r="H7" s="111" t="s">
        <v>1061</v>
      </c>
      <c r="I7" s="112" t="s">
        <v>1045</v>
      </c>
      <c r="J7" s="165" t="s">
        <v>1410</v>
      </c>
      <c r="K7" s="118" t="s">
        <v>90</v>
      </c>
      <c r="L7" s="118"/>
      <c r="M7" s="125">
        <v>25472</v>
      </c>
      <c r="N7" s="124"/>
      <c r="O7" s="125">
        <v>17502</v>
      </c>
      <c r="P7" s="125"/>
      <c r="Q7" s="166" t="s">
        <v>1411</v>
      </c>
      <c r="R7" s="165" t="s">
        <v>1412</v>
      </c>
      <c r="S7" s="14"/>
    </row>
    <row r="8" spans="1:19" ht="165" x14ac:dyDescent="0.25">
      <c r="A8" s="140">
        <v>2</v>
      </c>
      <c r="B8" s="140">
        <v>6</v>
      </c>
      <c r="C8" s="140">
        <v>5</v>
      </c>
      <c r="D8" s="127">
        <v>11</v>
      </c>
      <c r="E8" s="127" t="s">
        <v>1413</v>
      </c>
      <c r="F8" s="127" t="s">
        <v>1414</v>
      </c>
      <c r="G8" s="127" t="s">
        <v>1415</v>
      </c>
      <c r="H8" s="127" t="s">
        <v>1416</v>
      </c>
      <c r="I8" s="12" t="s">
        <v>1417</v>
      </c>
      <c r="J8" s="127" t="s">
        <v>1418</v>
      </c>
      <c r="K8" s="130" t="s">
        <v>37</v>
      </c>
      <c r="L8" s="130"/>
      <c r="M8" s="147">
        <v>63712.3</v>
      </c>
      <c r="N8" s="140"/>
      <c r="O8" s="147">
        <v>49988.3</v>
      </c>
      <c r="P8" s="147"/>
      <c r="Q8" s="127" t="s">
        <v>1419</v>
      </c>
      <c r="R8" s="127" t="s">
        <v>1420</v>
      </c>
      <c r="S8" s="15"/>
    </row>
    <row r="9" spans="1:19" ht="165" x14ac:dyDescent="0.25">
      <c r="A9" s="127">
        <v>3</v>
      </c>
      <c r="B9" s="127">
        <v>6</v>
      </c>
      <c r="C9" s="127">
        <v>1</v>
      </c>
      <c r="D9" s="127">
        <v>13</v>
      </c>
      <c r="E9" s="119" t="s">
        <v>1421</v>
      </c>
      <c r="F9" s="127" t="s">
        <v>1422</v>
      </c>
      <c r="G9" s="127" t="s">
        <v>92</v>
      </c>
      <c r="H9" s="127" t="s">
        <v>1423</v>
      </c>
      <c r="I9" s="12" t="s">
        <v>1424</v>
      </c>
      <c r="J9" s="127" t="s">
        <v>1425</v>
      </c>
      <c r="K9" s="140" t="s">
        <v>37</v>
      </c>
      <c r="L9" s="130"/>
      <c r="M9" s="141">
        <v>13854.5</v>
      </c>
      <c r="N9" s="142"/>
      <c r="O9" s="141">
        <v>12050</v>
      </c>
      <c r="P9" s="142"/>
      <c r="Q9" s="127" t="s">
        <v>1426</v>
      </c>
      <c r="R9" s="127" t="s">
        <v>1427</v>
      </c>
      <c r="S9" s="15"/>
    </row>
    <row r="10" spans="1:19" ht="135" x14ac:dyDescent="0.25">
      <c r="A10" s="124">
        <v>4</v>
      </c>
      <c r="B10" s="119">
        <v>1</v>
      </c>
      <c r="C10" s="124">
        <v>1</v>
      </c>
      <c r="D10" s="119">
        <v>6</v>
      </c>
      <c r="E10" s="119" t="s">
        <v>1428</v>
      </c>
      <c r="F10" s="119" t="s">
        <v>1429</v>
      </c>
      <c r="G10" s="119" t="s">
        <v>1430</v>
      </c>
      <c r="H10" s="119" t="s">
        <v>1431</v>
      </c>
      <c r="I10" s="11" t="s">
        <v>1432</v>
      </c>
      <c r="J10" s="119" t="s">
        <v>1433</v>
      </c>
      <c r="K10" s="118" t="s">
        <v>55</v>
      </c>
      <c r="L10" s="118"/>
      <c r="M10" s="125">
        <v>26398.18</v>
      </c>
      <c r="N10" s="124"/>
      <c r="O10" s="125">
        <v>26398.18</v>
      </c>
      <c r="P10" s="125"/>
      <c r="Q10" s="119" t="s">
        <v>1434</v>
      </c>
      <c r="R10" s="119" t="s">
        <v>1435</v>
      </c>
    </row>
    <row r="11" spans="1:19" ht="90" x14ac:dyDescent="0.25">
      <c r="A11" s="140">
        <v>5</v>
      </c>
      <c r="B11" s="140">
        <v>4</v>
      </c>
      <c r="C11" s="140">
        <v>1</v>
      </c>
      <c r="D11" s="127">
        <v>13</v>
      </c>
      <c r="E11" s="127" t="s">
        <v>1436</v>
      </c>
      <c r="F11" s="127" t="s">
        <v>1437</v>
      </c>
      <c r="G11" s="127" t="s">
        <v>47</v>
      </c>
      <c r="H11" s="127" t="s">
        <v>1438</v>
      </c>
      <c r="I11" s="12" t="s">
        <v>1439</v>
      </c>
      <c r="J11" s="127" t="s">
        <v>1440</v>
      </c>
      <c r="K11" s="130" t="s">
        <v>55</v>
      </c>
      <c r="L11" s="130"/>
      <c r="M11" s="147">
        <v>8312.56</v>
      </c>
      <c r="N11" s="140"/>
      <c r="O11" s="147">
        <v>6032.56</v>
      </c>
      <c r="P11" s="147"/>
      <c r="Q11" s="127" t="s">
        <v>1441</v>
      </c>
      <c r="R11" s="127" t="s">
        <v>1442</v>
      </c>
    </row>
    <row r="12" spans="1:19" ht="240" x14ac:dyDescent="0.25">
      <c r="A12" s="127">
        <v>6</v>
      </c>
      <c r="B12" s="127">
        <v>6</v>
      </c>
      <c r="C12" s="127">
        <v>1</v>
      </c>
      <c r="D12" s="127">
        <v>13</v>
      </c>
      <c r="E12" s="167" t="s">
        <v>1443</v>
      </c>
      <c r="F12" s="127" t="s">
        <v>1444</v>
      </c>
      <c r="G12" s="127" t="s">
        <v>1445</v>
      </c>
      <c r="H12" s="127" t="s">
        <v>1446</v>
      </c>
      <c r="I12" s="140" t="s">
        <v>1447</v>
      </c>
      <c r="J12" s="127" t="s">
        <v>1448</v>
      </c>
      <c r="K12" s="140" t="s">
        <v>55</v>
      </c>
      <c r="L12" s="130"/>
      <c r="M12" s="141">
        <v>8350.68</v>
      </c>
      <c r="N12" s="142"/>
      <c r="O12" s="141">
        <v>8350.68</v>
      </c>
      <c r="P12" s="142"/>
      <c r="Q12" s="127" t="s">
        <v>1101</v>
      </c>
      <c r="R12" s="127" t="s">
        <v>1449</v>
      </c>
    </row>
    <row r="13" spans="1:19" ht="105" x14ac:dyDescent="0.25">
      <c r="A13" s="140">
        <v>7</v>
      </c>
      <c r="B13" s="140">
        <v>3</v>
      </c>
      <c r="C13" s="140">
        <v>1</v>
      </c>
      <c r="D13" s="127">
        <v>9</v>
      </c>
      <c r="E13" s="127" t="s">
        <v>1450</v>
      </c>
      <c r="F13" s="127" t="s">
        <v>1451</v>
      </c>
      <c r="G13" s="127" t="s">
        <v>47</v>
      </c>
      <c r="H13" s="127" t="s">
        <v>1452</v>
      </c>
      <c r="I13" s="12" t="s">
        <v>1453</v>
      </c>
      <c r="J13" s="127" t="s">
        <v>1454</v>
      </c>
      <c r="K13" s="130" t="s">
        <v>37</v>
      </c>
      <c r="L13" s="130"/>
      <c r="M13" s="147">
        <v>75991.22</v>
      </c>
      <c r="N13" s="140"/>
      <c r="O13" s="147">
        <v>68916.22</v>
      </c>
      <c r="P13" s="147"/>
      <c r="Q13" s="127" t="s">
        <v>1426</v>
      </c>
      <c r="R13" s="127" t="s">
        <v>1427</v>
      </c>
    </row>
    <row r="14" spans="1:19" ht="120" x14ac:dyDescent="0.25">
      <c r="A14" s="127">
        <v>8</v>
      </c>
      <c r="B14" s="127">
        <v>6</v>
      </c>
      <c r="C14" s="127">
        <v>5</v>
      </c>
      <c r="D14" s="127">
        <v>4</v>
      </c>
      <c r="E14" s="127" t="s">
        <v>1455</v>
      </c>
      <c r="F14" s="127" t="s">
        <v>1456</v>
      </c>
      <c r="G14" s="127" t="s">
        <v>43</v>
      </c>
      <c r="H14" s="119" t="s">
        <v>1457</v>
      </c>
      <c r="I14" s="140" t="s">
        <v>1458</v>
      </c>
      <c r="J14" s="127" t="s">
        <v>1459</v>
      </c>
      <c r="K14" s="140" t="s">
        <v>37</v>
      </c>
      <c r="L14" s="130"/>
      <c r="M14" s="141">
        <v>25654</v>
      </c>
      <c r="N14" s="142"/>
      <c r="O14" s="141">
        <v>19192</v>
      </c>
      <c r="P14" s="142"/>
      <c r="Q14" s="127" t="s">
        <v>1460</v>
      </c>
      <c r="R14" s="127" t="s">
        <v>1461</v>
      </c>
    </row>
    <row r="15" spans="1:19" ht="405" x14ac:dyDescent="0.25">
      <c r="A15" s="140">
        <v>9</v>
      </c>
      <c r="B15" s="140">
        <v>1</v>
      </c>
      <c r="C15" s="140">
        <v>1</v>
      </c>
      <c r="D15" s="127">
        <v>6</v>
      </c>
      <c r="E15" s="127" t="s">
        <v>1462</v>
      </c>
      <c r="F15" s="127" t="s">
        <v>1463</v>
      </c>
      <c r="G15" s="127" t="s">
        <v>1464</v>
      </c>
      <c r="H15" s="127" t="s">
        <v>1465</v>
      </c>
      <c r="I15" s="12" t="s">
        <v>1466</v>
      </c>
      <c r="J15" s="127" t="s">
        <v>1467</v>
      </c>
      <c r="K15" s="130" t="s">
        <v>55</v>
      </c>
      <c r="L15" s="130"/>
      <c r="M15" s="147">
        <v>119389.01</v>
      </c>
      <c r="N15" s="140"/>
      <c r="O15" s="147">
        <v>86192.49</v>
      </c>
      <c r="P15" s="147"/>
      <c r="Q15" s="127" t="s">
        <v>1101</v>
      </c>
      <c r="R15" s="127" t="s">
        <v>1449</v>
      </c>
    </row>
    <row r="16" spans="1:19" ht="105" x14ac:dyDescent="0.25">
      <c r="A16" s="127">
        <v>10</v>
      </c>
      <c r="B16" s="127">
        <v>6</v>
      </c>
      <c r="C16" s="127" t="s">
        <v>135</v>
      </c>
      <c r="D16" s="127">
        <v>13</v>
      </c>
      <c r="E16" s="168" t="s">
        <v>1468</v>
      </c>
      <c r="F16" s="127" t="s">
        <v>1469</v>
      </c>
      <c r="G16" s="127" t="s">
        <v>68</v>
      </c>
      <c r="H16" s="127" t="s">
        <v>1470</v>
      </c>
      <c r="I16" s="140" t="s">
        <v>1471</v>
      </c>
      <c r="J16" s="127" t="s">
        <v>1472</v>
      </c>
      <c r="K16" s="140" t="s">
        <v>46</v>
      </c>
      <c r="L16" s="130"/>
      <c r="M16" s="141">
        <v>36359.51</v>
      </c>
      <c r="N16" s="142"/>
      <c r="O16" s="141">
        <v>32853.730000000003</v>
      </c>
      <c r="P16" s="142"/>
      <c r="Q16" s="127" t="s">
        <v>226</v>
      </c>
      <c r="R16" s="127" t="s">
        <v>1473</v>
      </c>
    </row>
    <row r="17" spans="1:18" ht="90" x14ac:dyDescent="0.25">
      <c r="A17" s="124">
        <v>11</v>
      </c>
      <c r="B17" s="119">
        <v>6</v>
      </c>
      <c r="C17" s="124">
        <v>5</v>
      </c>
      <c r="D17" s="119">
        <v>4</v>
      </c>
      <c r="E17" s="168" t="s">
        <v>1474</v>
      </c>
      <c r="F17" s="119" t="s">
        <v>1475</v>
      </c>
      <c r="G17" s="119" t="s">
        <v>1476</v>
      </c>
      <c r="H17" s="119" t="s">
        <v>1457</v>
      </c>
      <c r="I17" s="11" t="s">
        <v>1477</v>
      </c>
      <c r="J17" s="119" t="s">
        <v>1478</v>
      </c>
      <c r="K17" s="118" t="s">
        <v>37</v>
      </c>
      <c r="L17" s="118"/>
      <c r="M17" s="125">
        <v>28586.1</v>
      </c>
      <c r="N17" s="124"/>
      <c r="O17" s="125">
        <v>23036.1</v>
      </c>
      <c r="P17" s="125"/>
      <c r="Q17" s="127" t="s">
        <v>1460</v>
      </c>
      <c r="R17" s="127" t="s">
        <v>1461</v>
      </c>
    </row>
    <row r="18" spans="1:18" ht="165" x14ac:dyDescent="0.25">
      <c r="A18" s="140">
        <v>12</v>
      </c>
      <c r="B18" s="140">
        <v>6</v>
      </c>
      <c r="C18" s="140" t="s">
        <v>135</v>
      </c>
      <c r="D18" s="127">
        <v>13</v>
      </c>
      <c r="E18" s="127" t="s">
        <v>1479</v>
      </c>
      <c r="F18" s="127" t="s">
        <v>1480</v>
      </c>
      <c r="G18" s="127" t="s">
        <v>799</v>
      </c>
      <c r="H18" s="127" t="s">
        <v>1481</v>
      </c>
      <c r="I18" s="12" t="s">
        <v>1482</v>
      </c>
      <c r="J18" s="127" t="s">
        <v>1483</v>
      </c>
      <c r="K18" s="130" t="s">
        <v>46</v>
      </c>
      <c r="L18" s="130"/>
      <c r="M18" s="147">
        <v>43235.14</v>
      </c>
      <c r="N18" s="140"/>
      <c r="O18" s="147">
        <v>34355.14</v>
      </c>
      <c r="P18" s="147"/>
      <c r="Q18" s="127" t="s">
        <v>1484</v>
      </c>
      <c r="R18" s="127" t="s">
        <v>1485</v>
      </c>
    </row>
    <row r="19" spans="1:18" ht="114" x14ac:dyDescent="0.25">
      <c r="A19" s="127">
        <v>13</v>
      </c>
      <c r="B19" s="127">
        <v>1</v>
      </c>
      <c r="C19" s="127">
        <v>1</v>
      </c>
      <c r="D19" s="127">
        <v>6</v>
      </c>
      <c r="E19" s="127" t="s">
        <v>1486</v>
      </c>
      <c r="F19" s="127" t="s">
        <v>1487</v>
      </c>
      <c r="G19" s="127" t="s">
        <v>68</v>
      </c>
      <c r="H19" s="119" t="s">
        <v>1470</v>
      </c>
      <c r="I19" s="140" t="s">
        <v>1488</v>
      </c>
      <c r="J19" s="168" t="s">
        <v>1489</v>
      </c>
      <c r="K19" s="140" t="s">
        <v>55</v>
      </c>
      <c r="L19" s="130"/>
      <c r="M19" s="141">
        <v>48546.04</v>
      </c>
      <c r="N19" s="142"/>
      <c r="O19" s="141">
        <v>43646.04</v>
      </c>
      <c r="P19" s="142"/>
      <c r="Q19" s="127" t="s">
        <v>1490</v>
      </c>
      <c r="R19" s="127" t="s">
        <v>1491</v>
      </c>
    </row>
    <row r="20" spans="1:18" ht="90" x14ac:dyDescent="0.25">
      <c r="A20" s="140">
        <v>14</v>
      </c>
      <c r="B20" s="140">
        <v>6</v>
      </c>
      <c r="C20" s="140">
        <v>5</v>
      </c>
      <c r="D20" s="127">
        <v>11</v>
      </c>
      <c r="E20" s="127" t="s">
        <v>1492</v>
      </c>
      <c r="F20" s="127" t="s">
        <v>1493</v>
      </c>
      <c r="G20" s="127" t="s">
        <v>1494</v>
      </c>
      <c r="H20" s="127" t="s">
        <v>1495</v>
      </c>
      <c r="I20" s="12" t="s">
        <v>1496</v>
      </c>
      <c r="J20" s="127" t="s">
        <v>1497</v>
      </c>
      <c r="K20" s="130" t="s">
        <v>55</v>
      </c>
      <c r="L20" s="130"/>
      <c r="M20" s="147">
        <v>56645</v>
      </c>
      <c r="N20" s="140"/>
      <c r="O20" s="147">
        <v>51045</v>
      </c>
      <c r="P20" s="147"/>
      <c r="Q20" s="168" t="s">
        <v>1498</v>
      </c>
      <c r="R20" s="127" t="s">
        <v>1499</v>
      </c>
    </row>
    <row r="21" spans="1:18" ht="90" x14ac:dyDescent="0.25">
      <c r="A21" s="140">
        <v>15</v>
      </c>
      <c r="B21" s="140">
        <v>6</v>
      </c>
      <c r="C21" s="140" t="s">
        <v>135</v>
      </c>
      <c r="D21" s="127">
        <v>13</v>
      </c>
      <c r="E21" s="127" t="s">
        <v>1500</v>
      </c>
      <c r="F21" s="127" t="s">
        <v>1501</v>
      </c>
      <c r="G21" s="127" t="s">
        <v>799</v>
      </c>
      <c r="H21" s="127" t="s">
        <v>1481</v>
      </c>
      <c r="I21" s="12" t="s">
        <v>1502</v>
      </c>
      <c r="J21" s="127" t="s">
        <v>1503</v>
      </c>
      <c r="K21" s="130" t="s">
        <v>46</v>
      </c>
      <c r="L21" s="130"/>
      <c r="M21" s="147">
        <v>50412.54</v>
      </c>
      <c r="N21" s="140"/>
      <c r="O21" s="147">
        <v>15094</v>
      </c>
      <c r="P21" s="147"/>
      <c r="Q21" s="127" t="s">
        <v>1504</v>
      </c>
      <c r="R21" s="127" t="s">
        <v>1505</v>
      </c>
    </row>
    <row r="23" spans="1:18" x14ac:dyDescent="0.25">
      <c r="N23" s="276"/>
      <c r="O23" s="517" t="s">
        <v>39</v>
      </c>
      <c r="P23" s="517"/>
    </row>
    <row r="24" spans="1:18" x14ac:dyDescent="0.25">
      <c r="N24" s="385"/>
      <c r="O24" s="54" t="s">
        <v>40</v>
      </c>
      <c r="P24" s="54" t="s">
        <v>41</v>
      </c>
    </row>
    <row r="25" spans="1:18" x14ac:dyDescent="0.25">
      <c r="N25" s="385" t="s">
        <v>2448</v>
      </c>
      <c r="O25" s="146">
        <v>15</v>
      </c>
      <c r="P25" s="145">
        <f>O7+O8+O9+O10+O11+O12+O13+O14+O15+O16+O17+O18+O19+O20+O21</f>
        <v>494652.43999999994</v>
      </c>
    </row>
  </sheetData>
  <mergeCells count="15">
    <mergeCell ref="O23:P23"/>
    <mergeCell ref="Q4:Q5"/>
    <mergeCell ref="R4:R5"/>
    <mergeCell ref="G4:G5"/>
    <mergeCell ref="H4:I4"/>
    <mergeCell ref="J4:J5"/>
    <mergeCell ref="K4:L4"/>
    <mergeCell ref="M4:N4"/>
    <mergeCell ref="O4:P4"/>
    <mergeCell ref="F4:F5"/>
    <mergeCell ref="A4:A5"/>
    <mergeCell ref="B4:B5"/>
    <mergeCell ref="C4:C5"/>
    <mergeCell ref="D4:D5"/>
    <mergeCell ref="E4:E5"/>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8"/>
  <sheetViews>
    <sheetView topLeftCell="A23" zoomScale="70" zoomScaleNormal="70" workbookViewId="0">
      <selection activeCell="N26" sqref="N26:N28"/>
    </sheetView>
  </sheetViews>
  <sheetFormatPr defaultRowHeight="15" x14ac:dyDescent="0.25"/>
  <cols>
    <col min="1" max="1" width="4.7109375" style="1" customWidth="1"/>
    <col min="2" max="2" width="8.85546875" style="8" customWidth="1"/>
    <col min="3" max="3" width="11.42578125" style="8" customWidth="1"/>
    <col min="4" max="4" width="9.7109375" style="8" customWidth="1"/>
    <col min="5" max="5" width="41.85546875" style="1" customWidth="1"/>
    <col min="6" max="6" width="76.42578125" style="1" customWidth="1"/>
    <col min="7" max="7" width="17" style="1" customWidth="1"/>
    <col min="8" max="8" width="13.5703125" style="8" customWidth="1"/>
    <col min="9" max="9" width="10.42578125" style="8" customWidth="1"/>
    <col min="10" max="10" width="40.7109375" style="1" customWidth="1"/>
    <col min="11" max="11" width="14.5703125" style="1" customWidth="1"/>
    <col min="12" max="12" width="12.7109375" style="1" customWidth="1"/>
    <col min="13" max="13" width="11.85546875" style="2" customWidth="1"/>
    <col min="14" max="14" width="12.42578125" style="2" customWidth="1"/>
    <col min="15" max="15" width="11.7109375" style="2" customWidth="1"/>
    <col min="16" max="16" width="11.85546875" style="2" customWidth="1"/>
    <col min="17" max="17" width="15.42578125" style="1" customWidth="1"/>
    <col min="18" max="18" width="15.710937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2457</v>
      </c>
      <c r="F2" s="7"/>
      <c r="G2" s="42"/>
      <c r="H2" s="110"/>
    </row>
    <row r="4" spans="1:19" s="4" customFormat="1" ht="47.25" customHeight="1" x14ac:dyDescent="0.25">
      <c r="A4" s="746" t="s">
        <v>0</v>
      </c>
      <c r="B4" s="481" t="s">
        <v>1</v>
      </c>
      <c r="C4" s="481" t="s">
        <v>2</v>
      </c>
      <c r="D4" s="481" t="s">
        <v>3</v>
      </c>
      <c r="E4" s="746" t="s">
        <v>4</v>
      </c>
      <c r="F4" s="746" t="s">
        <v>5</v>
      </c>
      <c r="G4" s="746" t="s">
        <v>6</v>
      </c>
      <c r="H4" s="481" t="s">
        <v>7</v>
      </c>
      <c r="I4" s="481"/>
      <c r="J4" s="746" t="s">
        <v>8</v>
      </c>
      <c r="K4" s="481" t="s">
        <v>9</v>
      </c>
      <c r="L4" s="412"/>
      <c r="M4" s="484" t="s">
        <v>10</v>
      </c>
      <c r="N4" s="484"/>
      <c r="O4" s="484" t="s">
        <v>11</v>
      </c>
      <c r="P4" s="484"/>
      <c r="Q4" s="746" t="s">
        <v>12</v>
      </c>
      <c r="R4" s="481" t="s">
        <v>13</v>
      </c>
      <c r="S4" s="3"/>
    </row>
    <row r="5" spans="1:19" s="4" customFormat="1" ht="35.25" customHeight="1" x14ac:dyDescent="0.2">
      <c r="A5" s="746"/>
      <c r="B5" s="481"/>
      <c r="C5" s="481"/>
      <c r="D5" s="481"/>
      <c r="E5" s="746"/>
      <c r="F5" s="746"/>
      <c r="G5" s="746"/>
      <c r="H5" s="34" t="s">
        <v>14</v>
      </c>
      <c r="I5" s="34" t="s">
        <v>15</v>
      </c>
      <c r="J5" s="746"/>
      <c r="K5" s="34">
        <v>2020</v>
      </c>
      <c r="L5" s="34">
        <v>2021</v>
      </c>
      <c r="M5" s="5">
        <v>2020</v>
      </c>
      <c r="N5" s="5">
        <v>2021</v>
      </c>
      <c r="O5" s="5">
        <v>2020</v>
      </c>
      <c r="P5" s="5">
        <v>2021</v>
      </c>
      <c r="Q5" s="746"/>
      <c r="R5" s="481"/>
      <c r="S5" s="3"/>
    </row>
    <row r="6" spans="1:19" s="4" customFormat="1" ht="15.75" customHeight="1" x14ac:dyDescent="0.2">
      <c r="A6" s="62" t="s">
        <v>16</v>
      </c>
      <c r="B6" s="34" t="s">
        <v>17</v>
      </c>
      <c r="C6" s="34" t="s">
        <v>18</v>
      </c>
      <c r="D6" s="34" t="s">
        <v>19</v>
      </c>
      <c r="E6" s="62" t="s">
        <v>20</v>
      </c>
      <c r="F6" s="62" t="s">
        <v>21</v>
      </c>
      <c r="G6" s="62" t="s">
        <v>22</v>
      </c>
      <c r="H6" s="34" t="s">
        <v>23</v>
      </c>
      <c r="I6" s="34" t="s">
        <v>24</v>
      </c>
      <c r="J6" s="62" t="s">
        <v>25</v>
      </c>
      <c r="K6" s="34" t="s">
        <v>26</v>
      </c>
      <c r="L6" s="34" t="s">
        <v>27</v>
      </c>
      <c r="M6" s="35" t="s">
        <v>28</v>
      </c>
      <c r="N6" s="35" t="s">
        <v>29</v>
      </c>
      <c r="O6" s="35" t="s">
        <v>30</v>
      </c>
      <c r="P6" s="35" t="s">
        <v>31</v>
      </c>
      <c r="Q6" s="62" t="s">
        <v>32</v>
      </c>
      <c r="R6" s="34" t="s">
        <v>33</v>
      </c>
      <c r="S6" s="3"/>
    </row>
    <row r="7" spans="1:19" s="6" customFormat="1" ht="226.5" customHeight="1" x14ac:dyDescent="0.25">
      <c r="A7" s="46">
        <v>1</v>
      </c>
      <c r="B7" s="46">
        <v>6</v>
      </c>
      <c r="C7" s="46">
        <v>1</v>
      </c>
      <c r="D7" s="46">
        <v>9</v>
      </c>
      <c r="E7" s="41" t="s">
        <v>762</v>
      </c>
      <c r="F7" s="41" t="s">
        <v>763</v>
      </c>
      <c r="G7" s="46" t="s">
        <v>92</v>
      </c>
      <c r="H7" s="55" t="s">
        <v>328</v>
      </c>
      <c r="I7" s="11" t="s">
        <v>72</v>
      </c>
      <c r="J7" s="41" t="s">
        <v>764</v>
      </c>
      <c r="K7" s="55" t="s">
        <v>44</v>
      </c>
      <c r="L7" s="55"/>
      <c r="M7" s="73">
        <v>38190</v>
      </c>
      <c r="N7" s="73"/>
      <c r="O7" s="73">
        <v>38190</v>
      </c>
      <c r="P7" s="59"/>
      <c r="Q7" s="41" t="s">
        <v>765</v>
      </c>
      <c r="R7" s="41" t="s">
        <v>766</v>
      </c>
      <c r="S7" s="14"/>
    </row>
    <row r="8" spans="1:19" s="6" customFormat="1" ht="114.75" customHeight="1" x14ac:dyDescent="0.25">
      <c r="A8" s="46">
        <v>2</v>
      </c>
      <c r="B8" s="46">
        <v>1</v>
      </c>
      <c r="C8" s="46">
        <v>1</v>
      </c>
      <c r="D8" s="46">
        <v>6</v>
      </c>
      <c r="E8" s="41" t="s">
        <v>767</v>
      </c>
      <c r="F8" s="41" t="s">
        <v>768</v>
      </c>
      <c r="G8" s="41" t="s">
        <v>769</v>
      </c>
      <c r="H8" s="46" t="s">
        <v>853</v>
      </c>
      <c r="I8" s="46" t="s">
        <v>852</v>
      </c>
      <c r="J8" s="41" t="s">
        <v>770</v>
      </c>
      <c r="K8" s="46" t="s">
        <v>44</v>
      </c>
      <c r="L8" s="41"/>
      <c r="M8" s="73">
        <v>25000.3</v>
      </c>
      <c r="N8" s="73"/>
      <c r="O8" s="73">
        <v>25000</v>
      </c>
      <c r="P8" s="41"/>
      <c r="Q8" s="41" t="s">
        <v>765</v>
      </c>
      <c r="R8" s="41" t="s">
        <v>766</v>
      </c>
      <c r="S8" s="14"/>
    </row>
    <row r="9" spans="1:19" s="6" customFormat="1" ht="213" customHeight="1" x14ac:dyDescent="0.25">
      <c r="A9" s="46">
        <v>3</v>
      </c>
      <c r="B9" s="46">
        <v>1</v>
      </c>
      <c r="C9" s="46">
        <v>1</v>
      </c>
      <c r="D9" s="46">
        <v>6</v>
      </c>
      <c r="E9" s="72" t="s">
        <v>771</v>
      </c>
      <c r="F9" s="41" t="s">
        <v>772</v>
      </c>
      <c r="G9" s="41" t="s">
        <v>43</v>
      </c>
      <c r="H9" s="46" t="s">
        <v>773</v>
      </c>
      <c r="I9" s="46">
        <v>40</v>
      </c>
      <c r="J9" s="108" t="s">
        <v>774</v>
      </c>
      <c r="K9" s="46" t="s">
        <v>46</v>
      </c>
      <c r="L9" s="41"/>
      <c r="M9" s="73">
        <v>20290</v>
      </c>
      <c r="N9" s="73"/>
      <c r="O9" s="73">
        <v>20290</v>
      </c>
      <c r="P9" s="41"/>
      <c r="Q9" s="41" t="s">
        <v>765</v>
      </c>
      <c r="R9" s="41" t="s">
        <v>766</v>
      </c>
      <c r="S9" s="14"/>
    </row>
    <row r="10" spans="1:19" s="6" customFormat="1" ht="203.25" customHeight="1" x14ac:dyDescent="0.25">
      <c r="A10" s="46">
        <v>4</v>
      </c>
      <c r="B10" s="46">
        <v>1</v>
      </c>
      <c r="C10" s="46">
        <v>1</v>
      </c>
      <c r="D10" s="46">
        <v>3</v>
      </c>
      <c r="E10" s="72" t="s">
        <v>775</v>
      </c>
      <c r="F10" s="72" t="s">
        <v>776</v>
      </c>
      <c r="G10" s="41" t="s">
        <v>43</v>
      </c>
      <c r="H10" s="46" t="s">
        <v>773</v>
      </c>
      <c r="I10" s="46">
        <v>50</v>
      </c>
      <c r="J10" s="72" t="s">
        <v>777</v>
      </c>
      <c r="K10" s="46" t="s">
        <v>44</v>
      </c>
      <c r="L10" s="41"/>
      <c r="M10" s="73">
        <v>28639.72</v>
      </c>
      <c r="N10" s="73"/>
      <c r="O10" s="73">
        <v>28639.72</v>
      </c>
      <c r="P10" s="41"/>
      <c r="Q10" s="41" t="s">
        <v>765</v>
      </c>
      <c r="R10" s="41" t="s">
        <v>766</v>
      </c>
      <c r="S10" s="14"/>
    </row>
    <row r="11" spans="1:19" s="6" customFormat="1" ht="138.75" customHeight="1" x14ac:dyDescent="0.25">
      <c r="A11" s="46">
        <v>5</v>
      </c>
      <c r="B11" s="46">
        <v>1</v>
      </c>
      <c r="C11" s="46">
        <v>1</v>
      </c>
      <c r="D11" s="46">
        <v>3</v>
      </c>
      <c r="E11" s="72" t="s">
        <v>778</v>
      </c>
      <c r="F11" s="72" t="s">
        <v>779</v>
      </c>
      <c r="G11" s="41" t="s">
        <v>43</v>
      </c>
      <c r="H11" s="46" t="s">
        <v>773</v>
      </c>
      <c r="I11" s="46">
        <v>45</v>
      </c>
      <c r="J11" s="41" t="s">
        <v>780</v>
      </c>
      <c r="K11" s="46" t="s">
        <v>44</v>
      </c>
      <c r="L11" s="41"/>
      <c r="M11" s="73">
        <v>76524</v>
      </c>
      <c r="N11" s="73"/>
      <c r="O11" s="73">
        <v>76524</v>
      </c>
      <c r="P11" s="41"/>
      <c r="Q11" s="41" t="s">
        <v>765</v>
      </c>
      <c r="R11" s="41" t="s">
        <v>766</v>
      </c>
      <c r="S11" s="14"/>
    </row>
    <row r="12" spans="1:19" s="6" customFormat="1" ht="243.75" customHeight="1" x14ac:dyDescent="0.25">
      <c r="A12" s="46">
        <v>6</v>
      </c>
      <c r="B12" s="46">
        <v>6</v>
      </c>
      <c r="C12" s="46">
        <v>1</v>
      </c>
      <c r="D12" s="46">
        <v>6</v>
      </c>
      <c r="E12" s="72" t="s">
        <v>781</v>
      </c>
      <c r="F12" s="72" t="s">
        <v>782</v>
      </c>
      <c r="G12" s="41" t="s">
        <v>783</v>
      </c>
      <c r="H12" s="46" t="s">
        <v>784</v>
      </c>
      <c r="I12" s="46" t="s">
        <v>854</v>
      </c>
      <c r="J12" s="41" t="s">
        <v>785</v>
      </c>
      <c r="K12" s="46" t="s">
        <v>44</v>
      </c>
      <c r="L12" s="41"/>
      <c r="M12" s="73">
        <v>43490</v>
      </c>
      <c r="N12" s="73"/>
      <c r="O12" s="73">
        <v>43490</v>
      </c>
      <c r="P12" s="41"/>
      <c r="Q12" s="41" t="s">
        <v>765</v>
      </c>
      <c r="R12" s="41" t="s">
        <v>766</v>
      </c>
      <c r="S12" s="14"/>
    </row>
    <row r="13" spans="1:19" s="6" customFormat="1" ht="122.25" customHeight="1" x14ac:dyDescent="0.25">
      <c r="A13" s="46">
        <v>7</v>
      </c>
      <c r="B13" s="46">
        <v>6</v>
      </c>
      <c r="C13" s="46">
        <v>5</v>
      </c>
      <c r="D13" s="46">
        <v>4</v>
      </c>
      <c r="E13" s="41" t="s">
        <v>786</v>
      </c>
      <c r="F13" s="41" t="s">
        <v>787</v>
      </c>
      <c r="G13" s="46" t="s">
        <v>43</v>
      </c>
      <c r="H13" s="46" t="s">
        <v>788</v>
      </c>
      <c r="I13" s="46">
        <v>20</v>
      </c>
      <c r="J13" s="41" t="s">
        <v>789</v>
      </c>
      <c r="K13" s="46" t="s">
        <v>46</v>
      </c>
      <c r="L13" s="41"/>
      <c r="M13" s="73">
        <v>67049.86</v>
      </c>
      <c r="N13" s="73"/>
      <c r="O13" s="73">
        <v>67049.86</v>
      </c>
      <c r="P13" s="41"/>
      <c r="Q13" s="41" t="s">
        <v>790</v>
      </c>
      <c r="R13" s="41" t="s">
        <v>791</v>
      </c>
    </row>
    <row r="14" spans="1:19" s="6" customFormat="1" ht="107.25" customHeight="1" x14ac:dyDescent="0.25">
      <c r="A14" s="46">
        <v>8</v>
      </c>
      <c r="B14" s="46">
        <v>1</v>
      </c>
      <c r="C14" s="46">
        <v>1</v>
      </c>
      <c r="D14" s="46">
        <v>6</v>
      </c>
      <c r="E14" s="41" t="s">
        <v>792</v>
      </c>
      <c r="F14" s="41" t="s">
        <v>793</v>
      </c>
      <c r="G14" s="46" t="s">
        <v>47</v>
      </c>
      <c r="H14" s="46" t="s">
        <v>67</v>
      </c>
      <c r="I14" s="46">
        <v>200</v>
      </c>
      <c r="J14" s="41" t="s">
        <v>794</v>
      </c>
      <c r="K14" s="46" t="s">
        <v>44</v>
      </c>
      <c r="L14" s="41"/>
      <c r="M14" s="73">
        <v>20060.45</v>
      </c>
      <c r="N14" s="73"/>
      <c r="O14" s="73">
        <v>20060.45</v>
      </c>
      <c r="P14" s="41"/>
      <c r="Q14" s="41" t="s">
        <v>795</v>
      </c>
      <c r="R14" s="41" t="s">
        <v>796</v>
      </c>
    </row>
    <row r="15" spans="1:19" s="6" customFormat="1" ht="238.5" customHeight="1" x14ac:dyDescent="0.25">
      <c r="A15" s="46">
        <v>9</v>
      </c>
      <c r="B15" s="46">
        <v>1</v>
      </c>
      <c r="C15" s="46">
        <v>1</v>
      </c>
      <c r="D15" s="46">
        <v>6</v>
      </c>
      <c r="E15" s="41" t="s">
        <v>797</v>
      </c>
      <c r="F15" s="41" t="s">
        <v>798</v>
      </c>
      <c r="G15" s="46" t="s">
        <v>799</v>
      </c>
      <c r="H15" s="46" t="s">
        <v>800</v>
      </c>
      <c r="I15" s="109">
        <v>2000</v>
      </c>
      <c r="J15" s="41" t="s">
        <v>801</v>
      </c>
      <c r="K15" s="46" t="s">
        <v>46</v>
      </c>
      <c r="L15" s="41"/>
      <c r="M15" s="73">
        <v>34612.01</v>
      </c>
      <c r="N15" s="73"/>
      <c r="O15" s="73">
        <v>34612.01</v>
      </c>
      <c r="P15" s="41"/>
      <c r="Q15" s="41" t="s">
        <v>802</v>
      </c>
      <c r="R15" s="41" t="s">
        <v>803</v>
      </c>
      <c r="S15" s="14"/>
    </row>
    <row r="16" spans="1:19" s="6" customFormat="1" ht="187.5" customHeight="1" x14ac:dyDescent="0.25">
      <c r="A16" s="41">
        <v>10</v>
      </c>
      <c r="B16" s="46">
        <v>6</v>
      </c>
      <c r="C16" s="46">
        <v>3</v>
      </c>
      <c r="D16" s="46">
        <v>10</v>
      </c>
      <c r="E16" s="72" t="s">
        <v>804</v>
      </c>
      <c r="F16" s="41" t="s">
        <v>805</v>
      </c>
      <c r="G16" s="41" t="s">
        <v>137</v>
      </c>
      <c r="H16" s="46" t="s">
        <v>806</v>
      </c>
      <c r="I16" s="109">
        <v>3300</v>
      </c>
      <c r="J16" s="41" t="s">
        <v>807</v>
      </c>
      <c r="K16" s="46" t="s">
        <v>114</v>
      </c>
      <c r="L16" s="41"/>
      <c r="M16" s="73">
        <v>10177.1</v>
      </c>
      <c r="N16" s="73"/>
      <c r="O16" s="73">
        <v>10177.1</v>
      </c>
      <c r="P16" s="41"/>
      <c r="Q16" s="41" t="s">
        <v>808</v>
      </c>
      <c r="R16" s="41" t="s">
        <v>809</v>
      </c>
      <c r="S16" s="14"/>
    </row>
    <row r="17" spans="1:19" s="6" customFormat="1" ht="134.25" customHeight="1" x14ac:dyDescent="0.25">
      <c r="A17" s="41">
        <v>11</v>
      </c>
      <c r="B17" s="46">
        <v>1</v>
      </c>
      <c r="C17" s="46">
        <v>1</v>
      </c>
      <c r="D17" s="46">
        <v>9</v>
      </c>
      <c r="E17" s="41" t="s">
        <v>810</v>
      </c>
      <c r="F17" s="41" t="s">
        <v>811</v>
      </c>
      <c r="G17" s="41" t="s">
        <v>812</v>
      </c>
      <c r="H17" s="46" t="s">
        <v>813</v>
      </c>
      <c r="I17" s="46" t="s">
        <v>855</v>
      </c>
      <c r="J17" s="41" t="s">
        <v>814</v>
      </c>
      <c r="K17" s="46" t="s">
        <v>114</v>
      </c>
      <c r="L17" s="41"/>
      <c r="M17" s="73">
        <v>25000</v>
      </c>
      <c r="N17" s="73"/>
      <c r="O17" s="73">
        <v>25000</v>
      </c>
      <c r="P17" s="41"/>
      <c r="Q17" s="41" t="s">
        <v>808</v>
      </c>
      <c r="R17" s="41" t="s">
        <v>809</v>
      </c>
      <c r="S17" s="14"/>
    </row>
    <row r="18" spans="1:19" s="6" customFormat="1" ht="246" customHeight="1" x14ac:dyDescent="0.25">
      <c r="A18" s="46">
        <v>12</v>
      </c>
      <c r="B18" s="46">
        <v>6</v>
      </c>
      <c r="C18" s="46" t="s">
        <v>135</v>
      </c>
      <c r="D18" s="46">
        <v>13</v>
      </c>
      <c r="E18" s="41" t="s">
        <v>815</v>
      </c>
      <c r="F18" s="41" t="s">
        <v>816</v>
      </c>
      <c r="G18" s="46" t="s">
        <v>92</v>
      </c>
      <c r="H18" s="46" t="s">
        <v>328</v>
      </c>
      <c r="I18" s="46">
        <v>20</v>
      </c>
      <c r="J18" s="41" t="s">
        <v>817</v>
      </c>
      <c r="K18" s="46" t="s">
        <v>46</v>
      </c>
      <c r="L18" s="41"/>
      <c r="M18" s="73">
        <v>9000</v>
      </c>
      <c r="N18" s="73"/>
      <c r="O18" s="73">
        <v>9000</v>
      </c>
      <c r="P18" s="41"/>
      <c r="Q18" s="41" t="s">
        <v>818</v>
      </c>
      <c r="R18" s="41" t="s">
        <v>819</v>
      </c>
      <c r="S18" s="14"/>
    </row>
    <row r="19" spans="1:19" s="6" customFormat="1" ht="193.5" customHeight="1" x14ac:dyDescent="0.25">
      <c r="A19" s="46">
        <v>13</v>
      </c>
      <c r="B19" s="46">
        <v>1</v>
      </c>
      <c r="C19" s="46">
        <v>5</v>
      </c>
      <c r="D19" s="46">
        <v>11</v>
      </c>
      <c r="E19" s="72" t="s">
        <v>820</v>
      </c>
      <c r="F19" s="41" t="s">
        <v>821</v>
      </c>
      <c r="G19" s="41" t="s">
        <v>799</v>
      </c>
      <c r="H19" s="46" t="s">
        <v>800</v>
      </c>
      <c r="I19" s="109">
        <v>2680</v>
      </c>
      <c r="J19" s="41" t="s">
        <v>822</v>
      </c>
      <c r="K19" s="46" t="s">
        <v>44</v>
      </c>
      <c r="L19" s="41"/>
      <c r="M19" s="73">
        <v>16200</v>
      </c>
      <c r="N19" s="73"/>
      <c r="O19" s="73">
        <v>16200</v>
      </c>
      <c r="P19" s="41"/>
      <c r="Q19" s="41" t="s">
        <v>823</v>
      </c>
      <c r="R19" s="41" t="s">
        <v>824</v>
      </c>
      <c r="S19" s="14"/>
    </row>
    <row r="20" spans="1:19" s="6" customFormat="1" ht="100.5" customHeight="1" x14ac:dyDescent="0.25">
      <c r="A20" s="46">
        <v>14</v>
      </c>
      <c r="B20" s="46">
        <v>1</v>
      </c>
      <c r="C20" s="46">
        <v>2</v>
      </c>
      <c r="D20" s="46">
        <v>10</v>
      </c>
      <c r="E20" s="72" t="s">
        <v>825</v>
      </c>
      <c r="F20" s="41" t="s">
        <v>826</v>
      </c>
      <c r="G20" s="41" t="s">
        <v>827</v>
      </c>
      <c r="H20" s="46" t="s">
        <v>828</v>
      </c>
      <c r="I20" s="109">
        <v>27000</v>
      </c>
      <c r="J20" s="41" t="s">
        <v>829</v>
      </c>
      <c r="K20" s="331" t="s">
        <v>37</v>
      </c>
      <c r="L20" s="41"/>
      <c r="M20" s="73">
        <v>27940.5</v>
      </c>
      <c r="N20" s="73"/>
      <c r="O20" s="73">
        <v>27940.5</v>
      </c>
      <c r="P20" s="41"/>
      <c r="Q20" s="41" t="s">
        <v>823</v>
      </c>
      <c r="R20" s="41" t="s">
        <v>824</v>
      </c>
      <c r="S20" s="14"/>
    </row>
    <row r="21" spans="1:19" s="6" customFormat="1" ht="240" x14ac:dyDescent="0.25">
      <c r="A21" s="46">
        <v>15</v>
      </c>
      <c r="B21" s="46">
        <v>6</v>
      </c>
      <c r="C21" s="46">
        <v>5</v>
      </c>
      <c r="D21" s="46">
        <v>11</v>
      </c>
      <c r="E21" s="72" t="s">
        <v>830</v>
      </c>
      <c r="F21" s="41" t="s">
        <v>831</v>
      </c>
      <c r="G21" s="46" t="s">
        <v>68</v>
      </c>
      <c r="H21" s="46" t="s">
        <v>60</v>
      </c>
      <c r="I21" s="109">
        <v>15</v>
      </c>
      <c r="J21" s="41" t="s">
        <v>832</v>
      </c>
      <c r="K21" s="46" t="s">
        <v>90</v>
      </c>
      <c r="L21" s="41"/>
      <c r="M21" s="73">
        <v>9500</v>
      </c>
      <c r="N21" s="73"/>
      <c r="O21" s="73">
        <v>9500</v>
      </c>
      <c r="P21" s="41"/>
      <c r="Q21" s="41" t="s">
        <v>833</v>
      </c>
      <c r="R21" s="41" t="s">
        <v>834</v>
      </c>
      <c r="S21" s="14"/>
    </row>
    <row r="22" spans="1:19" s="6" customFormat="1" ht="271.5" customHeight="1" x14ac:dyDescent="0.25">
      <c r="A22" s="46">
        <v>16</v>
      </c>
      <c r="B22" s="46">
        <v>1</v>
      </c>
      <c r="C22" s="46">
        <v>1</v>
      </c>
      <c r="D22" s="46">
        <v>6</v>
      </c>
      <c r="E22" s="41" t="s">
        <v>835</v>
      </c>
      <c r="F22" s="41" t="s">
        <v>836</v>
      </c>
      <c r="G22" s="41" t="s">
        <v>837</v>
      </c>
      <c r="H22" s="46" t="s">
        <v>838</v>
      </c>
      <c r="I22" s="46" t="s">
        <v>856</v>
      </c>
      <c r="J22" s="41" t="s">
        <v>839</v>
      </c>
      <c r="K22" s="46" t="s">
        <v>46</v>
      </c>
      <c r="L22" s="41"/>
      <c r="M22" s="73">
        <v>28200</v>
      </c>
      <c r="N22" s="73"/>
      <c r="O22" s="73">
        <v>28200</v>
      </c>
      <c r="P22" s="41"/>
      <c r="Q22" s="41" t="s">
        <v>840</v>
      </c>
      <c r="R22" s="41" t="s">
        <v>841</v>
      </c>
      <c r="S22" s="14"/>
    </row>
    <row r="23" spans="1:19" s="6" customFormat="1" ht="203.25" customHeight="1" x14ac:dyDescent="0.25">
      <c r="A23" s="46">
        <v>17</v>
      </c>
      <c r="B23" s="46">
        <v>1</v>
      </c>
      <c r="C23" s="46">
        <v>1</v>
      </c>
      <c r="D23" s="46">
        <v>3</v>
      </c>
      <c r="E23" s="41" t="s">
        <v>842</v>
      </c>
      <c r="F23" s="41" t="s">
        <v>843</v>
      </c>
      <c r="G23" s="41" t="s">
        <v>844</v>
      </c>
      <c r="H23" s="46" t="s">
        <v>845</v>
      </c>
      <c r="I23" s="109" t="s">
        <v>857</v>
      </c>
      <c r="J23" s="41" t="s">
        <v>846</v>
      </c>
      <c r="K23" s="46" t="s">
        <v>55</v>
      </c>
      <c r="L23" s="41"/>
      <c r="M23" s="73">
        <v>57333.85</v>
      </c>
      <c r="N23" s="73"/>
      <c r="O23" s="73">
        <v>57333.85</v>
      </c>
      <c r="P23" s="41"/>
      <c r="Q23" s="41" t="s">
        <v>802</v>
      </c>
      <c r="R23" s="41" t="s">
        <v>803</v>
      </c>
      <c r="S23" s="14"/>
    </row>
    <row r="24" spans="1:19" s="6" customFormat="1" ht="273.75" customHeight="1" x14ac:dyDescent="0.25">
      <c r="A24" s="46">
        <v>18</v>
      </c>
      <c r="B24" s="46">
        <v>6</v>
      </c>
      <c r="C24" s="46">
        <v>1</v>
      </c>
      <c r="D24" s="46">
        <v>6</v>
      </c>
      <c r="E24" s="41" t="s">
        <v>847</v>
      </c>
      <c r="F24" s="72" t="s">
        <v>848</v>
      </c>
      <c r="G24" s="46" t="s">
        <v>837</v>
      </c>
      <c r="H24" s="46" t="s">
        <v>838</v>
      </c>
      <c r="I24" s="11" t="s">
        <v>858</v>
      </c>
      <c r="J24" s="72" t="s">
        <v>849</v>
      </c>
      <c r="K24" s="55" t="s">
        <v>46</v>
      </c>
      <c r="L24" s="55"/>
      <c r="M24" s="73">
        <v>25151.95</v>
      </c>
      <c r="N24" s="73"/>
      <c r="O24" s="73">
        <v>25151.95</v>
      </c>
      <c r="P24" s="59"/>
      <c r="Q24" s="72" t="s">
        <v>850</v>
      </c>
      <c r="R24" s="41" t="s">
        <v>851</v>
      </c>
      <c r="S24" s="14"/>
    </row>
    <row r="26" spans="1:19" x14ac:dyDescent="0.25">
      <c r="N26" s="276"/>
      <c r="O26" s="517" t="s">
        <v>39</v>
      </c>
      <c r="P26" s="517"/>
    </row>
    <row r="27" spans="1:19" x14ac:dyDescent="0.25">
      <c r="N27" s="385"/>
      <c r="O27" s="368" t="s">
        <v>40</v>
      </c>
      <c r="P27" s="368" t="s">
        <v>41</v>
      </c>
    </row>
    <row r="28" spans="1:19" x14ac:dyDescent="0.25">
      <c r="N28" s="385" t="s">
        <v>2448</v>
      </c>
      <c r="O28" s="367">
        <v>18</v>
      </c>
      <c r="P28" s="89">
        <f>SUM(O7:O24)</f>
        <v>562359.43999999994</v>
      </c>
    </row>
  </sheetData>
  <mergeCells count="15">
    <mergeCell ref="Q4:Q5"/>
    <mergeCell ref="R4:R5"/>
    <mergeCell ref="G4:G5"/>
    <mergeCell ref="H4:I4"/>
    <mergeCell ref="J4:J5"/>
    <mergeCell ref="K4:L4"/>
    <mergeCell ref="M4:N4"/>
    <mergeCell ref="O4:P4"/>
    <mergeCell ref="O26:P26"/>
    <mergeCell ref="F4:F5"/>
    <mergeCell ref="A4:A5"/>
    <mergeCell ref="B4:B5"/>
    <mergeCell ref="C4:C5"/>
    <mergeCell ref="D4:D5"/>
    <mergeCell ref="E4:E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67"/>
  <sheetViews>
    <sheetView topLeftCell="A19" zoomScale="50" zoomScaleNormal="50" workbookViewId="0">
      <selection activeCell="N27" sqref="N27:N29"/>
    </sheetView>
  </sheetViews>
  <sheetFormatPr defaultRowHeight="15" x14ac:dyDescent="0.25"/>
  <cols>
    <col min="1" max="1" width="4.7109375" style="1" customWidth="1"/>
    <col min="2" max="2" width="18.85546875" style="1" customWidth="1"/>
    <col min="3" max="3" width="14.28515625" style="1" customWidth="1"/>
    <col min="4" max="4" width="18.42578125" style="1" customWidth="1"/>
    <col min="5" max="5" width="45.7109375" style="1" customWidth="1"/>
    <col min="6" max="6" width="75" style="1" customWidth="1"/>
    <col min="7" max="7" width="44.28515625" style="1" customWidth="1"/>
    <col min="8" max="8" width="29" style="254" customWidth="1"/>
    <col min="9" max="9" width="26.42578125" style="1" customWidth="1"/>
    <col min="10" max="10" width="32.140625" style="1" customWidth="1"/>
    <col min="11" max="11" width="20.140625" style="1" customWidth="1"/>
    <col min="12" max="14" width="16.85546875" style="1" customWidth="1"/>
    <col min="15" max="15" width="18" style="1" customWidth="1"/>
    <col min="16" max="16" width="19.5703125" style="1" customWidth="1"/>
    <col min="17" max="17" width="31.85546875" style="1" customWidth="1"/>
    <col min="18" max="18" width="23.5703125" style="254"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1" spans="1:19" x14ac:dyDescent="0.25">
      <c r="H1" s="1"/>
      <c r="R1" s="1"/>
    </row>
    <row r="2" spans="1:19" s="256" customFormat="1" ht="18.75" x14ac:dyDescent="0.25">
      <c r="A2" s="255" t="s">
        <v>2458</v>
      </c>
    </row>
    <row r="3" spans="1:19" x14ac:dyDescent="0.25">
      <c r="H3" s="1"/>
      <c r="O3" s="2"/>
      <c r="P3" s="2"/>
      <c r="R3" s="1"/>
    </row>
    <row r="4" spans="1:19" s="4" customFormat="1" ht="52.5" customHeight="1" x14ac:dyDescent="0.2">
      <c r="A4" s="477" t="s">
        <v>0</v>
      </c>
      <c r="B4" s="479" t="s">
        <v>1</v>
      </c>
      <c r="C4" s="479" t="s">
        <v>2</v>
      </c>
      <c r="D4" s="479" t="s">
        <v>3</v>
      </c>
      <c r="E4" s="477" t="s">
        <v>4</v>
      </c>
      <c r="F4" s="477" t="s">
        <v>5</v>
      </c>
      <c r="G4" s="477" t="s">
        <v>6</v>
      </c>
      <c r="H4" s="481" t="s">
        <v>7</v>
      </c>
      <c r="I4" s="481"/>
      <c r="J4" s="477" t="s">
        <v>8</v>
      </c>
      <c r="K4" s="489" t="s">
        <v>9</v>
      </c>
      <c r="L4" s="490"/>
      <c r="M4" s="484" t="s">
        <v>10</v>
      </c>
      <c r="N4" s="484"/>
      <c r="O4" s="491" t="s">
        <v>11</v>
      </c>
      <c r="P4" s="492"/>
      <c r="Q4" s="477" t="s">
        <v>12</v>
      </c>
      <c r="R4" s="477" t="s">
        <v>13</v>
      </c>
      <c r="S4" s="3"/>
    </row>
    <row r="5" spans="1:19" s="4" customFormat="1" x14ac:dyDescent="0.2">
      <c r="A5" s="478"/>
      <c r="B5" s="480"/>
      <c r="C5" s="480"/>
      <c r="D5" s="480"/>
      <c r="E5" s="478"/>
      <c r="F5" s="478"/>
      <c r="G5" s="478"/>
      <c r="H5" s="172" t="s">
        <v>14</v>
      </c>
      <c r="I5" s="176" t="s">
        <v>15</v>
      </c>
      <c r="J5" s="478"/>
      <c r="K5" s="177">
        <v>2020</v>
      </c>
      <c r="L5" s="177">
        <v>2021</v>
      </c>
      <c r="M5" s="177">
        <v>2020</v>
      </c>
      <c r="N5" s="177">
        <v>2021</v>
      </c>
      <c r="O5" s="5">
        <v>2020</v>
      </c>
      <c r="P5" s="5">
        <v>2021</v>
      </c>
      <c r="Q5" s="478"/>
      <c r="R5" s="478"/>
      <c r="S5" s="3"/>
    </row>
    <row r="6" spans="1:19" s="4" customFormat="1" x14ac:dyDescent="0.2">
      <c r="A6" s="172" t="s">
        <v>16</v>
      </c>
      <c r="B6" s="176" t="s">
        <v>17</v>
      </c>
      <c r="C6" s="176" t="s">
        <v>18</v>
      </c>
      <c r="D6" s="176" t="s">
        <v>19</v>
      </c>
      <c r="E6" s="172" t="s">
        <v>20</v>
      </c>
      <c r="F6" s="172" t="s">
        <v>21</v>
      </c>
      <c r="G6" s="172" t="s">
        <v>22</v>
      </c>
      <c r="H6" s="172" t="s">
        <v>23</v>
      </c>
      <c r="I6" s="176" t="s">
        <v>24</v>
      </c>
      <c r="J6" s="172" t="s">
        <v>25</v>
      </c>
      <c r="K6" s="177" t="s">
        <v>26</v>
      </c>
      <c r="L6" s="177" t="s">
        <v>27</v>
      </c>
      <c r="M6" s="177" t="s">
        <v>28</v>
      </c>
      <c r="N6" s="177" t="s">
        <v>29</v>
      </c>
      <c r="O6" s="173" t="s">
        <v>30</v>
      </c>
      <c r="P6" s="173" t="s">
        <v>31</v>
      </c>
      <c r="Q6" s="172" t="s">
        <v>32</v>
      </c>
      <c r="R6" s="172" t="s">
        <v>33</v>
      </c>
      <c r="S6" s="3"/>
    </row>
    <row r="7" spans="1:19" s="4" customFormat="1" ht="120" customHeight="1" x14ac:dyDescent="0.2">
      <c r="A7" s="250">
        <v>1</v>
      </c>
      <c r="B7" s="251" t="s">
        <v>49</v>
      </c>
      <c r="C7" s="251">
        <v>1</v>
      </c>
      <c r="D7" s="251">
        <v>3</v>
      </c>
      <c r="E7" s="251" t="s">
        <v>1802</v>
      </c>
      <c r="F7" s="251" t="s">
        <v>1803</v>
      </c>
      <c r="G7" s="251" t="s">
        <v>53</v>
      </c>
      <c r="H7" s="251" t="s">
        <v>1884</v>
      </c>
      <c r="I7" s="257" t="s">
        <v>1883</v>
      </c>
      <c r="J7" s="251" t="s">
        <v>1804</v>
      </c>
      <c r="K7" s="252" t="s">
        <v>1805</v>
      </c>
      <c r="L7" s="252"/>
      <c r="M7" s="253">
        <v>56292.81</v>
      </c>
      <c r="N7" s="252"/>
      <c r="O7" s="253">
        <v>56292.81</v>
      </c>
      <c r="P7" s="253"/>
      <c r="Q7" s="251" t="s">
        <v>1806</v>
      </c>
      <c r="R7" s="251" t="s">
        <v>1807</v>
      </c>
      <c r="S7" s="3"/>
    </row>
    <row r="8" spans="1:19" s="4" customFormat="1" ht="105" customHeight="1" x14ac:dyDescent="0.2">
      <c r="A8" s="250">
        <v>2</v>
      </c>
      <c r="B8" s="251" t="s">
        <v>49</v>
      </c>
      <c r="C8" s="251">
        <v>1</v>
      </c>
      <c r="D8" s="251">
        <v>3</v>
      </c>
      <c r="E8" s="251" t="s">
        <v>1808</v>
      </c>
      <c r="F8" s="251" t="s">
        <v>1809</v>
      </c>
      <c r="G8" s="251" t="s">
        <v>1810</v>
      </c>
      <c r="H8" s="251" t="s">
        <v>1908</v>
      </c>
      <c r="I8" s="257" t="s">
        <v>1907</v>
      </c>
      <c r="J8" s="251" t="s">
        <v>1811</v>
      </c>
      <c r="K8" s="252" t="s">
        <v>1812</v>
      </c>
      <c r="L8" s="252"/>
      <c r="M8" s="253">
        <v>64689.5</v>
      </c>
      <c r="N8" s="252"/>
      <c r="O8" s="253">
        <v>64689.5</v>
      </c>
      <c r="P8" s="253"/>
      <c r="Q8" s="251" t="s">
        <v>1813</v>
      </c>
      <c r="R8" s="251" t="s">
        <v>1814</v>
      </c>
      <c r="S8" s="3"/>
    </row>
    <row r="9" spans="1:19" s="4" customFormat="1" ht="91.5" customHeight="1" x14ac:dyDescent="0.2">
      <c r="A9" s="250">
        <v>3</v>
      </c>
      <c r="B9" s="251" t="s">
        <v>116</v>
      </c>
      <c r="C9" s="251">
        <v>5</v>
      </c>
      <c r="D9" s="251">
        <v>4</v>
      </c>
      <c r="E9" s="251" t="s">
        <v>1815</v>
      </c>
      <c r="F9" s="251" t="s">
        <v>1816</v>
      </c>
      <c r="G9" s="251" t="s">
        <v>53</v>
      </c>
      <c r="H9" s="251" t="s">
        <v>1884</v>
      </c>
      <c r="I9" s="257" t="s">
        <v>1885</v>
      </c>
      <c r="J9" s="251" t="s">
        <v>1817</v>
      </c>
      <c r="K9" s="252" t="s">
        <v>1805</v>
      </c>
      <c r="L9" s="252"/>
      <c r="M9" s="253">
        <v>107487</v>
      </c>
      <c r="N9" s="252"/>
      <c r="O9" s="253">
        <v>107487</v>
      </c>
      <c r="P9" s="253"/>
      <c r="Q9" s="251" t="s">
        <v>1818</v>
      </c>
      <c r="R9" s="251" t="s">
        <v>1819</v>
      </c>
      <c r="S9" s="3"/>
    </row>
    <row r="10" spans="1:19" s="4" customFormat="1" ht="99" customHeight="1" x14ac:dyDescent="0.2">
      <c r="A10" s="250">
        <v>4</v>
      </c>
      <c r="B10" s="251" t="s">
        <v>116</v>
      </c>
      <c r="C10" s="251">
        <v>5</v>
      </c>
      <c r="D10" s="251">
        <v>4</v>
      </c>
      <c r="E10" s="251" t="s">
        <v>1820</v>
      </c>
      <c r="F10" s="251" t="s">
        <v>1821</v>
      </c>
      <c r="G10" s="251" t="s">
        <v>1822</v>
      </c>
      <c r="H10" s="251" t="s">
        <v>1906</v>
      </c>
      <c r="I10" s="257" t="s">
        <v>1905</v>
      </c>
      <c r="J10" s="251" t="s">
        <v>1823</v>
      </c>
      <c r="K10" s="252" t="s">
        <v>1824</v>
      </c>
      <c r="L10" s="252"/>
      <c r="M10" s="253">
        <v>92336.13</v>
      </c>
      <c r="N10" s="252"/>
      <c r="O10" s="253">
        <v>92336.13</v>
      </c>
      <c r="P10" s="253"/>
      <c r="Q10" s="251" t="s">
        <v>1825</v>
      </c>
      <c r="R10" s="251" t="s">
        <v>1826</v>
      </c>
      <c r="S10" s="3"/>
    </row>
    <row r="11" spans="1:19" s="4" customFormat="1" ht="126" customHeight="1" x14ac:dyDescent="0.2">
      <c r="A11" s="250">
        <v>5</v>
      </c>
      <c r="B11" s="251" t="s">
        <v>49</v>
      </c>
      <c r="C11" s="251">
        <v>1</v>
      </c>
      <c r="D11" s="251">
        <v>6</v>
      </c>
      <c r="E11" s="251" t="s">
        <v>1827</v>
      </c>
      <c r="F11" s="251" t="s">
        <v>1828</v>
      </c>
      <c r="G11" s="251" t="s">
        <v>1829</v>
      </c>
      <c r="H11" s="251" t="s">
        <v>1891</v>
      </c>
      <c r="I11" s="257" t="s">
        <v>1904</v>
      </c>
      <c r="J11" s="251" t="s">
        <v>1830</v>
      </c>
      <c r="K11" s="252" t="s">
        <v>1805</v>
      </c>
      <c r="L11" s="252"/>
      <c r="M11" s="253">
        <v>39995</v>
      </c>
      <c r="N11" s="252"/>
      <c r="O11" s="253">
        <v>39995</v>
      </c>
      <c r="P11" s="253"/>
      <c r="Q11" s="251" t="s">
        <v>1831</v>
      </c>
      <c r="R11" s="251" t="s">
        <v>1832</v>
      </c>
      <c r="S11" s="3"/>
    </row>
    <row r="12" spans="1:19" s="4" customFormat="1" ht="129.75" customHeight="1" x14ac:dyDescent="0.2">
      <c r="A12" s="250">
        <v>6</v>
      </c>
      <c r="B12" s="251" t="s">
        <v>49</v>
      </c>
      <c r="C12" s="251">
        <v>1</v>
      </c>
      <c r="D12" s="251">
        <v>6</v>
      </c>
      <c r="E12" s="251" t="s">
        <v>1833</v>
      </c>
      <c r="F12" s="251" t="s">
        <v>1834</v>
      </c>
      <c r="G12" s="251" t="s">
        <v>1835</v>
      </c>
      <c r="H12" s="251" t="s">
        <v>1903</v>
      </c>
      <c r="I12" s="257" t="s">
        <v>1902</v>
      </c>
      <c r="J12" s="251" t="s">
        <v>1836</v>
      </c>
      <c r="K12" s="252" t="s">
        <v>1805</v>
      </c>
      <c r="L12" s="252"/>
      <c r="M12" s="253">
        <v>57128</v>
      </c>
      <c r="N12" s="252"/>
      <c r="O12" s="253">
        <v>57128</v>
      </c>
      <c r="P12" s="253"/>
      <c r="Q12" s="251" t="s">
        <v>1813</v>
      </c>
      <c r="R12" s="251" t="s">
        <v>1814</v>
      </c>
      <c r="S12" s="3"/>
    </row>
    <row r="13" spans="1:19" s="4" customFormat="1" ht="162" customHeight="1" x14ac:dyDescent="0.2">
      <c r="A13" s="250">
        <v>7</v>
      </c>
      <c r="B13" s="251" t="s">
        <v>49</v>
      </c>
      <c r="C13" s="251">
        <v>1</v>
      </c>
      <c r="D13" s="251">
        <v>6</v>
      </c>
      <c r="E13" s="251" t="s">
        <v>1837</v>
      </c>
      <c r="F13" s="251" t="s">
        <v>1838</v>
      </c>
      <c r="G13" s="251" t="s">
        <v>1829</v>
      </c>
      <c r="H13" s="251" t="s">
        <v>1901</v>
      </c>
      <c r="I13" s="257" t="s">
        <v>1900</v>
      </c>
      <c r="J13" s="251" t="s">
        <v>1839</v>
      </c>
      <c r="K13" s="252" t="s">
        <v>1812</v>
      </c>
      <c r="L13" s="252"/>
      <c r="M13" s="253">
        <v>34201.449999999997</v>
      </c>
      <c r="N13" s="252"/>
      <c r="O13" s="253">
        <v>34201.449999999997</v>
      </c>
      <c r="P13" s="253"/>
      <c r="Q13" s="251" t="s">
        <v>1840</v>
      </c>
      <c r="R13" s="251" t="s">
        <v>1841</v>
      </c>
      <c r="S13" s="3"/>
    </row>
    <row r="14" spans="1:19" s="4" customFormat="1" ht="112.5" customHeight="1" x14ac:dyDescent="0.2">
      <c r="A14" s="250">
        <v>8</v>
      </c>
      <c r="B14" s="251" t="s">
        <v>49</v>
      </c>
      <c r="C14" s="251">
        <v>1</v>
      </c>
      <c r="D14" s="251">
        <v>6</v>
      </c>
      <c r="E14" s="251" t="s">
        <v>1842</v>
      </c>
      <c r="F14" s="251" t="s">
        <v>1843</v>
      </c>
      <c r="G14" s="251" t="s">
        <v>1844</v>
      </c>
      <c r="H14" s="257" t="s">
        <v>1897</v>
      </c>
      <c r="I14" s="257" t="s">
        <v>1896</v>
      </c>
      <c r="J14" s="251" t="s">
        <v>1845</v>
      </c>
      <c r="K14" s="252" t="s">
        <v>1846</v>
      </c>
      <c r="L14" s="252"/>
      <c r="M14" s="253">
        <v>12732.3</v>
      </c>
      <c r="N14" s="252"/>
      <c r="O14" s="253">
        <v>12732.3</v>
      </c>
      <c r="P14" s="253"/>
      <c r="Q14" s="251" t="s">
        <v>1840</v>
      </c>
      <c r="R14" s="251" t="s">
        <v>1841</v>
      </c>
      <c r="S14" s="3"/>
    </row>
    <row r="15" spans="1:19" s="4" customFormat="1" ht="99.75" customHeight="1" x14ac:dyDescent="0.2">
      <c r="A15" s="250">
        <v>9</v>
      </c>
      <c r="B15" s="251" t="s">
        <v>49</v>
      </c>
      <c r="C15" s="251">
        <v>1</v>
      </c>
      <c r="D15" s="251">
        <v>6</v>
      </c>
      <c r="E15" s="251" t="s">
        <v>1847</v>
      </c>
      <c r="F15" s="251" t="s">
        <v>1848</v>
      </c>
      <c r="G15" s="251" t="s">
        <v>1849</v>
      </c>
      <c r="H15" s="251" t="s">
        <v>1899</v>
      </c>
      <c r="I15" s="257" t="s">
        <v>1898</v>
      </c>
      <c r="J15" s="251" t="s">
        <v>1850</v>
      </c>
      <c r="K15" s="252" t="s">
        <v>1812</v>
      </c>
      <c r="L15" s="252"/>
      <c r="M15" s="253">
        <v>80566.06</v>
      </c>
      <c r="N15" s="252"/>
      <c r="O15" s="253">
        <v>80566.06</v>
      </c>
      <c r="P15" s="253"/>
      <c r="Q15" s="251" t="s">
        <v>1851</v>
      </c>
      <c r="R15" s="251" t="s">
        <v>1852</v>
      </c>
      <c r="S15" s="3"/>
    </row>
    <row r="16" spans="1:19" s="4" customFormat="1" ht="99.75" customHeight="1" x14ac:dyDescent="0.2">
      <c r="A16" s="250">
        <v>10</v>
      </c>
      <c r="B16" s="251" t="s">
        <v>49</v>
      </c>
      <c r="C16" s="251">
        <v>1</v>
      </c>
      <c r="D16" s="251">
        <v>6</v>
      </c>
      <c r="E16" s="251" t="s">
        <v>1853</v>
      </c>
      <c r="F16" s="251" t="s">
        <v>1854</v>
      </c>
      <c r="G16" s="251" t="s">
        <v>1855</v>
      </c>
      <c r="H16" s="251" t="s">
        <v>1895</v>
      </c>
      <c r="I16" s="257" t="s">
        <v>1894</v>
      </c>
      <c r="J16" s="251" t="s">
        <v>1856</v>
      </c>
      <c r="K16" s="252" t="s">
        <v>1805</v>
      </c>
      <c r="L16" s="252"/>
      <c r="M16" s="253">
        <v>83358</v>
      </c>
      <c r="N16" s="252"/>
      <c r="O16" s="253">
        <v>83358</v>
      </c>
      <c r="P16" s="253"/>
      <c r="Q16" s="251" t="s">
        <v>1857</v>
      </c>
      <c r="R16" s="251" t="s">
        <v>1858</v>
      </c>
      <c r="S16" s="3"/>
    </row>
    <row r="17" spans="1:19" s="4" customFormat="1" ht="100.5" customHeight="1" x14ac:dyDescent="0.2">
      <c r="A17" s="250">
        <v>11</v>
      </c>
      <c r="B17" s="251" t="s">
        <v>116</v>
      </c>
      <c r="C17" s="251">
        <v>1</v>
      </c>
      <c r="D17" s="251">
        <v>6</v>
      </c>
      <c r="E17" s="251" t="s">
        <v>1859</v>
      </c>
      <c r="F17" s="251" t="s">
        <v>1860</v>
      </c>
      <c r="G17" s="251" t="s">
        <v>1861</v>
      </c>
      <c r="H17" s="251" t="s">
        <v>1893</v>
      </c>
      <c r="I17" s="257" t="s">
        <v>1892</v>
      </c>
      <c r="J17" s="251" t="s">
        <v>1862</v>
      </c>
      <c r="K17" s="252" t="s">
        <v>1805</v>
      </c>
      <c r="L17" s="252"/>
      <c r="M17" s="253">
        <v>103124.34</v>
      </c>
      <c r="N17" s="252"/>
      <c r="O17" s="253">
        <v>103124.34</v>
      </c>
      <c r="P17" s="253"/>
      <c r="Q17" s="251" t="s">
        <v>1863</v>
      </c>
      <c r="R17" s="251" t="s">
        <v>1864</v>
      </c>
      <c r="S17" s="3"/>
    </row>
    <row r="18" spans="1:19" s="4" customFormat="1" ht="99" customHeight="1" x14ac:dyDescent="0.2">
      <c r="A18" s="250">
        <v>12</v>
      </c>
      <c r="B18" s="251" t="s">
        <v>49</v>
      </c>
      <c r="C18" s="251">
        <v>1</v>
      </c>
      <c r="D18" s="251">
        <v>6</v>
      </c>
      <c r="E18" s="251" t="s">
        <v>1865</v>
      </c>
      <c r="F18" s="251" t="s">
        <v>1866</v>
      </c>
      <c r="G18" s="251" t="s">
        <v>1829</v>
      </c>
      <c r="H18" s="251" t="s">
        <v>1891</v>
      </c>
      <c r="I18" s="257" t="s">
        <v>1890</v>
      </c>
      <c r="J18" s="251" t="s">
        <v>1867</v>
      </c>
      <c r="K18" s="252" t="s">
        <v>1805</v>
      </c>
      <c r="L18" s="252"/>
      <c r="M18" s="253">
        <v>21649</v>
      </c>
      <c r="N18" s="252"/>
      <c r="O18" s="253">
        <v>21649</v>
      </c>
      <c r="P18" s="253"/>
      <c r="Q18" s="251" t="s">
        <v>1840</v>
      </c>
      <c r="R18" s="251" t="s">
        <v>1841</v>
      </c>
      <c r="S18" s="3"/>
    </row>
    <row r="19" spans="1:19" s="4" customFormat="1" ht="125.25" customHeight="1" x14ac:dyDescent="0.2">
      <c r="A19" s="250">
        <v>13</v>
      </c>
      <c r="B19" s="251" t="s">
        <v>52</v>
      </c>
      <c r="C19" s="251">
        <v>1</v>
      </c>
      <c r="D19" s="251">
        <v>9</v>
      </c>
      <c r="E19" s="251" t="s">
        <v>1868</v>
      </c>
      <c r="F19" s="251" t="s">
        <v>1869</v>
      </c>
      <c r="G19" s="251" t="s">
        <v>1870</v>
      </c>
      <c r="H19" s="251" t="s">
        <v>1871</v>
      </c>
      <c r="I19" s="257" t="s">
        <v>138</v>
      </c>
      <c r="J19" s="251" t="s">
        <v>1872</v>
      </c>
      <c r="K19" s="252" t="s">
        <v>1805</v>
      </c>
      <c r="L19" s="252"/>
      <c r="M19" s="253">
        <v>67527</v>
      </c>
      <c r="N19" s="252"/>
      <c r="O19" s="253">
        <v>67527</v>
      </c>
      <c r="P19" s="253"/>
      <c r="Q19" s="251" t="s">
        <v>1813</v>
      </c>
      <c r="R19" s="251" t="s">
        <v>1814</v>
      </c>
      <c r="S19" s="3"/>
    </row>
    <row r="20" spans="1:19" s="4" customFormat="1" ht="93.75" customHeight="1" x14ac:dyDescent="0.2">
      <c r="A20" s="250">
        <v>14</v>
      </c>
      <c r="B20" s="251" t="s">
        <v>116</v>
      </c>
      <c r="C20" s="251">
        <v>1</v>
      </c>
      <c r="D20" s="251">
        <v>13</v>
      </c>
      <c r="E20" s="251" t="s">
        <v>1873</v>
      </c>
      <c r="F20" s="251" t="s">
        <v>1874</v>
      </c>
      <c r="G20" s="251" t="s">
        <v>1875</v>
      </c>
      <c r="H20" s="251" t="s">
        <v>1889</v>
      </c>
      <c r="I20" s="257" t="s">
        <v>1888</v>
      </c>
      <c r="J20" s="251" t="s">
        <v>1876</v>
      </c>
      <c r="K20" s="252" t="s">
        <v>1824</v>
      </c>
      <c r="L20" s="252"/>
      <c r="M20" s="253">
        <v>49711.24</v>
      </c>
      <c r="N20" s="252"/>
      <c r="O20" s="253">
        <v>49711.24</v>
      </c>
      <c r="P20" s="253"/>
      <c r="Q20" s="251" t="s">
        <v>1806</v>
      </c>
      <c r="R20" s="251" t="s">
        <v>1807</v>
      </c>
      <c r="S20" s="3"/>
    </row>
    <row r="21" spans="1:19" s="4" customFormat="1" ht="101.25" customHeight="1" x14ac:dyDescent="0.2">
      <c r="A21" s="250">
        <v>15</v>
      </c>
      <c r="B21" s="251" t="s">
        <v>49</v>
      </c>
      <c r="C21" s="251" t="s">
        <v>135</v>
      </c>
      <c r="D21" s="251">
        <v>13</v>
      </c>
      <c r="E21" s="251" t="s">
        <v>1877</v>
      </c>
      <c r="F21" s="251" t="s">
        <v>1878</v>
      </c>
      <c r="G21" s="251" t="s">
        <v>1879</v>
      </c>
      <c r="H21" s="251" t="s">
        <v>1887</v>
      </c>
      <c r="I21" s="257" t="s">
        <v>1886</v>
      </c>
      <c r="J21" s="251" t="s">
        <v>1880</v>
      </c>
      <c r="K21" s="252" t="s">
        <v>1805</v>
      </c>
      <c r="L21" s="252"/>
      <c r="M21" s="253">
        <v>8182.31</v>
      </c>
      <c r="N21" s="252"/>
      <c r="O21" s="253">
        <v>8182.31</v>
      </c>
      <c r="P21" s="253"/>
      <c r="Q21" s="251" t="s">
        <v>1881</v>
      </c>
      <c r="R21" s="251" t="s">
        <v>1882</v>
      </c>
      <c r="S21" s="3"/>
    </row>
    <row r="22" spans="1:19" ht="60" x14ac:dyDescent="0.25">
      <c r="A22" s="301">
        <v>16</v>
      </c>
      <c r="B22" s="395">
        <v>6</v>
      </c>
      <c r="C22" s="395">
        <v>1</v>
      </c>
      <c r="D22" s="395">
        <v>13</v>
      </c>
      <c r="E22" s="395" t="s">
        <v>2413</v>
      </c>
      <c r="F22" s="395" t="s">
        <v>2414</v>
      </c>
      <c r="G22" s="395" t="s">
        <v>2415</v>
      </c>
      <c r="H22" s="395" t="s">
        <v>2438</v>
      </c>
      <c r="I22" s="395" t="s">
        <v>2416</v>
      </c>
      <c r="J22" s="395" t="s">
        <v>2417</v>
      </c>
      <c r="K22" s="395" t="s">
        <v>1805</v>
      </c>
      <c r="L22" s="396"/>
      <c r="M22" s="397">
        <v>10301.030000000001</v>
      </c>
      <c r="N22" s="395"/>
      <c r="O22" s="396">
        <v>10301.030000000001</v>
      </c>
      <c r="P22" s="398"/>
      <c r="Q22" s="395" t="s">
        <v>1840</v>
      </c>
      <c r="R22" s="395" t="s">
        <v>1841</v>
      </c>
    </row>
    <row r="23" spans="1:19" ht="75" x14ac:dyDescent="0.25">
      <c r="A23" s="301">
        <v>17</v>
      </c>
      <c r="B23" s="395">
        <v>6</v>
      </c>
      <c r="C23" s="395">
        <v>1</v>
      </c>
      <c r="D23" s="395">
        <v>13</v>
      </c>
      <c r="E23" s="395" t="s">
        <v>2418</v>
      </c>
      <c r="F23" s="395" t="s">
        <v>2419</v>
      </c>
      <c r="G23" s="395" t="s">
        <v>2420</v>
      </c>
      <c r="H23" s="395" t="s">
        <v>2439</v>
      </c>
      <c r="I23" s="395" t="s">
        <v>2421</v>
      </c>
      <c r="J23" s="395" t="s">
        <v>2422</v>
      </c>
      <c r="K23" s="395" t="s">
        <v>1805</v>
      </c>
      <c r="L23" s="396"/>
      <c r="M23" s="397">
        <v>48963.22</v>
      </c>
      <c r="N23" s="395"/>
      <c r="O23" s="396">
        <v>48963.22</v>
      </c>
      <c r="P23" s="398"/>
      <c r="Q23" s="395" t="s">
        <v>2423</v>
      </c>
      <c r="R23" s="395" t="s">
        <v>2424</v>
      </c>
    </row>
    <row r="24" spans="1:19" ht="80.25" customHeight="1" x14ac:dyDescent="0.25">
      <c r="A24" s="301">
        <v>18</v>
      </c>
      <c r="B24" s="395">
        <v>6</v>
      </c>
      <c r="C24" s="399">
        <v>3</v>
      </c>
      <c r="D24" s="395">
        <v>13</v>
      </c>
      <c r="E24" s="395" t="s">
        <v>2425</v>
      </c>
      <c r="F24" s="395" t="s">
        <v>2426</v>
      </c>
      <c r="G24" s="395" t="s">
        <v>2427</v>
      </c>
      <c r="H24" s="395" t="s">
        <v>2440</v>
      </c>
      <c r="I24" s="395" t="s">
        <v>2428</v>
      </c>
      <c r="J24" s="395" t="s">
        <v>2429</v>
      </c>
      <c r="K24" s="395" t="s">
        <v>1805</v>
      </c>
      <c r="L24" s="396"/>
      <c r="M24" s="397">
        <v>35670</v>
      </c>
      <c r="N24" s="395"/>
      <c r="O24" s="396">
        <v>35670</v>
      </c>
      <c r="P24" s="398"/>
      <c r="Q24" s="395" t="s">
        <v>2430</v>
      </c>
      <c r="R24" s="395" t="s">
        <v>2431</v>
      </c>
    </row>
    <row r="25" spans="1:19" ht="120" x14ac:dyDescent="0.25">
      <c r="A25" s="301">
        <v>19</v>
      </c>
      <c r="B25" s="395">
        <v>5</v>
      </c>
      <c r="C25" s="395">
        <v>1</v>
      </c>
      <c r="D25" s="395">
        <v>13</v>
      </c>
      <c r="E25" s="395" t="s">
        <v>2432</v>
      </c>
      <c r="F25" s="395" t="s">
        <v>2433</v>
      </c>
      <c r="G25" s="395" t="s">
        <v>61</v>
      </c>
      <c r="H25" s="395" t="s">
        <v>2441</v>
      </c>
      <c r="I25" s="395" t="s">
        <v>2434</v>
      </c>
      <c r="J25" s="395" t="s">
        <v>2435</v>
      </c>
      <c r="K25" s="395" t="s">
        <v>1805</v>
      </c>
      <c r="L25" s="396"/>
      <c r="M25" s="397">
        <v>16207.34</v>
      </c>
      <c r="N25" s="395"/>
      <c r="O25" s="396">
        <v>16207.34</v>
      </c>
      <c r="P25" s="398"/>
      <c r="Q25" s="395" t="s">
        <v>2436</v>
      </c>
      <c r="R25" s="395" t="s">
        <v>2437</v>
      </c>
    </row>
    <row r="26" spans="1:19" x14ac:dyDescent="0.25">
      <c r="H26" s="1"/>
      <c r="R26" s="1"/>
    </row>
    <row r="27" spans="1:19" x14ac:dyDescent="0.25">
      <c r="H27" s="1"/>
      <c r="N27" s="276"/>
      <c r="O27" s="516" t="s">
        <v>39</v>
      </c>
      <c r="P27" s="517"/>
      <c r="R27" s="1"/>
    </row>
    <row r="28" spans="1:19" x14ac:dyDescent="0.25">
      <c r="H28" s="1"/>
      <c r="N28" s="385"/>
      <c r="O28" s="31" t="s">
        <v>40</v>
      </c>
      <c r="P28" s="359" t="s">
        <v>41</v>
      </c>
      <c r="R28" s="1"/>
    </row>
    <row r="29" spans="1:19" x14ac:dyDescent="0.25">
      <c r="H29" s="1"/>
      <c r="N29" s="385" t="s">
        <v>2448</v>
      </c>
      <c r="O29" s="351">
        <v>19</v>
      </c>
      <c r="P29" s="347">
        <f>O7+O8+O9+O10+O11+O12+O13+O14+O15+O16+O17+O18+O19+O20+O21+O22+O23+O24+O25</f>
        <v>990121.73</v>
      </c>
      <c r="R29" s="1"/>
    </row>
    <row r="30" spans="1:19" x14ac:dyDescent="0.25">
      <c r="H30" s="1"/>
      <c r="R30" s="1"/>
    </row>
    <row r="31" spans="1:19" x14ac:dyDescent="0.25">
      <c r="H31" s="1"/>
      <c r="R31" s="1"/>
    </row>
    <row r="32" spans="1:19" x14ac:dyDescent="0.25">
      <c r="H32" s="1"/>
      <c r="R32" s="1"/>
    </row>
    <row r="33" spans="8:18" x14ac:dyDescent="0.25">
      <c r="H33" s="1"/>
      <c r="R33" s="1"/>
    </row>
    <row r="34" spans="8:18" x14ac:dyDescent="0.25">
      <c r="H34" s="1"/>
      <c r="R34" s="1"/>
    </row>
    <row r="35" spans="8:18" x14ac:dyDescent="0.25">
      <c r="H35" s="1"/>
      <c r="R35" s="1"/>
    </row>
    <row r="36" spans="8:18" x14ac:dyDescent="0.25">
      <c r="H36" s="1"/>
      <c r="R36" s="1"/>
    </row>
    <row r="37" spans="8:18" x14ac:dyDescent="0.25">
      <c r="H37" s="1"/>
      <c r="R37" s="1"/>
    </row>
    <row r="38" spans="8:18" x14ac:dyDescent="0.25">
      <c r="H38" s="1"/>
      <c r="R38" s="1"/>
    </row>
    <row r="39" spans="8:18" x14ac:dyDescent="0.25">
      <c r="H39" s="1"/>
      <c r="R39" s="1"/>
    </row>
    <row r="40" spans="8:18" x14ac:dyDescent="0.25">
      <c r="H40" s="1"/>
      <c r="R40" s="1"/>
    </row>
    <row r="41" spans="8:18" x14ac:dyDescent="0.25">
      <c r="H41" s="1"/>
      <c r="R41" s="1"/>
    </row>
    <row r="42" spans="8:18" x14ac:dyDescent="0.25">
      <c r="H42" s="1"/>
      <c r="R42" s="1"/>
    </row>
    <row r="43" spans="8:18" x14ac:dyDescent="0.25">
      <c r="H43" s="1"/>
      <c r="R43" s="1"/>
    </row>
    <row r="44" spans="8:18" x14ac:dyDescent="0.25">
      <c r="H44" s="1"/>
      <c r="R44" s="1"/>
    </row>
    <row r="45" spans="8:18" x14ac:dyDescent="0.25">
      <c r="H45" s="1"/>
      <c r="R45" s="1"/>
    </row>
    <row r="46" spans="8:18" x14ac:dyDescent="0.25">
      <c r="H46" s="1"/>
      <c r="R46" s="1"/>
    </row>
    <row r="47" spans="8:18" x14ac:dyDescent="0.25">
      <c r="H47" s="1"/>
      <c r="R47" s="1"/>
    </row>
    <row r="48" spans="8:18" x14ac:dyDescent="0.25">
      <c r="H48" s="1"/>
      <c r="R48" s="1"/>
    </row>
    <row r="49" spans="8:18" x14ac:dyDescent="0.25">
      <c r="H49" s="1"/>
      <c r="R49" s="1"/>
    </row>
    <row r="50" spans="8:18" x14ac:dyDescent="0.25">
      <c r="H50" s="1"/>
      <c r="R50" s="1"/>
    </row>
    <row r="51" spans="8:18" x14ac:dyDescent="0.25">
      <c r="H51" s="1"/>
      <c r="R51" s="1"/>
    </row>
    <row r="52" spans="8:18" x14ac:dyDescent="0.25">
      <c r="H52" s="1"/>
      <c r="R52" s="1"/>
    </row>
    <row r="53" spans="8:18" x14ac:dyDescent="0.25">
      <c r="H53" s="1"/>
      <c r="R53" s="1"/>
    </row>
    <row r="54" spans="8:18" x14ac:dyDescent="0.25">
      <c r="H54" s="1"/>
      <c r="R54" s="1"/>
    </row>
    <row r="55" spans="8:18" x14ac:dyDescent="0.25">
      <c r="H55" s="1"/>
      <c r="R55" s="1"/>
    </row>
    <row r="56" spans="8:18" x14ac:dyDescent="0.25">
      <c r="H56" s="1"/>
      <c r="R56" s="1"/>
    </row>
    <row r="57" spans="8:18" x14ac:dyDescent="0.25">
      <c r="H57" s="1"/>
      <c r="R57" s="1"/>
    </row>
    <row r="58" spans="8:18" x14ac:dyDescent="0.25">
      <c r="H58" s="1"/>
      <c r="R58" s="1"/>
    </row>
    <row r="59" spans="8:18" x14ac:dyDescent="0.25">
      <c r="H59" s="1"/>
      <c r="R59" s="1"/>
    </row>
    <row r="60" spans="8:18" x14ac:dyDescent="0.25">
      <c r="H60" s="1"/>
      <c r="R60" s="1"/>
    </row>
    <row r="61" spans="8:18" x14ac:dyDescent="0.25">
      <c r="H61" s="1"/>
      <c r="R61" s="1"/>
    </row>
    <row r="62" spans="8:18" x14ac:dyDescent="0.25">
      <c r="H62" s="1"/>
      <c r="R62" s="1"/>
    </row>
    <row r="63" spans="8:18" x14ac:dyDescent="0.25">
      <c r="H63" s="1"/>
      <c r="R63" s="1"/>
    </row>
    <row r="64" spans="8:18" x14ac:dyDescent="0.25">
      <c r="H64" s="1"/>
      <c r="R64" s="1"/>
    </row>
    <row r="65" spans="8:18" x14ac:dyDescent="0.25">
      <c r="H65" s="1"/>
      <c r="R65" s="1"/>
    </row>
    <row r="66" spans="8:18" x14ac:dyDescent="0.25">
      <c r="H66" s="1"/>
      <c r="R66" s="1"/>
    </row>
    <row r="67" spans="8:18" x14ac:dyDescent="0.25">
      <c r="H67" s="1"/>
      <c r="R67" s="1"/>
    </row>
    <row r="68" spans="8:18" x14ac:dyDescent="0.25">
      <c r="H68" s="1"/>
      <c r="R68" s="1"/>
    </row>
    <row r="69" spans="8:18" x14ac:dyDescent="0.25">
      <c r="H69" s="1"/>
      <c r="R69" s="1"/>
    </row>
    <row r="70" spans="8:18" x14ac:dyDescent="0.25">
      <c r="H70" s="1"/>
      <c r="R70" s="1"/>
    </row>
    <row r="71" spans="8:18" x14ac:dyDescent="0.25">
      <c r="H71" s="1"/>
      <c r="R71" s="1"/>
    </row>
    <row r="72" spans="8:18" x14ac:dyDescent="0.25">
      <c r="H72" s="1"/>
      <c r="R72" s="1"/>
    </row>
    <row r="73" spans="8:18" x14ac:dyDescent="0.25">
      <c r="H73" s="1"/>
      <c r="R73" s="1"/>
    </row>
    <row r="74" spans="8:18" x14ac:dyDescent="0.25">
      <c r="H74" s="1"/>
      <c r="R74" s="1"/>
    </row>
    <row r="75" spans="8:18" x14ac:dyDescent="0.25">
      <c r="H75" s="1"/>
      <c r="R75" s="1"/>
    </row>
    <row r="76" spans="8:18" x14ac:dyDescent="0.25">
      <c r="H76" s="1"/>
      <c r="R76" s="1"/>
    </row>
    <row r="77" spans="8:18" x14ac:dyDescent="0.25">
      <c r="H77" s="1"/>
      <c r="R77" s="1"/>
    </row>
    <row r="78" spans="8:18" x14ac:dyDescent="0.25">
      <c r="H78" s="1"/>
      <c r="R78" s="1"/>
    </row>
    <row r="79" spans="8:18" x14ac:dyDescent="0.25">
      <c r="H79" s="1"/>
      <c r="R79" s="1"/>
    </row>
    <row r="80" spans="8:18" x14ac:dyDescent="0.25">
      <c r="H80" s="1"/>
      <c r="R80" s="1"/>
    </row>
    <row r="81" spans="8:18" x14ac:dyDescent="0.25">
      <c r="H81" s="1"/>
      <c r="R81" s="1"/>
    </row>
    <row r="82" spans="8:18" x14ac:dyDescent="0.25">
      <c r="H82" s="1"/>
      <c r="R82" s="1"/>
    </row>
    <row r="83" spans="8:18" x14ac:dyDescent="0.25">
      <c r="H83" s="1"/>
      <c r="R83" s="1"/>
    </row>
    <row r="84" spans="8:18" x14ac:dyDescent="0.25">
      <c r="H84" s="1"/>
      <c r="R84" s="1"/>
    </row>
    <row r="85" spans="8:18" x14ac:dyDescent="0.25">
      <c r="H85" s="1"/>
      <c r="R85" s="1"/>
    </row>
    <row r="86" spans="8:18" x14ac:dyDescent="0.25">
      <c r="H86" s="1"/>
      <c r="R86" s="1"/>
    </row>
    <row r="87" spans="8:18" x14ac:dyDescent="0.25">
      <c r="H87" s="1"/>
      <c r="R87" s="1"/>
    </row>
    <row r="88" spans="8:18" x14ac:dyDescent="0.25">
      <c r="H88" s="1"/>
      <c r="R88" s="1"/>
    </row>
    <row r="89" spans="8:18" x14ac:dyDescent="0.25">
      <c r="H89" s="1"/>
      <c r="R89" s="1"/>
    </row>
    <row r="90" spans="8:18" x14ac:dyDescent="0.25">
      <c r="H90" s="1"/>
      <c r="R90" s="1"/>
    </row>
    <row r="91" spans="8:18" x14ac:dyDescent="0.25">
      <c r="H91" s="1"/>
      <c r="R91" s="1"/>
    </row>
    <row r="92" spans="8:18" x14ac:dyDescent="0.25">
      <c r="H92" s="1"/>
      <c r="R92" s="1"/>
    </row>
    <row r="93" spans="8:18" x14ac:dyDescent="0.25">
      <c r="H93" s="1"/>
      <c r="R93" s="1"/>
    </row>
    <row r="94" spans="8:18" x14ac:dyDescent="0.25">
      <c r="H94" s="1"/>
      <c r="R94" s="1"/>
    </row>
    <row r="95" spans="8:18" x14ac:dyDescent="0.25">
      <c r="H95" s="1"/>
      <c r="R95" s="1"/>
    </row>
    <row r="96" spans="8:18" x14ac:dyDescent="0.25">
      <c r="H96" s="1"/>
      <c r="R96" s="1"/>
    </row>
    <row r="97" spans="8:18" x14ac:dyDescent="0.25">
      <c r="H97" s="1"/>
      <c r="R97" s="1"/>
    </row>
    <row r="98" spans="8:18" x14ac:dyDescent="0.25">
      <c r="H98" s="1"/>
      <c r="R98" s="1"/>
    </row>
    <row r="99" spans="8:18" x14ac:dyDescent="0.25">
      <c r="H99" s="1"/>
      <c r="R99" s="1"/>
    </row>
    <row r="100" spans="8:18" x14ac:dyDescent="0.25">
      <c r="H100" s="1"/>
      <c r="R100" s="1"/>
    </row>
    <row r="101" spans="8:18" x14ac:dyDescent="0.25">
      <c r="H101" s="1"/>
      <c r="R101" s="1"/>
    </row>
    <row r="102" spans="8:18" x14ac:dyDescent="0.25">
      <c r="H102" s="1"/>
      <c r="R102" s="1"/>
    </row>
    <row r="103" spans="8:18" x14ac:dyDescent="0.25">
      <c r="H103" s="1"/>
      <c r="R103" s="1"/>
    </row>
    <row r="104" spans="8:18" x14ac:dyDescent="0.25">
      <c r="H104" s="1"/>
      <c r="R104" s="1"/>
    </row>
    <row r="105" spans="8:18" x14ac:dyDescent="0.25">
      <c r="H105" s="1"/>
      <c r="R105" s="1"/>
    </row>
    <row r="106" spans="8:18" x14ac:dyDescent="0.25">
      <c r="H106" s="1"/>
      <c r="R106" s="1"/>
    </row>
    <row r="107" spans="8:18" x14ac:dyDescent="0.25">
      <c r="H107" s="1"/>
      <c r="R107" s="1"/>
    </row>
    <row r="108" spans="8:18" x14ac:dyDescent="0.25">
      <c r="H108" s="1"/>
      <c r="R108" s="1"/>
    </row>
    <row r="109" spans="8:18" x14ac:dyDescent="0.25">
      <c r="H109" s="1"/>
      <c r="R109" s="1"/>
    </row>
    <row r="110" spans="8:18" x14ac:dyDescent="0.25">
      <c r="H110" s="1"/>
      <c r="R110" s="1"/>
    </row>
    <row r="111" spans="8:18" x14ac:dyDescent="0.25">
      <c r="H111" s="1"/>
      <c r="R111" s="1"/>
    </row>
    <row r="112" spans="8:18" x14ac:dyDescent="0.25">
      <c r="H112" s="1"/>
      <c r="R112" s="1"/>
    </row>
    <row r="113" spans="8:18" x14ac:dyDescent="0.25">
      <c r="H113" s="1"/>
      <c r="R113" s="1"/>
    </row>
    <row r="114" spans="8:18" x14ac:dyDescent="0.25">
      <c r="H114" s="1"/>
      <c r="R114" s="1"/>
    </row>
    <row r="115" spans="8:18" x14ac:dyDescent="0.25">
      <c r="H115" s="1"/>
      <c r="R115" s="1"/>
    </row>
    <row r="116" spans="8:18" x14ac:dyDescent="0.25">
      <c r="H116" s="1"/>
      <c r="R116" s="1"/>
    </row>
    <row r="117" spans="8:18" x14ac:dyDescent="0.25">
      <c r="H117" s="1"/>
      <c r="R117" s="1"/>
    </row>
    <row r="118" spans="8:18" x14ac:dyDescent="0.25">
      <c r="H118" s="1"/>
      <c r="R118" s="1"/>
    </row>
    <row r="119" spans="8:18" x14ac:dyDescent="0.25">
      <c r="H119" s="1"/>
      <c r="R119" s="1"/>
    </row>
    <row r="120" spans="8:18" x14ac:dyDescent="0.25">
      <c r="H120" s="1"/>
      <c r="R120" s="1"/>
    </row>
    <row r="121" spans="8:18" x14ac:dyDescent="0.25">
      <c r="H121" s="1"/>
      <c r="R121" s="1"/>
    </row>
    <row r="122" spans="8:18" x14ac:dyDescent="0.25">
      <c r="H122" s="1"/>
      <c r="R122" s="1"/>
    </row>
    <row r="123" spans="8:18" x14ac:dyDescent="0.25">
      <c r="H123" s="1"/>
      <c r="R123" s="1"/>
    </row>
    <row r="124" spans="8:18" x14ac:dyDescent="0.25">
      <c r="H124" s="1"/>
      <c r="R124" s="1"/>
    </row>
    <row r="125" spans="8:18" x14ac:dyDescent="0.25">
      <c r="H125" s="1"/>
      <c r="R125" s="1"/>
    </row>
    <row r="126" spans="8:18" x14ac:dyDescent="0.25">
      <c r="H126" s="1"/>
      <c r="R126" s="1"/>
    </row>
    <row r="127" spans="8:18" x14ac:dyDescent="0.25">
      <c r="H127" s="1"/>
      <c r="R127" s="1"/>
    </row>
    <row r="128" spans="8:18" x14ac:dyDescent="0.25">
      <c r="H128" s="1"/>
      <c r="R128" s="1"/>
    </row>
    <row r="129" spans="8:18" x14ac:dyDescent="0.25">
      <c r="H129" s="1"/>
      <c r="R129" s="1"/>
    </row>
    <row r="130" spans="8:18" x14ac:dyDescent="0.25">
      <c r="H130" s="1"/>
      <c r="R130" s="1"/>
    </row>
    <row r="131" spans="8:18" x14ac:dyDescent="0.25">
      <c r="H131" s="1"/>
      <c r="R131" s="1"/>
    </row>
    <row r="132" spans="8:18" x14ac:dyDescent="0.25">
      <c r="H132" s="1"/>
      <c r="R132" s="1"/>
    </row>
    <row r="133" spans="8:18" x14ac:dyDescent="0.25">
      <c r="H133" s="1"/>
      <c r="R133" s="1"/>
    </row>
    <row r="134" spans="8:18" x14ac:dyDescent="0.25">
      <c r="H134" s="1"/>
      <c r="R134" s="1"/>
    </row>
    <row r="135" spans="8:18" x14ac:dyDescent="0.25">
      <c r="H135" s="1"/>
      <c r="R135" s="1"/>
    </row>
    <row r="136" spans="8:18" x14ac:dyDescent="0.25">
      <c r="H136" s="1"/>
      <c r="R136" s="1"/>
    </row>
    <row r="137" spans="8:18" x14ac:dyDescent="0.25">
      <c r="H137" s="1"/>
      <c r="R137" s="1"/>
    </row>
    <row r="138" spans="8:18" x14ac:dyDescent="0.25">
      <c r="H138" s="1"/>
      <c r="R138" s="1"/>
    </row>
    <row r="139" spans="8:18" x14ac:dyDescent="0.25">
      <c r="H139" s="1"/>
      <c r="R139" s="1"/>
    </row>
    <row r="140" spans="8:18" x14ac:dyDescent="0.25">
      <c r="H140" s="1"/>
      <c r="R140" s="1"/>
    </row>
    <row r="141" spans="8:18" x14ac:dyDescent="0.25">
      <c r="H141" s="1"/>
      <c r="R141" s="1"/>
    </row>
    <row r="142" spans="8:18" x14ac:dyDescent="0.25">
      <c r="H142" s="1"/>
      <c r="R142" s="1"/>
    </row>
    <row r="143" spans="8:18" x14ac:dyDescent="0.25">
      <c r="H143" s="1"/>
      <c r="R143" s="1"/>
    </row>
    <row r="144" spans="8:18" x14ac:dyDescent="0.25">
      <c r="H144" s="1"/>
      <c r="R144" s="1"/>
    </row>
    <row r="145" spans="8:18" x14ac:dyDescent="0.25">
      <c r="H145" s="1"/>
      <c r="R145" s="1"/>
    </row>
    <row r="146" spans="8:18" x14ac:dyDescent="0.25">
      <c r="H146" s="1"/>
      <c r="R146" s="1"/>
    </row>
    <row r="147" spans="8:18" x14ac:dyDescent="0.25">
      <c r="H147" s="1"/>
      <c r="R147" s="1"/>
    </row>
    <row r="148" spans="8:18" x14ac:dyDescent="0.25">
      <c r="H148" s="1"/>
      <c r="R148" s="1"/>
    </row>
    <row r="149" spans="8:18" x14ac:dyDescent="0.25">
      <c r="H149" s="1"/>
      <c r="R149" s="1"/>
    </row>
    <row r="150" spans="8:18" x14ac:dyDescent="0.25">
      <c r="H150" s="1"/>
      <c r="R150" s="1"/>
    </row>
    <row r="151" spans="8:18" x14ac:dyDescent="0.25">
      <c r="H151" s="1"/>
      <c r="R151" s="1"/>
    </row>
    <row r="152" spans="8:18" x14ac:dyDescent="0.25">
      <c r="H152" s="1"/>
      <c r="R152" s="1"/>
    </row>
    <row r="153" spans="8:18" x14ac:dyDescent="0.25">
      <c r="H153" s="1"/>
      <c r="R153" s="1"/>
    </row>
    <row r="154" spans="8:18" x14ac:dyDescent="0.25">
      <c r="H154" s="1"/>
      <c r="R154" s="1"/>
    </row>
    <row r="155" spans="8:18" x14ac:dyDescent="0.25">
      <c r="H155" s="1"/>
      <c r="R155" s="1"/>
    </row>
    <row r="156" spans="8:18" x14ac:dyDescent="0.25">
      <c r="H156" s="1"/>
      <c r="R156" s="1"/>
    </row>
    <row r="157" spans="8:18" x14ac:dyDescent="0.25">
      <c r="H157" s="1"/>
      <c r="R157" s="1"/>
    </row>
    <row r="158" spans="8:18" x14ac:dyDescent="0.25">
      <c r="H158" s="1"/>
      <c r="R158" s="1"/>
    </row>
    <row r="159" spans="8:18" x14ac:dyDescent="0.25">
      <c r="H159" s="1"/>
      <c r="R159" s="1"/>
    </row>
    <row r="160" spans="8:18" x14ac:dyDescent="0.25">
      <c r="H160" s="1"/>
      <c r="R160" s="1"/>
    </row>
    <row r="161" spans="8:18" x14ac:dyDescent="0.25">
      <c r="H161" s="1"/>
      <c r="R161" s="1"/>
    </row>
    <row r="162" spans="8:18" x14ac:dyDescent="0.25">
      <c r="H162" s="1"/>
      <c r="R162" s="1"/>
    </row>
    <row r="163" spans="8:18" x14ac:dyDescent="0.25">
      <c r="H163" s="1"/>
      <c r="R163" s="1"/>
    </row>
    <row r="164" spans="8:18" x14ac:dyDescent="0.25">
      <c r="H164" s="1"/>
      <c r="R164" s="1"/>
    </row>
    <row r="165" spans="8:18" x14ac:dyDescent="0.25">
      <c r="H165" s="1"/>
      <c r="R165" s="1"/>
    </row>
    <row r="166" spans="8:18" x14ac:dyDescent="0.25">
      <c r="H166" s="1"/>
      <c r="R166" s="1"/>
    </row>
    <row r="167" spans="8:18" x14ac:dyDescent="0.25">
      <c r="H167" s="1"/>
      <c r="R167" s="1"/>
    </row>
    <row r="168" spans="8:18" x14ac:dyDescent="0.25">
      <c r="H168" s="1"/>
      <c r="R168" s="1"/>
    </row>
    <row r="169" spans="8:18" x14ac:dyDescent="0.25">
      <c r="H169" s="1"/>
      <c r="R169" s="1"/>
    </row>
    <row r="170" spans="8:18" x14ac:dyDescent="0.25">
      <c r="H170" s="1"/>
      <c r="R170" s="1"/>
    </row>
    <row r="171" spans="8:18" x14ac:dyDescent="0.25">
      <c r="H171" s="1"/>
      <c r="R171" s="1"/>
    </row>
    <row r="172" spans="8:18" x14ac:dyDescent="0.25">
      <c r="H172" s="1"/>
      <c r="R172" s="1"/>
    </row>
    <row r="173" spans="8:18" x14ac:dyDescent="0.25">
      <c r="H173" s="1"/>
      <c r="R173" s="1"/>
    </row>
    <row r="174" spans="8:18" x14ac:dyDescent="0.25">
      <c r="H174" s="1"/>
      <c r="R174" s="1"/>
    </row>
    <row r="175" spans="8:18" x14ac:dyDescent="0.25">
      <c r="H175" s="1"/>
      <c r="R175" s="1"/>
    </row>
    <row r="176" spans="8:18" x14ac:dyDescent="0.25">
      <c r="H176" s="1"/>
      <c r="R176" s="1"/>
    </row>
    <row r="177" spans="8:18" x14ac:dyDescent="0.25">
      <c r="H177" s="1"/>
      <c r="R177" s="1"/>
    </row>
    <row r="178" spans="8:18" x14ac:dyDescent="0.25">
      <c r="H178" s="1"/>
      <c r="R178" s="1"/>
    </row>
    <row r="179" spans="8:18" x14ac:dyDescent="0.25">
      <c r="H179" s="1"/>
      <c r="R179" s="1"/>
    </row>
    <row r="180" spans="8:18" x14ac:dyDescent="0.25">
      <c r="H180" s="1"/>
      <c r="R180" s="1"/>
    </row>
    <row r="181" spans="8:18" x14ac:dyDescent="0.25">
      <c r="H181" s="1"/>
      <c r="R181" s="1"/>
    </row>
    <row r="182" spans="8:18" x14ac:dyDescent="0.25">
      <c r="H182" s="1"/>
      <c r="R182" s="1"/>
    </row>
    <row r="183" spans="8:18" x14ac:dyDescent="0.25">
      <c r="H183" s="1"/>
      <c r="R183" s="1"/>
    </row>
    <row r="184" spans="8:18" x14ac:dyDescent="0.25">
      <c r="H184" s="1"/>
      <c r="R184" s="1"/>
    </row>
    <row r="185" spans="8:18" x14ac:dyDescent="0.25">
      <c r="H185" s="1"/>
      <c r="R185" s="1"/>
    </row>
    <row r="186" spans="8:18" x14ac:dyDescent="0.25">
      <c r="H186" s="1"/>
      <c r="R186" s="1"/>
    </row>
    <row r="187" spans="8:18" x14ac:dyDescent="0.25">
      <c r="H187" s="1"/>
      <c r="R187" s="1"/>
    </row>
    <row r="188" spans="8:18" x14ac:dyDescent="0.25">
      <c r="H188" s="1"/>
      <c r="R188" s="1"/>
    </row>
    <row r="189" spans="8:18" x14ac:dyDescent="0.25">
      <c r="H189" s="1"/>
      <c r="R189" s="1"/>
    </row>
    <row r="190" spans="8:18" x14ac:dyDescent="0.25">
      <c r="H190" s="1"/>
      <c r="R190" s="1"/>
    </row>
    <row r="191" spans="8:18" x14ac:dyDescent="0.25">
      <c r="H191" s="1"/>
      <c r="R191" s="1"/>
    </row>
    <row r="192" spans="8:18" x14ac:dyDescent="0.25">
      <c r="H192" s="1"/>
      <c r="R192" s="1"/>
    </row>
    <row r="193" spans="8:18" x14ac:dyDescent="0.25">
      <c r="H193" s="1"/>
      <c r="R193" s="1"/>
    </row>
    <row r="194" spans="8:18" x14ac:dyDescent="0.25">
      <c r="H194" s="1"/>
      <c r="R194" s="1"/>
    </row>
    <row r="195" spans="8:18" x14ac:dyDescent="0.25">
      <c r="H195" s="1"/>
      <c r="R195" s="1"/>
    </row>
    <row r="196" spans="8:18" x14ac:dyDescent="0.25">
      <c r="H196" s="1"/>
      <c r="R196" s="1"/>
    </row>
    <row r="197" spans="8:18" x14ac:dyDescent="0.25">
      <c r="H197" s="1"/>
      <c r="R197" s="1"/>
    </row>
    <row r="198" spans="8:18" x14ac:dyDescent="0.25">
      <c r="H198" s="1"/>
      <c r="R198" s="1"/>
    </row>
    <row r="199" spans="8:18" x14ac:dyDescent="0.25">
      <c r="H199" s="1"/>
      <c r="R199" s="1"/>
    </row>
    <row r="200" spans="8:18" x14ac:dyDescent="0.25">
      <c r="H200" s="1"/>
      <c r="R200" s="1"/>
    </row>
    <row r="201" spans="8:18" x14ac:dyDescent="0.25">
      <c r="H201" s="1"/>
      <c r="R201" s="1"/>
    </row>
    <row r="202" spans="8:18" x14ac:dyDescent="0.25">
      <c r="H202" s="1"/>
      <c r="R202" s="1"/>
    </row>
    <row r="203" spans="8:18" x14ac:dyDescent="0.25">
      <c r="H203" s="1"/>
      <c r="R203" s="1"/>
    </row>
    <row r="204" spans="8:18" x14ac:dyDescent="0.25">
      <c r="H204" s="1"/>
      <c r="R204" s="1"/>
    </row>
    <row r="205" spans="8:18" x14ac:dyDescent="0.25">
      <c r="H205" s="1"/>
      <c r="R205" s="1"/>
    </row>
    <row r="206" spans="8:18" x14ac:dyDescent="0.25">
      <c r="H206" s="1"/>
      <c r="R206" s="1"/>
    </row>
    <row r="207" spans="8:18" x14ac:dyDescent="0.25">
      <c r="H207" s="1"/>
      <c r="R207" s="1"/>
    </row>
    <row r="208" spans="8:18" x14ac:dyDescent="0.25">
      <c r="H208" s="1"/>
      <c r="R208" s="1"/>
    </row>
    <row r="209" spans="8:18" x14ac:dyDescent="0.25">
      <c r="H209" s="1"/>
      <c r="R209" s="1"/>
    </row>
    <row r="210" spans="8:18" x14ac:dyDescent="0.25">
      <c r="H210" s="1"/>
      <c r="R210" s="1"/>
    </row>
    <row r="211" spans="8:18" x14ac:dyDescent="0.25">
      <c r="H211" s="1"/>
      <c r="R211" s="1"/>
    </row>
    <row r="212" spans="8:18" x14ac:dyDescent="0.25">
      <c r="H212" s="1"/>
      <c r="R212" s="1"/>
    </row>
    <row r="213" spans="8:18" x14ac:dyDescent="0.25">
      <c r="H213" s="1"/>
      <c r="R213" s="1"/>
    </row>
    <row r="214" spans="8:18" x14ac:dyDescent="0.25">
      <c r="H214" s="1"/>
      <c r="R214" s="1"/>
    </row>
    <row r="215" spans="8:18" x14ac:dyDescent="0.25">
      <c r="H215" s="1"/>
      <c r="R215" s="1"/>
    </row>
    <row r="216" spans="8:18" x14ac:dyDescent="0.25">
      <c r="H216" s="1"/>
      <c r="R216" s="1"/>
    </row>
    <row r="217" spans="8:18" x14ac:dyDescent="0.25">
      <c r="H217" s="1"/>
      <c r="R217" s="1"/>
    </row>
    <row r="218" spans="8:18" x14ac:dyDescent="0.25">
      <c r="H218" s="1"/>
      <c r="R218" s="1"/>
    </row>
    <row r="219" spans="8:18" x14ac:dyDescent="0.25">
      <c r="H219" s="1"/>
      <c r="R219" s="1"/>
    </row>
    <row r="220" spans="8:18" x14ac:dyDescent="0.25">
      <c r="H220" s="1"/>
      <c r="R220" s="1"/>
    </row>
    <row r="221" spans="8:18" x14ac:dyDescent="0.25">
      <c r="H221" s="1"/>
      <c r="R221" s="1"/>
    </row>
    <row r="222" spans="8:18" x14ac:dyDescent="0.25">
      <c r="H222" s="1"/>
      <c r="R222" s="1"/>
    </row>
    <row r="223" spans="8:18" x14ac:dyDescent="0.25">
      <c r="H223" s="1"/>
      <c r="R223" s="1"/>
    </row>
    <row r="224" spans="8:18" x14ac:dyDescent="0.25">
      <c r="H224" s="1"/>
      <c r="R224" s="1"/>
    </row>
    <row r="225" spans="8:18" x14ac:dyDescent="0.25">
      <c r="H225" s="1"/>
      <c r="R225" s="1"/>
    </row>
    <row r="226" spans="8:18" x14ac:dyDescent="0.25">
      <c r="H226" s="1"/>
      <c r="R226" s="1"/>
    </row>
    <row r="227" spans="8:18" x14ac:dyDescent="0.25">
      <c r="H227" s="1"/>
      <c r="R227" s="1"/>
    </row>
    <row r="228" spans="8:18" x14ac:dyDescent="0.25">
      <c r="H228" s="1"/>
      <c r="R228" s="1"/>
    </row>
    <row r="229" spans="8:18" x14ac:dyDescent="0.25">
      <c r="H229" s="1"/>
      <c r="R229" s="1"/>
    </row>
    <row r="230" spans="8:18" x14ac:dyDescent="0.25">
      <c r="H230" s="1"/>
      <c r="R230" s="1"/>
    </row>
    <row r="231" spans="8:18" x14ac:dyDescent="0.25">
      <c r="H231" s="1"/>
      <c r="R231" s="1"/>
    </row>
    <row r="232" spans="8:18" x14ac:dyDescent="0.25">
      <c r="H232" s="1"/>
      <c r="R232" s="1"/>
    </row>
    <row r="233" spans="8:18" x14ac:dyDescent="0.25">
      <c r="H233" s="1"/>
      <c r="R233" s="1"/>
    </row>
    <row r="234" spans="8:18" x14ac:dyDescent="0.25">
      <c r="H234" s="1"/>
      <c r="R234" s="1"/>
    </row>
    <row r="235" spans="8:18" x14ac:dyDescent="0.25">
      <c r="H235" s="1"/>
      <c r="R235" s="1"/>
    </row>
    <row r="236" spans="8:18" x14ac:dyDescent="0.25">
      <c r="H236" s="1"/>
      <c r="R236" s="1"/>
    </row>
    <row r="237" spans="8:18" x14ac:dyDescent="0.25">
      <c r="H237" s="1"/>
      <c r="R237" s="1"/>
    </row>
    <row r="238" spans="8:18" x14ac:dyDescent="0.25">
      <c r="H238" s="1"/>
      <c r="R238" s="1"/>
    </row>
    <row r="239" spans="8:18" x14ac:dyDescent="0.25">
      <c r="H239" s="1"/>
      <c r="R239" s="1"/>
    </row>
    <row r="240" spans="8:18" x14ac:dyDescent="0.25">
      <c r="H240" s="1"/>
      <c r="R240" s="1"/>
    </row>
    <row r="241" spans="8:18" x14ac:dyDescent="0.25">
      <c r="H241" s="1"/>
      <c r="R241" s="1"/>
    </row>
    <row r="242" spans="8:18" x14ac:dyDescent="0.25">
      <c r="H242" s="1"/>
      <c r="R242" s="1"/>
    </row>
    <row r="243" spans="8:18" x14ac:dyDescent="0.25">
      <c r="H243" s="1"/>
      <c r="R243" s="1"/>
    </row>
    <row r="244" spans="8:18" x14ac:dyDescent="0.25">
      <c r="H244" s="1"/>
      <c r="R244" s="1"/>
    </row>
    <row r="245" spans="8:18" x14ac:dyDescent="0.25">
      <c r="H245" s="1"/>
      <c r="R245" s="1"/>
    </row>
    <row r="246" spans="8:18" x14ac:dyDescent="0.25">
      <c r="H246" s="1"/>
      <c r="R246" s="1"/>
    </row>
    <row r="247" spans="8:18" x14ac:dyDescent="0.25">
      <c r="H247" s="1"/>
      <c r="R247" s="1"/>
    </row>
    <row r="248" spans="8:18" x14ac:dyDescent="0.25">
      <c r="H248" s="1"/>
      <c r="R248" s="1"/>
    </row>
    <row r="249" spans="8:18" x14ac:dyDescent="0.25">
      <c r="H249" s="1"/>
      <c r="R249" s="1"/>
    </row>
    <row r="250" spans="8:18" x14ac:dyDescent="0.25">
      <c r="H250" s="1"/>
      <c r="R250" s="1"/>
    </row>
    <row r="251" spans="8:18" x14ac:dyDescent="0.25">
      <c r="H251" s="1"/>
      <c r="R251" s="1"/>
    </row>
    <row r="252" spans="8:18" x14ac:dyDescent="0.25">
      <c r="H252" s="1"/>
      <c r="R252" s="1"/>
    </row>
    <row r="253" spans="8:18" x14ac:dyDescent="0.25">
      <c r="H253" s="1"/>
      <c r="R253" s="1"/>
    </row>
    <row r="254" spans="8:18" x14ac:dyDescent="0.25">
      <c r="H254" s="1"/>
      <c r="R254" s="1"/>
    </row>
    <row r="255" spans="8:18" x14ac:dyDescent="0.25">
      <c r="H255" s="1"/>
      <c r="R255" s="1"/>
    </row>
    <row r="256" spans="8:18" x14ac:dyDescent="0.25">
      <c r="H256" s="1"/>
      <c r="R256" s="1"/>
    </row>
    <row r="257" spans="8:18" x14ac:dyDescent="0.25">
      <c r="H257" s="1"/>
      <c r="R257" s="1"/>
    </row>
    <row r="258" spans="8:18" x14ac:dyDescent="0.25">
      <c r="H258" s="1"/>
      <c r="R258" s="1"/>
    </row>
    <row r="259" spans="8:18" x14ac:dyDescent="0.25">
      <c r="H259" s="1"/>
      <c r="R259" s="1"/>
    </row>
    <row r="260" spans="8:18" x14ac:dyDescent="0.25">
      <c r="H260" s="1"/>
      <c r="R260" s="1"/>
    </row>
    <row r="261" spans="8:18" x14ac:dyDescent="0.25">
      <c r="H261" s="1"/>
      <c r="R261" s="1"/>
    </row>
    <row r="262" spans="8:18" x14ac:dyDescent="0.25">
      <c r="H262" s="1"/>
      <c r="R262" s="1"/>
    </row>
    <row r="263" spans="8:18" x14ac:dyDescent="0.25">
      <c r="H263" s="1"/>
      <c r="R263" s="1"/>
    </row>
    <row r="264" spans="8:18" x14ac:dyDescent="0.25">
      <c r="H264" s="1"/>
      <c r="R264" s="1"/>
    </row>
    <row r="265" spans="8:18" x14ac:dyDescent="0.25">
      <c r="H265" s="1"/>
      <c r="R265" s="1"/>
    </row>
    <row r="266" spans="8:18" x14ac:dyDescent="0.25">
      <c r="H266" s="1"/>
      <c r="R266" s="1"/>
    </row>
    <row r="267" spans="8:18" x14ac:dyDescent="0.25">
      <c r="H267" s="1"/>
      <c r="R267" s="1"/>
    </row>
    <row r="268" spans="8:18" x14ac:dyDescent="0.25">
      <c r="H268" s="1"/>
      <c r="R268" s="1"/>
    </row>
    <row r="269" spans="8:18" x14ac:dyDescent="0.25">
      <c r="H269" s="1"/>
      <c r="R269" s="1"/>
    </row>
    <row r="270" spans="8:18" x14ac:dyDescent="0.25">
      <c r="H270" s="1"/>
      <c r="R270" s="1"/>
    </row>
    <row r="271" spans="8:18" x14ac:dyDescent="0.25">
      <c r="H271" s="1"/>
      <c r="R271" s="1"/>
    </row>
    <row r="272" spans="8:18" x14ac:dyDescent="0.25">
      <c r="H272" s="1"/>
      <c r="R272" s="1"/>
    </row>
    <row r="273" spans="8:18" x14ac:dyDescent="0.25">
      <c r="H273" s="1"/>
      <c r="R273" s="1"/>
    </row>
    <row r="274" spans="8:18" x14ac:dyDescent="0.25">
      <c r="H274" s="1"/>
      <c r="R274" s="1"/>
    </row>
    <row r="275" spans="8:18" x14ac:dyDescent="0.25">
      <c r="H275" s="1"/>
      <c r="R275" s="1"/>
    </row>
    <row r="276" spans="8:18" x14ac:dyDescent="0.25">
      <c r="H276" s="1"/>
      <c r="R276" s="1"/>
    </row>
    <row r="277" spans="8:18" x14ac:dyDescent="0.25">
      <c r="H277" s="1"/>
      <c r="R277" s="1"/>
    </row>
    <row r="278" spans="8:18" x14ac:dyDescent="0.25">
      <c r="H278" s="1"/>
      <c r="R278" s="1"/>
    </row>
    <row r="279" spans="8:18" x14ac:dyDescent="0.25">
      <c r="H279" s="1"/>
      <c r="R279" s="1"/>
    </row>
    <row r="280" spans="8:18" x14ac:dyDescent="0.25">
      <c r="H280" s="1"/>
      <c r="R280" s="1"/>
    </row>
    <row r="281" spans="8:18" x14ac:dyDescent="0.25">
      <c r="H281" s="1"/>
      <c r="R281" s="1"/>
    </row>
    <row r="282" spans="8:18" x14ac:dyDescent="0.25">
      <c r="H282" s="1"/>
      <c r="R282" s="1"/>
    </row>
    <row r="283" spans="8:18" x14ac:dyDescent="0.25">
      <c r="H283" s="1"/>
      <c r="R283" s="1"/>
    </row>
    <row r="284" spans="8:18" x14ac:dyDescent="0.25">
      <c r="H284" s="1"/>
      <c r="R284" s="1"/>
    </row>
    <row r="285" spans="8:18" x14ac:dyDescent="0.25">
      <c r="H285" s="1"/>
      <c r="R285" s="1"/>
    </row>
    <row r="286" spans="8:18" x14ac:dyDescent="0.25">
      <c r="H286" s="1"/>
      <c r="R286" s="1"/>
    </row>
    <row r="287" spans="8:18" x14ac:dyDescent="0.25">
      <c r="H287" s="1"/>
      <c r="R287" s="1"/>
    </row>
    <row r="288" spans="8:18" x14ac:dyDescent="0.25">
      <c r="H288" s="1"/>
      <c r="R288" s="1"/>
    </row>
    <row r="289" spans="8:18" x14ac:dyDescent="0.25">
      <c r="H289" s="1"/>
      <c r="R289" s="1"/>
    </row>
    <row r="290" spans="8:18" x14ac:dyDescent="0.25">
      <c r="H290" s="1"/>
      <c r="R290" s="1"/>
    </row>
    <row r="291" spans="8:18" x14ac:dyDescent="0.25">
      <c r="H291" s="1"/>
      <c r="R291" s="1"/>
    </row>
    <row r="292" spans="8:18" x14ac:dyDescent="0.25">
      <c r="H292" s="1"/>
      <c r="R292" s="1"/>
    </row>
    <row r="293" spans="8:18" x14ac:dyDescent="0.25">
      <c r="H293" s="1"/>
      <c r="R293" s="1"/>
    </row>
    <row r="294" spans="8:18" x14ac:dyDescent="0.25">
      <c r="H294" s="1"/>
      <c r="R294" s="1"/>
    </row>
    <row r="295" spans="8:18" x14ac:dyDescent="0.25">
      <c r="H295" s="1"/>
      <c r="R295" s="1"/>
    </row>
    <row r="296" spans="8:18" x14ac:dyDescent="0.25">
      <c r="H296" s="1"/>
      <c r="R296" s="1"/>
    </row>
    <row r="297" spans="8:18" x14ac:dyDescent="0.25">
      <c r="H297" s="1"/>
      <c r="R297" s="1"/>
    </row>
    <row r="298" spans="8:18" x14ac:dyDescent="0.25">
      <c r="H298" s="1"/>
      <c r="R298" s="1"/>
    </row>
    <row r="299" spans="8:18" x14ac:dyDescent="0.25">
      <c r="H299" s="1"/>
      <c r="R299" s="1"/>
    </row>
    <row r="300" spans="8:18" x14ac:dyDescent="0.25">
      <c r="H300" s="1"/>
      <c r="R300" s="1"/>
    </row>
    <row r="301" spans="8:18" x14ac:dyDescent="0.25">
      <c r="H301" s="1"/>
      <c r="R301" s="1"/>
    </row>
    <row r="302" spans="8:18" x14ac:dyDescent="0.25">
      <c r="H302" s="1"/>
      <c r="R302" s="1"/>
    </row>
    <row r="303" spans="8:18" x14ac:dyDescent="0.25">
      <c r="H303" s="1"/>
      <c r="R303" s="1"/>
    </row>
    <row r="304" spans="8:18" x14ac:dyDescent="0.25">
      <c r="H304" s="1"/>
      <c r="R304" s="1"/>
    </row>
    <row r="305" spans="8:18" x14ac:dyDescent="0.25">
      <c r="H305" s="1"/>
      <c r="R305" s="1"/>
    </row>
    <row r="306" spans="8:18" x14ac:dyDescent="0.25">
      <c r="H306" s="1"/>
      <c r="R306" s="1"/>
    </row>
    <row r="307" spans="8:18" x14ac:dyDescent="0.25">
      <c r="H307" s="1"/>
      <c r="R307" s="1"/>
    </row>
    <row r="308" spans="8:18" x14ac:dyDescent="0.25">
      <c r="H308" s="1"/>
      <c r="R308" s="1"/>
    </row>
    <row r="309" spans="8:18" x14ac:dyDescent="0.25">
      <c r="H309" s="1"/>
      <c r="R309" s="1"/>
    </row>
    <row r="310" spans="8:18" x14ac:dyDescent="0.25">
      <c r="H310" s="1"/>
      <c r="R310" s="1"/>
    </row>
    <row r="311" spans="8:18" x14ac:dyDescent="0.25">
      <c r="H311" s="1"/>
      <c r="R311" s="1"/>
    </row>
    <row r="312" spans="8:18" x14ac:dyDescent="0.25">
      <c r="H312" s="1"/>
      <c r="R312" s="1"/>
    </row>
    <row r="313" spans="8:18" x14ac:dyDescent="0.25">
      <c r="H313" s="1"/>
      <c r="R313" s="1"/>
    </row>
    <row r="314" spans="8:18" x14ac:dyDescent="0.25">
      <c r="H314" s="1"/>
      <c r="R314" s="1"/>
    </row>
    <row r="315" spans="8:18" x14ac:dyDescent="0.25">
      <c r="H315" s="1"/>
      <c r="R315" s="1"/>
    </row>
    <row r="316" spans="8:18" x14ac:dyDescent="0.25">
      <c r="H316" s="1"/>
      <c r="R316" s="1"/>
    </row>
    <row r="317" spans="8:18" x14ac:dyDescent="0.25">
      <c r="H317" s="1"/>
      <c r="R317" s="1"/>
    </row>
    <row r="318" spans="8:18" x14ac:dyDescent="0.25">
      <c r="H318" s="1"/>
      <c r="R318" s="1"/>
    </row>
    <row r="319" spans="8:18" x14ac:dyDescent="0.25">
      <c r="H319" s="1"/>
      <c r="R319" s="1"/>
    </row>
    <row r="320" spans="8:18" x14ac:dyDescent="0.25">
      <c r="H320" s="1"/>
      <c r="R320" s="1"/>
    </row>
    <row r="321" spans="8:18" x14ac:dyDescent="0.25">
      <c r="H321" s="1"/>
      <c r="R321" s="1"/>
    </row>
    <row r="322" spans="8:18" x14ac:dyDescent="0.25">
      <c r="H322" s="1"/>
      <c r="R322" s="1"/>
    </row>
    <row r="323" spans="8:18" x14ac:dyDescent="0.25">
      <c r="H323" s="1"/>
      <c r="R323" s="1"/>
    </row>
    <row r="324" spans="8:18" x14ac:dyDescent="0.25">
      <c r="H324" s="1"/>
      <c r="R324" s="1"/>
    </row>
    <row r="325" spans="8:18" x14ac:dyDescent="0.25">
      <c r="H325" s="1"/>
      <c r="R325" s="1"/>
    </row>
    <row r="326" spans="8:18" x14ac:dyDescent="0.25">
      <c r="H326" s="1"/>
      <c r="R326" s="1"/>
    </row>
    <row r="327" spans="8:18" x14ac:dyDescent="0.25">
      <c r="H327" s="1"/>
      <c r="R327" s="1"/>
    </row>
    <row r="328" spans="8:18" x14ac:dyDescent="0.25">
      <c r="H328" s="1"/>
      <c r="R328" s="1"/>
    </row>
    <row r="329" spans="8:18" x14ac:dyDescent="0.25">
      <c r="H329" s="1"/>
      <c r="R329" s="1"/>
    </row>
    <row r="330" spans="8:18" x14ac:dyDescent="0.25">
      <c r="H330" s="1"/>
      <c r="R330" s="1"/>
    </row>
    <row r="331" spans="8:18" x14ac:dyDescent="0.25">
      <c r="H331" s="1"/>
      <c r="R331" s="1"/>
    </row>
    <row r="332" spans="8:18" x14ac:dyDescent="0.25">
      <c r="H332" s="1"/>
      <c r="R332" s="1"/>
    </row>
    <row r="333" spans="8:18" x14ac:dyDescent="0.25">
      <c r="H333" s="1"/>
      <c r="R333" s="1"/>
    </row>
    <row r="334" spans="8:18" x14ac:dyDescent="0.25">
      <c r="H334" s="1"/>
      <c r="R334" s="1"/>
    </row>
    <row r="335" spans="8:18" x14ac:dyDescent="0.25">
      <c r="H335" s="1"/>
      <c r="R335" s="1"/>
    </row>
    <row r="336" spans="8:18" x14ac:dyDescent="0.25">
      <c r="H336" s="1"/>
      <c r="R336" s="1"/>
    </row>
    <row r="337" spans="8:18" x14ac:dyDescent="0.25">
      <c r="H337" s="1"/>
      <c r="R337" s="1"/>
    </row>
    <row r="338" spans="8:18" x14ac:dyDescent="0.25">
      <c r="H338" s="1"/>
      <c r="R338" s="1"/>
    </row>
    <row r="339" spans="8:18" x14ac:dyDescent="0.25">
      <c r="H339" s="1"/>
      <c r="R339" s="1"/>
    </row>
    <row r="340" spans="8:18" x14ac:dyDescent="0.25">
      <c r="H340" s="1"/>
      <c r="R340" s="1"/>
    </row>
    <row r="341" spans="8:18" x14ac:dyDescent="0.25">
      <c r="H341" s="1"/>
      <c r="R341" s="1"/>
    </row>
    <row r="342" spans="8:18" x14ac:dyDescent="0.25">
      <c r="H342" s="1"/>
      <c r="R342" s="1"/>
    </row>
    <row r="343" spans="8:18" x14ac:dyDescent="0.25">
      <c r="H343" s="1"/>
      <c r="R343" s="1"/>
    </row>
    <row r="344" spans="8:18" x14ac:dyDescent="0.25">
      <c r="H344" s="1"/>
      <c r="R344" s="1"/>
    </row>
    <row r="345" spans="8:18" x14ac:dyDescent="0.25">
      <c r="H345" s="1"/>
      <c r="R345" s="1"/>
    </row>
    <row r="346" spans="8:18" x14ac:dyDescent="0.25">
      <c r="H346" s="1"/>
      <c r="R346" s="1"/>
    </row>
    <row r="347" spans="8:18" x14ac:dyDescent="0.25">
      <c r="H347" s="1"/>
      <c r="R347" s="1"/>
    </row>
    <row r="348" spans="8:18" x14ac:dyDescent="0.25">
      <c r="H348" s="1"/>
      <c r="R348" s="1"/>
    </row>
    <row r="349" spans="8:18" x14ac:dyDescent="0.25">
      <c r="H349" s="1"/>
      <c r="R349" s="1"/>
    </row>
    <row r="350" spans="8:18" x14ac:dyDescent="0.25">
      <c r="H350" s="1"/>
      <c r="R350" s="1"/>
    </row>
    <row r="351" spans="8:18" x14ac:dyDescent="0.25">
      <c r="H351" s="1"/>
      <c r="R351" s="1"/>
    </row>
    <row r="352" spans="8:18" x14ac:dyDescent="0.25">
      <c r="H352" s="1"/>
      <c r="R352" s="1"/>
    </row>
    <row r="353" spans="8:18" x14ac:dyDescent="0.25">
      <c r="H353" s="1"/>
      <c r="R353" s="1"/>
    </row>
    <row r="354" spans="8:18" x14ac:dyDescent="0.25">
      <c r="H354" s="1"/>
      <c r="R354" s="1"/>
    </row>
    <row r="355" spans="8:18" x14ac:dyDescent="0.25">
      <c r="H355" s="1"/>
      <c r="R355" s="1"/>
    </row>
    <row r="356" spans="8:18" x14ac:dyDescent="0.25">
      <c r="H356" s="1"/>
      <c r="R356" s="1"/>
    </row>
    <row r="357" spans="8:18" x14ac:dyDescent="0.25">
      <c r="H357" s="1"/>
      <c r="R357" s="1"/>
    </row>
    <row r="358" spans="8:18" x14ac:dyDescent="0.25">
      <c r="H358" s="1"/>
      <c r="R358" s="1"/>
    </row>
    <row r="359" spans="8:18" x14ac:dyDescent="0.25">
      <c r="H359" s="1"/>
      <c r="R359" s="1"/>
    </row>
    <row r="360" spans="8:18" x14ac:dyDescent="0.25">
      <c r="H360" s="1"/>
      <c r="R360" s="1"/>
    </row>
    <row r="361" spans="8:18" x14ac:dyDescent="0.25">
      <c r="H361" s="1"/>
      <c r="R361" s="1"/>
    </row>
    <row r="362" spans="8:18" x14ac:dyDescent="0.25">
      <c r="H362" s="1"/>
      <c r="R362" s="1"/>
    </row>
    <row r="363" spans="8:18" x14ac:dyDescent="0.25">
      <c r="H363" s="1"/>
      <c r="R363" s="1"/>
    </row>
    <row r="364" spans="8:18" x14ac:dyDescent="0.25">
      <c r="H364" s="1"/>
      <c r="R364" s="1"/>
    </row>
    <row r="365" spans="8:18" x14ac:dyDescent="0.25">
      <c r="H365" s="1"/>
      <c r="R365" s="1"/>
    </row>
    <row r="366" spans="8:18" x14ac:dyDescent="0.25">
      <c r="H366" s="1"/>
      <c r="R366" s="1"/>
    </row>
    <row r="367" spans="8:18" x14ac:dyDescent="0.25">
      <c r="H367" s="1"/>
      <c r="R367" s="1"/>
    </row>
    <row r="368" spans="8:18" x14ac:dyDescent="0.25">
      <c r="H368" s="1"/>
      <c r="R368" s="1"/>
    </row>
    <row r="369" spans="8:18" x14ac:dyDescent="0.25">
      <c r="H369" s="1"/>
      <c r="R369" s="1"/>
    </row>
    <row r="370" spans="8:18" x14ac:dyDescent="0.25">
      <c r="H370" s="1"/>
      <c r="R370" s="1"/>
    </row>
    <row r="371" spans="8:18" x14ac:dyDescent="0.25">
      <c r="H371" s="1"/>
      <c r="R371" s="1"/>
    </row>
    <row r="372" spans="8:18" x14ac:dyDescent="0.25">
      <c r="H372" s="1"/>
      <c r="R372" s="1"/>
    </row>
    <row r="373" spans="8:18" x14ac:dyDescent="0.25">
      <c r="H373" s="1"/>
      <c r="R373" s="1"/>
    </row>
    <row r="374" spans="8:18" x14ac:dyDescent="0.25">
      <c r="H374" s="1"/>
      <c r="R374" s="1"/>
    </row>
    <row r="375" spans="8:18" x14ac:dyDescent="0.25">
      <c r="H375" s="1"/>
      <c r="R375" s="1"/>
    </row>
    <row r="376" spans="8:18" x14ac:dyDescent="0.25">
      <c r="H376" s="1"/>
      <c r="R376" s="1"/>
    </row>
    <row r="377" spans="8:18" x14ac:dyDescent="0.25">
      <c r="H377" s="1"/>
      <c r="R377" s="1"/>
    </row>
    <row r="378" spans="8:18" x14ac:dyDescent="0.25">
      <c r="H378" s="1"/>
      <c r="R378" s="1"/>
    </row>
    <row r="379" spans="8:18" x14ac:dyDescent="0.25">
      <c r="H379" s="1"/>
      <c r="R379" s="1"/>
    </row>
    <row r="380" spans="8:18" x14ac:dyDescent="0.25">
      <c r="H380" s="1"/>
      <c r="R380" s="1"/>
    </row>
    <row r="381" spans="8:18" x14ac:dyDescent="0.25">
      <c r="H381" s="1"/>
      <c r="R381" s="1"/>
    </row>
    <row r="382" spans="8:18" x14ac:dyDescent="0.25">
      <c r="H382" s="1"/>
      <c r="R382" s="1"/>
    </row>
    <row r="383" spans="8:18" x14ac:dyDescent="0.25">
      <c r="H383" s="1"/>
      <c r="R383" s="1"/>
    </row>
    <row r="384" spans="8:18" x14ac:dyDescent="0.25">
      <c r="H384" s="1"/>
      <c r="R384" s="1"/>
    </row>
    <row r="385" spans="8:18" x14ac:dyDescent="0.25">
      <c r="H385" s="1"/>
      <c r="R385" s="1"/>
    </row>
    <row r="386" spans="8:18" x14ac:dyDescent="0.25">
      <c r="H386" s="1"/>
      <c r="R386" s="1"/>
    </row>
    <row r="387" spans="8:18" x14ac:dyDescent="0.25">
      <c r="H387" s="1"/>
      <c r="R387" s="1"/>
    </row>
    <row r="388" spans="8:18" x14ac:dyDescent="0.25">
      <c r="H388" s="1"/>
      <c r="R388" s="1"/>
    </row>
    <row r="389" spans="8:18" x14ac:dyDescent="0.25">
      <c r="H389" s="1"/>
      <c r="R389" s="1"/>
    </row>
    <row r="390" spans="8:18" x14ac:dyDescent="0.25">
      <c r="H390" s="1"/>
      <c r="R390" s="1"/>
    </row>
    <row r="391" spans="8:18" x14ac:dyDescent="0.25">
      <c r="H391" s="1"/>
      <c r="R391" s="1"/>
    </row>
    <row r="392" spans="8:18" x14ac:dyDescent="0.25">
      <c r="H392" s="1"/>
      <c r="R392" s="1"/>
    </row>
    <row r="393" spans="8:18" x14ac:dyDescent="0.25">
      <c r="H393" s="1"/>
      <c r="R393" s="1"/>
    </row>
    <row r="394" spans="8:18" x14ac:dyDescent="0.25">
      <c r="H394" s="1"/>
      <c r="R394" s="1"/>
    </row>
    <row r="395" spans="8:18" x14ac:dyDescent="0.25">
      <c r="H395" s="1"/>
      <c r="R395" s="1"/>
    </row>
    <row r="396" spans="8:18" x14ac:dyDescent="0.25">
      <c r="H396" s="1"/>
      <c r="R396" s="1"/>
    </row>
    <row r="397" spans="8:18" x14ac:dyDescent="0.25">
      <c r="H397" s="1"/>
      <c r="R397" s="1"/>
    </row>
    <row r="398" spans="8:18" x14ac:dyDescent="0.25">
      <c r="H398" s="1"/>
      <c r="R398" s="1"/>
    </row>
    <row r="399" spans="8:18" x14ac:dyDescent="0.25">
      <c r="H399" s="1"/>
      <c r="R399" s="1"/>
    </row>
    <row r="400" spans="8:18" x14ac:dyDescent="0.25">
      <c r="H400" s="1"/>
      <c r="R400" s="1"/>
    </row>
    <row r="401" spans="8:18" x14ac:dyDescent="0.25">
      <c r="H401" s="1"/>
      <c r="R401" s="1"/>
    </row>
    <row r="402" spans="8:18" x14ac:dyDescent="0.25">
      <c r="H402" s="1"/>
      <c r="R402" s="1"/>
    </row>
    <row r="403" spans="8:18" x14ac:dyDescent="0.25">
      <c r="H403" s="1"/>
      <c r="R403" s="1"/>
    </row>
    <row r="404" spans="8:18" x14ac:dyDescent="0.25">
      <c r="H404" s="1"/>
      <c r="R404" s="1"/>
    </row>
    <row r="405" spans="8:18" x14ac:dyDescent="0.25">
      <c r="H405" s="1"/>
      <c r="R405" s="1"/>
    </row>
    <row r="406" spans="8:18" x14ac:dyDescent="0.25">
      <c r="H406" s="1"/>
      <c r="R406" s="1"/>
    </row>
    <row r="407" spans="8:18" x14ac:dyDescent="0.25">
      <c r="H407" s="1"/>
      <c r="R407" s="1"/>
    </row>
    <row r="408" spans="8:18" x14ac:dyDescent="0.25">
      <c r="H408" s="1"/>
      <c r="R408" s="1"/>
    </row>
    <row r="409" spans="8:18" x14ac:dyDescent="0.25">
      <c r="H409" s="1"/>
      <c r="R409" s="1"/>
    </row>
    <row r="410" spans="8:18" x14ac:dyDescent="0.25">
      <c r="H410" s="1"/>
      <c r="R410" s="1"/>
    </row>
    <row r="411" spans="8:18" x14ac:dyDescent="0.25">
      <c r="H411" s="1"/>
      <c r="R411" s="1"/>
    </row>
    <row r="412" spans="8:18" x14ac:dyDescent="0.25">
      <c r="H412" s="1"/>
      <c r="R412" s="1"/>
    </row>
    <row r="413" spans="8:18" x14ac:dyDescent="0.25">
      <c r="H413" s="1"/>
      <c r="R413" s="1"/>
    </row>
    <row r="414" spans="8:18" x14ac:dyDescent="0.25">
      <c r="H414" s="1"/>
      <c r="R414" s="1"/>
    </row>
    <row r="415" spans="8:18" x14ac:dyDescent="0.25">
      <c r="H415" s="1"/>
      <c r="R415" s="1"/>
    </row>
    <row r="416" spans="8:18" x14ac:dyDescent="0.25">
      <c r="H416" s="1"/>
      <c r="R416" s="1"/>
    </row>
    <row r="417" spans="8:18" x14ac:dyDescent="0.25">
      <c r="H417" s="1"/>
      <c r="R417" s="1"/>
    </row>
    <row r="418" spans="8:18" x14ac:dyDescent="0.25">
      <c r="H418" s="1"/>
      <c r="R418" s="1"/>
    </row>
    <row r="419" spans="8:18" x14ac:dyDescent="0.25">
      <c r="H419" s="1"/>
      <c r="R419" s="1"/>
    </row>
    <row r="420" spans="8:18" x14ac:dyDescent="0.25">
      <c r="H420" s="1"/>
      <c r="R420" s="1"/>
    </row>
    <row r="421" spans="8:18" x14ac:dyDescent="0.25">
      <c r="H421" s="1"/>
      <c r="R421" s="1"/>
    </row>
    <row r="422" spans="8:18" x14ac:dyDescent="0.25">
      <c r="H422" s="1"/>
      <c r="R422" s="1"/>
    </row>
    <row r="423" spans="8:18" x14ac:dyDescent="0.25">
      <c r="H423" s="1"/>
      <c r="R423" s="1"/>
    </row>
    <row r="424" spans="8:18" x14ac:dyDescent="0.25">
      <c r="H424" s="1"/>
      <c r="R424" s="1"/>
    </row>
    <row r="425" spans="8:18" x14ac:dyDescent="0.25">
      <c r="H425" s="1"/>
      <c r="R425" s="1"/>
    </row>
    <row r="426" spans="8:18" x14ac:dyDescent="0.25">
      <c r="H426" s="1"/>
      <c r="R426" s="1"/>
    </row>
    <row r="427" spans="8:18" x14ac:dyDescent="0.25">
      <c r="H427" s="1"/>
      <c r="R427" s="1"/>
    </row>
    <row r="428" spans="8:18" x14ac:dyDescent="0.25">
      <c r="H428" s="1"/>
      <c r="R428" s="1"/>
    </row>
    <row r="429" spans="8:18" x14ac:dyDescent="0.25">
      <c r="H429" s="1"/>
      <c r="R429" s="1"/>
    </row>
    <row r="430" spans="8:18" x14ac:dyDescent="0.25">
      <c r="H430" s="1"/>
      <c r="R430" s="1"/>
    </row>
    <row r="431" spans="8:18" x14ac:dyDescent="0.25">
      <c r="H431" s="1"/>
      <c r="R431" s="1"/>
    </row>
    <row r="432" spans="8:18" x14ac:dyDescent="0.25">
      <c r="H432" s="1"/>
      <c r="R432" s="1"/>
    </row>
    <row r="433" spans="8:18" x14ac:dyDescent="0.25">
      <c r="H433" s="1"/>
      <c r="R433" s="1"/>
    </row>
    <row r="434" spans="8:18" x14ac:dyDescent="0.25">
      <c r="H434" s="1"/>
      <c r="R434" s="1"/>
    </row>
    <row r="435" spans="8:18" x14ac:dyDescent="0.25">
      <c r="H435" s="1"/>
      <c r="R435" s="1"/>
    </row>
    <row r="436" spans="8:18" x14ac:dyDescent="0.25">
      <c r="H436" s="1"/>
      <c r="R436" s="1"/>
    </row>
    <row r="437" spans="8:18" x14ac:dyDescent="0.25">
      <c r="H437" s="1"/>
      <c r="R437" s="1"/>
    </row>
    <row r="438" spans="8:18" x14ac:dyDescent="0.25">
      <c r="H438" s="1"/>
      <c r="R438" s="1"/>
    </row>
    <row r="439" spans="8:18" x14ac:dyDescent="0.25">
      <c r="H439" s="1"/>
      <c r="R439" s="1"/>
    </row>
    <row r="440" spans="8:18" x14ac:dyDescent="0.25">
      <c r="H440" s="1"/>
      <c r="R440" s="1"/>
    </row>
    <row r="441" spans="8:18" x14ac:dyDescent="0.25">
      <c r="H441" s="1"/>
      <c r="R441" s="1"/>
    </row>
    <row r="442" spans="8:18" x14ac:dyDescent="0.25">
      <c r="H442" s="1"/>
      <c r="R442" s="1"/>
    </row>
    <row r="443" spans="8:18" x14ac:dyDescent="0.25">
      <c r="H443" s="1"/>
      <c r="R443" s="1"/>
    </row>
    <row r="444" spans="8:18" x14ac:dyDescent="0.25">
      <c r="H444" s="1"/>
      <c r="R444" s="1"/>
    </row>
    <row r="445" spans="8:18" x14ac:dyDescent="0.25">
      <c r="H445" s="1"/>
      <c r="R445" s="1"/>
    </row>
    <row r="446" spans="8:18" x14ac:dyDescent="0.25">
      <c r="H446" s="1"/>
      <c r="R446" s="1"/>
    </row>
    <row r="447" spans="8:18" x14ac:dyDescent="0.25">
      <c r="H447" s="1"/>
      <c r="R447" s="1"/>
    </row>
    <row r="448" spans="8:18" x14ac:dyDescent="0.25">
      <c r="H448" s="1"/>
      <c r="R448" s="1"/>
    </row>
    <row r="449" spans="8:18" x14ac:dyDescent="0.25">
      <c r="H449" s="1"/>
      <c r="R449" s="1"/>
    </row>
    <row r="450" spans="8:18" x14ac:dyDescent="0.25">
      <c r="H450" s="1"/>
      <c r="R450" s="1"/>
    </row>
    <row r="451" spans="8:18" x14ac:dyDescent="0.25">
      <c r="H451" s="1"/>
      <c r="R451" s="1"/>
    </row>
    <row r="452" spans="8:18" x14ac:dyDescent="0.25">
      <c r="H452" s="1"/>
      <c r="R452" s="1"/>
    </row>
    <row r="453" spans="8:18" x14ac:dyDescent="0.25">
      <c r="H453" s="1"/>
      <c r="R453" s="1"/>
    </row>
    <row r="454" spans="8:18" x14ac:dyDescent="0.25">
      <c r="H454" s="1"/>
      <c r="R454" s="1"/>
    </row>
    <row r="455" spans="8:18" x14ac:dyDescent="0.25">
      <c r="H455" s="1"/>
      <c r="R455" s="1"/>
    </row>
    <row r="456" spans="8:18" x14ac:dyDescent="0.25">
      <c r="H456" s="1"/>
      <c r="R456" s="1"/>
    </row>
    <row r="457" spans="8:18" x14ac:dyDescent="0.25">
      <c r="H457" s="1"/>
      <c r="R457" s="1"/>
    </row>
    <row r="458" spans="8:18" x14ac:dyDescent="0.25">
      <c r="H458" s="1"/>
      <c r="R458" s="1"/>
    </row>
    <row r="459" spans="8:18" x14ac:dyDescent="0.25">
      <c r="H459" s="1"/>
      <c r="R459" s="1"/>
    </row>
    <row r="460" spans="8:18" x14ac:dyDescent="0.25">
      <c r="H460" s="1"/>
      <c r="R460" s="1"/>
    </row>
    <row r="461" spans="8:18" x14ac:dyDescent="0.25">
      <c r="H461" s="1"/>
      <c r="R461" s="1"/>
    </row>
    <row r="462" spans="8:18" x14ac:dyDescent="0.25">
      <c r="H462" s="1"/>
      <c r="R462" s="1"/>
    </row>
    <row r="463" spans="8:18" x14ac:dyDescent="0.25">
      <c r="H463" s="1"/>
      <c r="R463" s="1"/>
    </row>
    <row r="464" spans="8:18" x14ac:dyDescent="0.25">
      <c r="H464" s="1"/>
      <c r="R464" s="1"/>
    </row>
    <row r="465" spans="8:18" x14ac:dyDescent="0.25">
      <c r="H465" s="1"/>
      <c r="R465" s="1"/>
    </row>
    <row r="466" spans="8:18" x14ac:dyDescent="0.25">
      <c r="H466" s="1"/>
      <c r="R466" s="1"/>
    </row>
    <row r="467" spans="8:18" x14ac:dyDescent="0.25">
      <c r="H467" s="1"/>
      <c r="R467" s="1"/>
    </row>
    <row r="468" spans="8:18" x14ac:dyDescent="0.25">
      <c r="H468" s="1"/>
      <c r="R468" s="1"/>
    </row>
    <row r="469" spans="8:18" x14ac:dyDescent="0.25">
      <c r="H469" s="1"/>
      <c r="R469" s="1"/>
    </row>
    <row r="470" spans="8:18" x14ac:dyDescent="0.25">
      <c r="H470" s="1"/>
      <c r="R470" s="1"/>
    </row>
    <row r="471" spans="8:18" x14ac:dyDescent="0.25">
      <c r="H471" s="1"/>
      <c r="R471" s="1"/>
    </row>
    <row r="472" spans="8:18" x14ac:dyDescent="0.25">
      <c r="H472" s="1"/>
      <c r="R472" s="1"/>
    </row>
    <row r="473" spans="8:18" x14ac:dyDescent="0.25">
      <c r="H473" s="1"/>
      <c r="R473" s="1"/>
    </row>
    <row r="474" spans="8:18" x14ac:dyDescent="0.25">
      <c r="H474" s="1"/>
      <c r="R474" s="1"/>
    </row>
    <row r="475" spans="8:18" x14ac:dyDescent="0.25">
      <c r="H475" s="1"/>
      <c r="R475" s="1"/>
    </row>
    <row r="476" spans="8:18" x14ac:dyDescent="0.25">
      <c r="H476" s="1"/>
      <c r="R476" s="1"/>
    </row>
    <row r="477" spans="8:18" x14ac:dyDescent="0.25">
      <c r="H477" s="1"/>
      <c r="R477" s="1"/>
    </row>
    <row r="478" spans="8:18" x14ac:dyDescent="0.25">
      <c r="H478" s="1"/>
      <c r="R478" s="1"/>
    </row>
    <row r="479" spans="8:18" x14ac:dyDescent="0.25">
      <c r="H479" s="1"/>
      <c r="R479" s="1"/>
    </row>
    <row r="480" spans="8:18" x14ac:dyDescent="0.25">
      <c r="H480" s="1"/>
      <c r="R480" s="1"/>
    </row>
    <row r="481" spans="8:18" x14ac:dyDescent="0.25">
      <c r="H481" s="1"/>
      <c r="R481" s="1"/>
    </row>
    <row r="482" spans="8:18" x14ac:dyDescent="0.25">
      <c r="H482" s="1"/>
      <c r="R482" s="1"/>
    </row>
    <row r="483" spans="8:18" x14ac:dyDescent="0.25">
      <c r="H483" s="1"/>
      <c r="R483" s="1"/>
    </row>
    <row r="484" spans="8:18" x14ac:dyDescent="0.25">
      <c r="H484" s="1"/>
      <c r="R484" s="1"/>
    </row>
    <row r="485" spans="8:18" x14ac:dyDescent="0.25">
      <c r="H485" s="1"/>
      <c r="R485" s="1"/>
    </row>
    <row r="486" spans="8:18" x14ac:dyDescent="0.25">
      <c r="H486" s="1"/>
      <c r="R486" s="1"/>
    </row>
    <row r="487" spans="8:18" x14ac:dyDescent="0.25">
      <c r="H487" s="1"/>
      <c r="R487" s="1"/>
    </row>
    <row r="488" spans="8:18" x14ac:dyDescent="0.25">
      <c r="H488" s="1"/>
      <c r="R488" s="1"/>
    </row>
    <row r="489" spans="8:18" x14ac:dyDescent="0.25">
      <c r="H489" s="1"/>
      <c r="R489" s="1"/>
    </row>
    <row r="490" spans="8:18" x14ac:dyDescent="0.25">
      <c r="H490" s="1"/>
      <c r="R490" s="1"/>
    </row>
    <row r="491" spans="8:18" x14ac:dyDescent="0.25">
      <c r="H491" s="1"/>
      <c r="R491" s="1"/>
    </row>
    <row r="492" spans="8:18" x14ac:dyDescent="0.25">
      <c r="H492" s="1"/>
      <c r="R492" s="1"/>
    </row>
    <row r="493" spans="8:18" x14ac:dyDescent="0.25">
      <c r="H493" s="1"/>
      <c r="R493" s="1"/>
    </row>
    <row r="494" spans="8:18" x14ac:dyDescent="0.25">
      <c r="H494" s="1"/>
      <c r="R494" s="1"/>
    </row>
    <row r="495" spans="8:18" x14ac:dyDescent="0.25">
      <c r="H495" s="1"/>
      <c r="R495" s="1"/>
    </row>
    <row r="496" spans="8:18" x14ac:dyDescent="0.25">
      <c r="H496" s="1"/>
      <c r="R496" s="1"/>
    </row>
    <row r="497" spans="8:18" x14ac:dyDescent="0.25">
      <c r="H497" s="1"/>
      <c r="R497" s="1"/>
    </row>
    <row r="498" spans="8:18" x14ac:dyDescent="0.25">
      <c r="H498" s="1"/>
      <c r="R498" s="1"/>
    </row>
    <row r="499" spans="8:18" x14ac:dyDescent="0.25">
      <c r="H499" s="1"/>
      <c r="R499" s="1"/>
    </row>
    <row r="500" spans="8:18" x14ac:dyDescent="0.25">
      <c r="H500" s="1"/>
      <c r="R500" s="1"/>
    </row>
    <row r="501" spans="8:18" x14ac:dyDescent="0.25">
      <c r="H501" s="1"/>
      <c r="R501" s="1"/>
    </row>
    <row r="502" spans="8:18" x14ac:dyDescent="0.25">
      <c r="H502" s="1"/>
      <c r="R502" s="1"/>
    </row>
    <row r="503" spans="8:18" x14ac:dyDescent="0.25">
      <c r="H503" s="1"/>
      <c r="R503" s="1"/>
    </row>
    <row r="504" spans="8:18" x14ac:dyDescent="0.25">
      <c r="H504" s="1"/>
      <c r="R504" s="1"/>
    </row>
    <row r="505" spans="8:18" x14ac:dyDescent="0.25">
      <c r="H505" s="1"/>
      <c r="R505" s="1"/>
    </row>
    <row r="506" spans="8:18" x14ac:dyDescent="0.25">
      <c r="H506" s="1"/>
      <c r="R506" s="1"/>
    </row>
    <row r="507" spans="8:18" x14ac:dyDescent="0.25">
      <c r="H507" s="1"/>
      <c r="R507" s="1"/>
    </row>
    <row r="508" spans="8:18" x14ac:dyDescent="0.25">
      <c r="H508" s="1"/>
      <c r="R508" s="1"/>
    </row>
    <row r="509" spans="8:18" x14ac:dyDescent="0.25">
      <c r="H509" s="1"/>
      <c r="R509" s="1"/>
    </row>
    <row r="510" spans="8:18" x14ac:dyDescent="0.25">
      <c r="H510" s="1"/>
      <c r="R510" s="1"/>
    </row>
    <row r="511" spans="8:18" x14ac:dyDescent="0.25">
      <c r="H511" s="1"/>
      <c r="R511" s="1"/>
    </row>
    <row r="512" spans="8:18" x14ac:dyDescent="0.25">
      <c r="H512" s="1"/>
      <c r="R512" s="1"/>
    </row>
    <row r="513" spans="8:18" x14ac:dyDescent="0.25">
      <c r="H513" s="1"/>
      <c r="R513" s="1"/>
    </row>
    <row r="514" spans="8:18" x14ac:dyDescent="0.25">
      <c r="H514" s="1"/>
      <c r="R514" s="1"/>
    </row>
    <row r="515" spans="8:18" x14ac:dyDescent="0.25">
      <c r="H515" s="1"/>
      <c r="R515" s="1"/>
    </row>
    <row r="516" spans="8:18" x14ac:dyDescent="0.25">
      <c r="H516" s="1"/>
      <c r="R516" s="1"/>
    </row>
    <row r="517" spans="8:18" x14ac:dyDescent="0.25">
      <c r="H517" s="1"/>
      <c r="R517" s="1"/>
    </row>
    <row r="518" spans="8:18" x14ac:dyDescent="0.25">
      <c r="H518" s="1"/>
      <c r="R518" s="1"/>
    </row>
    <row r="519" spans="8:18" x14ac:dyDescent="0.25">
      <c r="H519" s="1"/>
      <c r="R519" s="1"/>
    </row>
    <row r="520" spans="8:18" x14ac:dyDescent="0.25">
      <c r="H520" s="1"/>
      <c r="R520" s="1"/>
    </row>
    <row r="521" spans="8:18" x14ac:dyDescent="0.25">
      <c r="H521" s="1"/>
      <c r="R521" s="1"/>
    </row>
    <row r="522" spans="8:18" x14ac:dyDescent="0.25">
      <c r="H522" s="1"/>
      <c r="R522" s="1"/>
    </row>
    <row r="523" spans="8:18" x14ac:dyDescent="0.25">
      <c r="H523" s="1"/>
      <c r="R523" s="1"/>
    </row>
    <row r="524" spans="8:18" x14ac:dyDescent="0.25">
      <c r="H524" s="1"/>
      <c r="R524" s="1"/>
    </row>
    <row r="525" spans="8:18" x14ac:dyDescent="0.25">
      <c r="H525" s="1"/>
      <c r="R525" s="1"/>
    </row>
    <row r="526" spans="8:18" x14ac:dyDescent="0.25">
      <c r="H526" s="1"/>
      <c r="R526" s="1"/>
    </row>
    <row r="527" spans="8:18" x14ac:dyDescent="0.25">
      <c r="H527" s="1"/>
      <c r="R527" s="1"/>
    </row>
    <row r="528" spans="8:18" x14ac:dyDescent="0.25">
      <c r="H528" s="1"/>
      <c r="R528" s="1"/>
    </row>
    <row r="529" spans="8:18" x14ac:dyDescent="0.25">
      <c r="H529" s="1"/>
      <c r="R529" s="1"/>
    </row>
    <row r="530" spans="8:18" x14ac:dyDescent="0.25">
      <c r="H530" s="1"/>
      <c r="R530" s="1"/>
    </row>
    <row r="531" spans="8:18" x14ac:dyDescent="0.25">
      <c r="H531" s="1"/>
      <c r="R531" s="1"/>
    </row>
    <row r="532" spans="8:18" x14ac:dyDescent="0.25">
      <c r="H532" s="1"/>
      <c r="R532" s="1"/>
    </row>
    <row r="533" spans="8:18" x14ac:dyDescent="0.25">
      <c r="H533" s="1"/>
      <c r="R533" s="1"/>
    </row>
    <row r="534" spans="8:18" x14ac:dyDescent="0.25">
      <c r="H534" s="1"/>
      <c r="R534" s="1"/>
    </row>
    <row r="535" spans="8:18" x14ac:dyDescent="0.25">
      <c r="H535" s="1"/>
      <c r="R535" s="1"/>
    </row>
    <row r="536" spans="8:18" x14ac:dyDescent="0.25">
      <c r="H536" s="1"/>
      <c r="R536" s="1"/>
    </row>
    <row r="537" spans="8:18" x14ac:dyDescent="0.25">
      <c r="H537" s="1"/>
      <c r="R537" s="1"/>
    </row>
    <row r="538" spans="8:18" x14ac:dyDescent="0.25">
      <c r="H538" s="1"/>
      <c r="R538" s="1"/>
    </row>
    <row r="539" spans="8:18" x14ac:dyDescent="0.25">
      <c r="H539" s="1"/>
      <c r="R539" s="1"/>
    </row>
    <row r="540" spans="8:18" x14ac:dyDescent="0.25">
      <c r="H540" s="1"/>
      <c r="R540" s="1"/>
    </row>
    <row r="541" spans="8:18" x14ac:dyDescent="0.25">
      <c r="H541" s="1"/>
      <c r="R541" s="1"/>
    </row>
    <row r="542" spans="8:18" x14ac:dyDescent="0.25">
      <c r="H542" s="1"/>
      <c r="R542" s="1"/>
    </row>
    <row r="543" spans="8:18" x14ac:dyDescent="0.25">
      <c r="H543" s="1"/>
      <c r="R543" s="1"/>
    </row>
    <row r="544" spans="8:18" x14ac:dyDescent="0.25">
      <c r="H544" s="1"/>
      <c r="R544" s="1"/>
    </row>
    <row r="545" spans="8:18" x14ac:dyDescent="0.25">
      <c r="H545" s="1"/>
      <c r="R545" s="1"/>
    </row>
    <row r="546" spans="8:18" x14ac:dyDescent="0.25">
      <c r="H546" s="1"/>
      <c r="R546" s="1"/>
    </row>
    <row r="547" spans="8:18" x14ac:dyDescent="0.25">
      <c r="H547" s="1"/>
      <c r="R547" s="1"/>
    </row>
    <row r="548" spans="8:18" x14ac:dyDescent="0.25">
      <c r="H548" s="1"/>
      <c r="R548" s="1"/>
    </row>
    <row r="549" spans="8:18" x14ac:dyDescent="0.25">
      <c r="H549" s="1"/>
      <c r="R549" s="1"/>
    </row>
    <row r="550" spans="8:18" x14ac:dyDescent="0.25">
      <c r="H550" s="1"/>
      <c r="R550" s="1"/>
    </row>
    <row r="551" spans="8:18" x14ac:dyDescent="0.25">
      <c r="H551" s="1"/>
      <c r="R551" s="1"/>
    </row>
    <row r="552" spans="8:18" x14ac:dyDescent="0.25">
      <c r="H552" s="1"/>
      <c r="R552" s="1"/>
    </row>
    <row r="553" spans="8:18" x14ac:dyDescent="0.25">
      <c r="H553" s="1"/>
      <c r="R553" s="1"/>
    </row>
    <row r="554" spans="8:18" x14ac:dyDescent="0.25">
      <c r="H554" s="1"/>
      <c r="R554" s="1"/>
    </row>
    <row r="555" spans="8:18" x14ac:dyDescent="0.25">
      <c r="H555" s="1"/>
      <c r="R555" s="1"/>
    </row>
    <row r="556" spans="8:18" x14ac:dyDescent="0.25">
      <c r="H556" s="1"/>
      <c r="R556" s="1"/>
    </row>
    <row r="557" spans="8:18" x14ac:dyDescent="0.25">
      <c r="H557" s="1"/>
      <c r="R557" s="1"/>
    </row>
    <row r="558" spans="8:18" x14ac:dyDescent="0.25">
      <c r="H558" s="1"/>
      <c r="R558" s="1"/>
    </row>
    <row r="559" spans="8:18" x14ac:dyDescent="0.25">
      <c r="H559" s="1"/>
      <c r="R559" s="1"/>
    </row>
    <row r="560" spans="8:18" x14ac:dyDescent="0.25">
      <c r="H560" s="1"/>
      <c r="R560" s="1"/>
    </row>
    <row r="561" spans="8:18" x14ac:dyDescent="0.25">
      <c r="H561" s="1"/>
      <c r="R561" s="1"/>
    </row>
    <row r="562" spans="8:18" x14ac:dyDescent="0.25">
      <c r="H562" s="1"/>
      <c r="R562" s="1"/>
    </row>
    <row r="563" spans="8:18" x14ac:dyDescent="0.25">
      <c r="H563" s="1"/>
      <c r="R563" s="1"/>
    </row>
    <row r="564" spans="8:18" x14ac:dyDescent="0.25">
      <c r="H564" s="1"/>
      <c r="R564" s="1"/>
    </row>
    <row r="565" spans="8:18" x14ac:dyDescent="0.25">
      <c r="H565" s="1"/>
      <c r="R565" s="1"/>
    </row>
    <row r="566" spans="8:18" x14ac:dyDescent="0.25">
      <c r="H566" s="1"/>
      <c r="R566" s="1"/>
    </row>
    <row r="567" spans="8:18" x14ac:dyDescent="0.25">
      <c r="H567" s="1"/>
      <c r="R567" s="1"/>
    </row>
    <row r="568" spans="8:18" x14ac:dyDescent="0.25">
      <c r="H568" s="1"/>
      <c r="R568" s="1"/>
    </row>
    <row r="569" spans="8:18" x14ac:dyDescent="0.25">
      <c r="H569" s="1"/>
      <c r="R569" s="1"/>
    </row>
    <row r="570" spans="8:18" x14ac:dyDescent="0.25">
      <c r="H570" s="1"/>
      <c r="R570" s="1"/>
    </row>
    <row r="571" spans="8:18" x14ac:dyDescent="0.25">
      <c r="H571" s="1"/>
      <c r="R571" s="1"/>
    </row>
    <row r="572" spans="8:18" x14ac:dyDescent="0.25">
      <c r="H572" s="1"/>
      <c r="R572" s="1"/>
    </row>
    <row r="573" spans="8:18" x14ac:dyDescent="0.25">
      <c r="H573" s="1"/>
      <c r="R573" s="1"/>
    </row>
    <row r="574" spans="8:18" x14ac:dyDescent="0.25">
      <c r="H574" s="1"/>
      <c r="R574" s="1"/>
    </row>
    <row r="575" spans="8:18" x14ac:dyDescent="0.25">
      <c r="H575" s="1"/>
      <c r="R575" s="1"/>
    </row>
    <row r="576" spans="8:18" x14ac:dyDescent="0.25">
      <c r="H576" s="1"/>
      <c r="R576" s="1"/>
    </row>
    <row r="577" spans="8:18" x14ac:dyDescent="0.25">
      <c r="H577" s="1"/>
      <c r="R577" s="1"/>
    </row>
    <row r="578" spans="8:18" x14ac:dyDescent="0.25">
      <c r="H578" s="1"/>
      <c r="R578" s="1"/>
    </row>
    <row r="579" spans="8:18" x14ac:dyDescent="0.25">
      <c r="H579" s="1"/>
      <c r="R579" s="1"/>
    </row>
    <row r="580" spans="8:18" x14ac:dyDescent="0.25">
      <c r="H580" s="1"/>
      <c r="R580" s="1"/>
    </row>
    <row r="581" spans="8:18" x14ac:dyDescent="0.25">
      <c r="H581" s="1"/>
      <c r="R581" s="1"/>
    </row>
    <row r="582" spans="8:18" x14ac:dyDescent="0.25">
      <c r="H582" s="1"/>
      <c r="R582" s="1"/>
    </row>
    <row r="583" spans="8:18" x14ac:dyDescent="0.25">
      <c r="H583" s="1"/>
      <c r="R583" s="1"/>
    </row>
    <row r="584" spans="8:18" x14ac:dyDescent="0.25">
      <c r="H584" s="1"/>
      <c r="R584" s="1"/>
    </row>
    <row r="585" spans="8:18" x14ac:dyDescent="0.25">
      <c r="H585" s="1"/>
      <c r="R585" s="1"/>
    </row>
    <row r="586" spans="8:18" x14ac:dyDescent="0.25">
      <c r="H586" s="1"/>
      <c r="R586" s="1"/>
    </row>
    <row r="587" spans="8:18" x14ac:dyDescent="0.25">
      <c r="H587" s="1"/>
      <c r="R587" s="1"/>
    </row>
    <row r="588" spans="8:18" x14ac:dyDescent="0.25">
      <c r="H588" s="1"/>
      <c r="R588" s="1"/>
    </row>
    <row r="589" spans="8:18" x14ac:dyDescent="0.25">
      <c r="H589" s="1"/>
      <c r="R589" s="1"/>
    </row>
    <row r="590" spans="8:18" x14ac:dyDescent="0.25">
      <c r="H590" s="1"/>
      <c r="R590" s="1"/>
    </row>
    <row r="591" spans="8:18" x14ac:dyDescent="0.25">
      <c r="H591" s="1"/>
      <c r="R591" s="1"/>
    </row>
    <row r="592" spans="8:18" x14ac:dyDescent="0.25">
      <c r="H592" s="1"/>
      <c r="R592" s="1"/>
    </row>
    <row r="593" spans="8:18" x14ac:dyDescent="0.25">
      <c r="H593" s="1"/>
      <c r="R593" s="1"/>
    </row>
    <row r="594" spans="8:18" x14ac:dyDescent="0.25">
      <c r="H594" s="1"/>
      <c r="R594" s="1"/>
    </row>
    <row r="595" spans="8:18" x14ac:dyDescent="0.25">
      <c r="H595" s="1"/>
      <c r="R595" s="1"/>
    </row>
    <row r="596" spans="8:18" x14ac:dyDescent="0.25">
      <c r="H596" s="1"/>
      <c r="R596" s="1"/>
    </row>
    <row r="597" spans="8:18" x14ac:dyDescent="0.25">
      <c r="H597" s="1"/>
      <c r="R597" s="1"/>
    </row>
    <row r="598" spans="8:18" x14ac:dyDescent="0.25">
      <c r="H598" s="1"/>
      <c r="R598" s="1"/>
    </row>
    <row r="599" spans="8:18" x14ac:dyDescent="0.25">
      <c r="H599" s="1"/>
      <c r="R599" s="1"/>
    </row>
    <row r="600" spans="8:18" x14ac:dyDescent="0.25">
      <c r="H600" s="1"/>
      <c r="R600" s="1"/>
    </row>
    <row r="601" spans="8:18" x14ac:dyDescent="0.25">
      <c r="H601" s="1"/>
      <c r="R601" s="1"/>
    </row>
    <row r="602" spans="8:18" x14ac:dyDescent="0.25">
      <c r="H602" s="1"/>
      <c r="R602" s="1"/>
    </row>
    <row r="603" spans="8:18" x14ac:dyDescent="0.25">
      <c r="H603" s="1"/>
      <c r="R603" s="1"/>
    </row>
    <row r="604" spans="8:18" x14ac:dyDescent="0.25">
      <c r="H604" s="1"/>
      <c r="R604" s="1"/>
    </row>
    <row r="605" spans="8:18" x14ac:dyDescent="0.25">
      <c r="H605" s="1"/>
      <c r="R605" s="1"/>
    </row>
    <row r="606" spans="8:18" x14ac:dyDescent="0.25">
      <c r="H606" s="1"/>
      <c r="R606" s="1"/>
    </row>
    <row r="607" spans="8:18" x14ac:dyDescent="0.25">
      <c r="H607" s="1"/>
      <c r="R607" s="1"/>
    </row>
    <row r="608" spans="8:18" x14ac:dyDescent="0.25">
      <c r="H608" s="1"/>
      <c r="R608" s="1"/>
    </row>
    <row r="609" spans="8:18" x14ac:dyDescent="0.25">
      <c r="H609" s="1"/>
      <c r="R609" s="1"/>
    </row>
    <row r="610" spans="8:18" x14ac:dyDescent="0.25">
      <c r="H610" s="1"/>
      <c r="R610" s="1"/>
    </row>
    <row r="611" spans="8:18" x14ac:dyDescent="0.25">
      <c r="H611" s="1"/>
      <c r="R611" s="1"/>
    </row>
    <row r="612" spans="8:18" x14ac:dyDescent="0.25">
      <c r="H612" s="1"/>
      <c r="R612" s="1"/>
    </row>
    <row r="613" spans="8:18" x14ac:dyDescent="0.25">
      <c r="H613" s="1"/>
      <c r="R613" s="1"/>
    </row>
    <row r="614" spans="8:18" x14ac:dyDescent="0.25">
      <c r="H614" s="1"/>
      <c r="R614" s="1"/>
    </row>
    <row r="615" spans="8:18" x14ac:dyDescent="0.25">
      <c r="H615" s="1"/>
      <c r="R615" s="1"/>
    </row>
    <row r="616" spans="8:18" x14ac:dyDescent="0.25">
      <c r="H616" s="1"/>
      <c r="R616" s="1"/>
    </row>
    <row r="617" spans="8:18" x14ac:dyDescent="0.25">
      <c r="H617" s="1"/>
      <c r="R617" s="1"/>
    </row>
    <row r="618" spans="8:18" x14ac:dyDescent="0.25">
      <c r="H618" s="1"/>
      <c r="R618" s="1"/>
    </row>
    <row r="619" spans="8:18" x14ac:dyDescent="0.25">
      <c r="H619" s="1"/>
      <c r="R619" s="1"/>
    </row>
    <row r="620" spans="8:18" x14ac:dyDescent="0.25">
      <c r="H620" s="1"/>
      <c r="R620" s="1"/>
    </row>
    <row r="621" spans="8:18" x14ac:dyDescent="0.25">
      <c r="H621" s="1"/>
      <c r="R621" s="1"/>
    </row>
    <row r="622" spans="8:18" x14ac:dyDescent="0.25">
      <c r="H622" s="1"/>
      <c r="R622" s="1"/>
    </row>
    <row r="623" spans="8:18" x14ac:dyDescent="0.25">
      <c r="H623" s="1"/>
      <c r="R623" s="1"/>
    </row>
    <row r="624" spans="8:18" x14ac:dyDescent="0.25">
      <c r="H624" s="1"/>
      <c r="R624" s="1"/>
    </row>
    <row r="625" spans="8:18" x14ac:dyDescent="0.25">
      <c r="H625" s="1"/>
      <c r="R625" s="1"/>
    </row>
    <row r="626" spans="8:18" x14ac:dyDescent="0.25">
      <c r="H626" s="1"/>
      <c r="R626" s="1"/>
    </row>
    <row r="627" spans="8:18" x14ac:dyDescent="0.25">
      <c r="H627" s="1"/>
      <c r="R627" s="1"/>
    </row>
    <row r="628" spans="8:18" x14ac:dyDescent="0.25">
      <c r="H628" s="1"/>
      <c r="R628" s="1"/>
    </row>
    <row r="629" spans="8:18" x14ac:dyDescent="0.25">
      <c r="H629" s="1"/>
      <c r="R629" s="1"/>
    </row>
    <row r="630" spans="8:18" x14ac:dyDescent="0.25">
      <c r="H630" s="1"/>
      <c r="R630" s="1"/>
    </row>
    <row r="631" spans="8:18" x14ac:dyDescent="0.25">
      <c r="H631" s="1"/>
      <c r="R631" s="1"/>
    </row>
    <row r="632" spans="8:18" x14ac:dyDescent="0.25">
      <c r="H632" s="1"/>
      <c r="R632" s="1"/>
    </row>
    <row r="633" spans="8:18" x14ac:dyDescent="0.25">
      <c r="H633" s="1"/>
      <c r="R633" s="1"/>
    </row>
    <row r="634" spans="8:18" x14ac:dyDescent="0.25">
      <c r="H634" s="1"/>
      <c r="R634" s="1"/>
    </row>
    <row r="635" spans="8:18" x14ac:dyDescent="0.25">
      <c r="H635" s="1"/>
      <c r="R635" s="1"/>
    </row>
    <row r="636" spans="8:18" x14ac:dyDescent="0.25">
      <c r="H636" s="1"/>
      <c r="R636" s="1"/>
    </row>
    <row r="637" spans="8:18" x14ac:dyDescent="0.25">
      <c r="H637" s="1"/>
      <c r="R637" s="1"/>
    </row>
    <row r="638" spans="8:18" x14ac:dyDescent="0.25">
      <c r="H638" s="1"/>
      <c r="R638" s="1"/>
    </row>
    <row r="639" spans="8:18" x14ac:dyDescent="0.25">
      <c r="H639" s="1"/>
      <c r="R639" s="1"/>
    </row>
    <row r="640" spans="8:18" x14ac:dyDescent="0.25">
      <c r="H640" s="1"/>
      <c r="R640" s="1"/>
    </row>
    <row r="641" spans="8:18" x14ac:dyDescent="0.25">
      <c r="H641" s="1"/>
      <c r="R641" s="1"/>
    </row>
    <row r="642" spans="8:18" x14ac:dyDescent="0.25">
      <c r="H642" s="1"/>
      <c r="R642" s="1"/>
    </row>
    <row r="643" spans="8:18" x14ac:dyDescent="0.25">
      <c r="H643" s="1"/>
      <c r="R643" s="1"/>
    </row>
    <row r="644" spans="8:18" x14ac:dyDescent="0.25">
      <c r="H644" s="1"/>
      <c r="R644" s="1"/>
    </row>
    <row r="645" spans="8:18" x14ac:dyDescent="0.25">
      <c r="H645" s="1"/>
      <c r="R645" s="1"/>
    </row>
    <row r="646" spans="8:18" x14ac:dyDescent="0.25">
      <c r="H646" s="1"/>
      <c r="R646" s="1"/>
    </row>
    <row r="647" spans="8:18" x14ac:dyDescent="0.25">
      <c r="H647" s="1"/>
      <c r="R647" s="1"/>
    </row>
    <row r="648" spans="8:18" x14ac:dyDescent="0.25">
      <c r="H648" s="1"/>
      <c r="R648" s="1"/>
    </row>
    <row r="649" spans="8:18" x14ac:dyDescent="0.25">
      <c r="H649" s="1"/>
      <c r="R649" s="1"/>
    </row>
    <row r="650" spans="8:18" x14ac:dyDescent="0.25">
      <c r="H650" s="1"/>
      <c r="R650" s="1"/>
    </row>
    <row r="651" spans="8:18" x14ac:dyDescent="0.25">
      <c r="H651" s="1"/>
      <c r="R651" s="1"/>
    </row>
    <row r="652" spans="8:18" x14ac:dyDescent="0.25">
      <c r="H652" s="1"/>
      <c r="R652" s="1"/>
    </row>
    <row r="653" spans="8:18" x14ac:dyDescent="0.25">
      <c r="H653" s="1"/>
      <c r="R653" s="1"/>
    </row>
    <row r="654" spans="8:18" x14ac:dyDescent="0.25">
      <c r="H654" s="1"/>
      <c r="R654" s="1"/>
    </row>
    <row r="655" spans="8:18" x14ac:dyDescent="0.25">
      <c r="H655" s="1"/>
      <c r="R655" s="1"/>
    </row>
    <row r="656" spans="8:18" x14ac:dyDescent="0.25">
      <c r="H656" s="1"/>
      <c r="R656" s="1"/>
    </row>
    <row r="657" spans="8:18" x14ac:dyDescent="0.25">
      <c r="H657" s="1"/>
      <c r="R657" s="1"/>
    </row>
    <row r="658" spans="8:18" x14ac:dyDescent="0.25">
      <c r="H658" s="1"/>
      <c r="R658" s="1"/>
    </row>
    <row r="659" spans="8:18" x14ac:dyDescent="0.25">
      <c r="H659" s="1"/>
      <c r="R659" s="1"/>
    </row>
    <row r="660" spans="8:18" x14ac:dyDescent="0.25">
      <c r="H660" s="1"/>
      <c r="R660" s="1"/>
    </row>
    <row r="661" spans="8:18" x14ac:dyDescent="0.25">
      <c r="H661" s="1"/>
      <c r="R661" s="1"/>
    </row>
    <row r="662" spans="8:18" x14ac:dyDescent="0.25">
      <c r="H662" s="1"/>
      <c r="R662" s="1"/>
    </row>
    <row r="663" spans="8:18" x14ac:dyDescent="0.25">
      <c r="H663" s="1"/>
      <c r="R663" s="1"/>
    </row>
    <row r="664" spans="8:18" x14ac:dyDescent="0.25">
      <c r="H664" s="1"/>
      <c r="R664" s="1"/>
    </row>
    <row r="665" spans="8:18" x14ac:dyDescent="0.25">
      <c r="H665" s="1"/>
      <c r="R665" s="1"/>
    </row>
    <row r="666" spans="8:18" x14ac:dyDescent="0.25">
      <c r="H666" s="1"/>
      <c r="R666" s="1"/>
    </row>
    <row r="667" spans="8:18" x14ac:dyDescent="0.25">
      <c r="H667" s="1"/>
      <c r="R667" s="1"/>
    </row>
    <row r="668" spans="8:18" x14ac:dyDescent="0.25">
      <c r="H668" s="1"/>
      <c r="R668" s="1"/>
    </row>
    <row r="669" spans="8:18" x14ac:dyDescent="0.25">
      <c r="H669" s="1"/>
      <c r="R669" s="1"/>
    </row>
    <row r="670" spans="8:18" x14ac:dyDescent="0.25">
      <c r="H670" s="1"/>
      <c r="R670" s="1"/>
    </row>
    <row r="671" spans="8:18" x14ac:dyDescent="0.25">
      <c r="H671" s="1"/>
      <c r="R671" s="1"/>
    </row>
    <row r="672" spans="8:18" x14ac:dyDescent="0.25">
      <c r="H672" s="1"/>
      <c r="R672" s="1"/>
    </row>
    <row r="673" spans="8:18" x14ac:dyDescent="0.25">
      <c r="H673" s="1"/>
      <c r="R673" s="1"/>
    </row>
    <row r="674" spans="8:18" x14ac:dyDescent="0.25">
      <c r="H674" s="1"/>
      <c r="R674" s="1"/>
    </row>
    <row r="675" spans="8:18" x14ac:dyDescent="0.25">
      <c r="H675" s="1"/>
      <c r="R675" s="1"/>
    </row>
    <row r="676" spans="8:18" x14ac:dyDescent="0.25">
      <c r="H676" s="1"/>
      <c r="R676" s="1"/>
    </row>
    <row r="677" spans="8:18" x14ac:dyDescent="0.25">
      <c r="H677" s="1"/>
      <c r="R677" s="1"/>
    </row>
    <row r="678" spans="8:18" x14ac:dyDescent="0.25">
      <c r="H678" s="1"/>
      <c r="R678" s="1"/>
    </row>
    <row r="679" spans="8:18" x14ac:dyDescent="0.25">
      <c r="H679" s="1"/>
      <c r="R679" s="1"/>
    </row>
    <row r="680" spans="8:18" x14ac:dyDescent="0.25">
      <c r="H680" s="1"/>
      <c r="R680" s="1"/>
    </row>
    <row r="681" spans="8:18" x14ac:dyDescent="0.25">
      <c r="H681" s="1"/>
      <c r="R681" s="1"/>
    </row>
    <row r="682" spans="8:18" x14ac:dyDescent="0.25">
      <c r="H682" s="1"/>
      <c r="R682" s="1"/>
    </row>
    <row r="683" spans="8:18" x14ac:dyDescent="0.25">
      <c r="H683" s="1"/>
      <c r="R683" s="1"/>
    </row>
    <row r="684" spans="8:18" x14ac:dyDescent="0.25">
      <c r="H684" s="1"/>
      <c r="R684" s="1"/>
    </row>
    <row r="685" spans="8:18" x14ac:dyDescent="0.25">
      <c r="H685" s="1"/>
      <c r="R685" s="1"/>
    </row>
    <row r="686" spans="8:18" x14ac:dyDescent="0.25">
      <c r="H686" s="1"/>
      <c r="R686" s="1"/>
    </row>
    <row r="687" spans="8:18" x14ac:dyDescent="0.25">
      <c r="H687" s="1"/>
      <c r="R687" s="1"/>
    </row>
    <row r="688" spans="8:18" x14ac:dyDescent="0.25">
      <c r="H688" s="1"/>
      <c r="R688" s="1"/>
    </row>
    <row r="689" spans="8:18" x14ac:dyDescent="0.25">
      <c r="H689" s="1"/>
      <c r="R689" s="1"/>
    </row>
    <row r="690" spans="8:18" x14ac:dyDescent="0.25">
      <c r="H690" s="1"/>
      <c r="R690" s="1"/>
    </row>
    <row r="691" spans="8:18" x14ac:dyDescent="0.25">
      <c r="H691" s="1"/>
      <c r="R691" s="1"/>
    </row>
    <row r="692" spans="8:18" x14ac:dyDescent="0.25">
      <c r="H692" s="1"/>
      <c r="R692" s="1"/>
    </row>
    <row r="693" spans="8:18" x14ac:dyDescent="0.25">
      <c r="H693" s="1"/>
      <c r="R693" s="1"/>
    </row>
    <row r="694" spans="8:18" x14ac:dyDescent="0.25">
      <c r="H694" s="1"/>
      <c r="R694" s="1"/>
    </row>
    <row r="695" spans="8:18" x14ac:dyDescent="0.25">
      <c r="H695" s="1"/>
      <c r="R695" s="1"/>
    </row>
    <row r="696" spans="8:18" x14ac:dyDescent="0.25">
      <c r="H696" s="1"/>
      <c r="R696" s="1"/>
    </row>
    <row r="697" spans="8:18" x14ac:dyDescent="0.25">
      <c r="H697" s="1"/>
      <c r="R697" s="1"/>
    </row>
    <row r="698" spans="8:18" x14ac:dyDescent="0.25">
      <c r="H698" s="1"/>
      <c r="R698" s="1"/>
    </row>
    <row r="699" spans="8:18" x14ac:dyDescent="0.25">
      <c r="H699" s="1"/>
      <c r="R699" s="1"/>
    </row>
    <row r="700" spans="8:18" x14ac:dyDescent="0.25">
      <c r="H700" s="1"/>
      <c r="R700" s="1"/>
    </row>
    <row r="701" spans="8:18" x14ac:dyDescent="0.25">
      <c r="H701" s="1"/>
      <c r="R701" s="1"/>
    </row>
    <row r="702" spans="8:18" x14ac:dyDescent="0.25">
      <c r="H702" s="1"/>
      <c r="R702" s="1"/>
    </row>
    <row r="703" spans="8:18" x14ac:dyDescent="0.25">
      <c r="H703" s="1"/>
      <c r="R703" s="1"/>
    </row>
    <row r="704" spans="8:18" x14ac:dyDescent="0.25">
      <c r="H704" s="1"/>
      <c r="R704" s="1"/>
    </row>
    <row r="705" spans="8:18" x14ac:dyDescent="0.25">
      <c r="H705" s="1"/>
      <c r="R705" s="1"/>
    </row>
    <row r="706" spans="8:18" x14ac:dyDescent="0.25">
      <c r="H706" s="1"/>
      <c r="R706" s="1"/>
    </row>
    <row r="707" spans="8:18" x14ac:dyDescent="0.25">
      <c r="H707" s="1"/>
      <c r="R707" s="1"/>
    </row>
    <row r="708" spans="8:18" x14ac:dyDescent="0.25">
      <c r="H708" s="1"/>
      <c r="R708" s="1"/>
    </row>
    <row r="709" spans="8:18" x14ac:dyDescent="0.25">
      <c r="H709" s="1"/>
      <c r="R709" s="1"/>
    </row>
    <row r="710" spans="8:18" x14ac:dyDescent="0.25">
      <c r="H710" s="1"/>
      <c r="R710" s="1"/>
    </row>
    <row r="711" spans="8:18" x14ac:dyDescent="0.25">
      <c r="H711" s="1"/>
      <c r="R711" s="1"/>
    </row>
    <row r="712" spans="8:18" x14ac:dyDescent="0.25">
      <c r="H712" s="1"/>
      <c r="R712" s="1"/>
    </row>
    <row r="713" spans="8:18" x14ac:dyDescent="0.25">
      <c r="H713" s="1"/>
      <c r="R713" s="1"/>
    </row>
    <row r="714" spans="8:18" x14ac:dyDescent="0.25">
      <c r="H714" s="1"/>
      <c r="R714" s="1"/>
    </row>
    <row r="715" spans="8:18" x14ac:dyDescent="0.25">
      <c r="H715" s="1"/>
      <c r="R715" s="1"/>
    </row>
    <row r="716" spans="8:18" x14ac:dyDescent="0.25">
      <c r="H716" s="1"/>
      <c r="R716" s="1"/>
    </row>
    <row r="717" spans="8:18" x14ac:dyDescent="0.25">
      <c r="H717" s="1"/>
      <c r="R717" s="1"/>
    </row>
    <row r="718" spans="8:18" x14ac:dyDescent="0.25">
      <c r="H718" s="1"/>
      <c r="R718" s="1"/>
    </row>
    <row r="719" spans="8:18" x14ac:dyDescent="0.25">
      <c r="H719" s="1"/>
      <c r="R719" s="1"/>
    </row>
    <row r="720" spans="8:18" x14ac:dyDescent="0.25">
      <c r="H720" s="1"/>
      <c r="R720" s="1"/>
    </row>
    <row r="721" spans="8:18" x14ac:dyDescent="0.25">
      <c r="H721" s="1"/>
      <c r="R721" s="1"/>
    </row>
    <row r="722" spans="8:18" x14ac:dyDescent="0.25">
      <c r="H722" s="1"/>
      <c r="R722" s="1"/>
    </row>
    <row r="723" spans="8:18" x14ac:dyDescent="0.25">
      <c r="H723" s="1"/>
      <c r="R723" s="1"/>
    </row>
    <row r="724" spans="8:18" x14ac:dyDescent="0.25">
      <c r="H724" s="1"/>
      <c r="R724" s="1"/>
    </row>
    <row r="725" spans="8:18" x14ac:dyDescent="0.25">
      <c r="H725" s="1"/>
      <c r="R725" s="1"/>
    </row>
    <row r="726" spans="8:18" x14ac:dyDescent="0.25">
      <c r="H726" s="1"/>
      <c r="R726" s="1"/>
    </row>
    <row r="727" spans="8:18" x14ac:dyDescent="0.25">
      <c r="H727" s="1"/>
      <c r="R727" s="1"/>
    </row>
    <row r="728" spans="8:18" x14ac:dyDescent="0.25">
      <c r="H728" s="1"/>
      <c r="R728" s="1"/>
    </row>
    <row r="729" spans="8:18" x14ac:dyDescent="0.25">
      <c r="H729" s="1"/>
      <c r="R729" s="1"/>
    </row>
    <row r="730" spans="8:18" x14ac:dyDescent="0.25">
      <c r="H730" s="1"/>
      <c r="R730" s="1"/>
    </row>
    <row r="731" spans="8:18" x14ac:dyDescent="0.25">
      <c r="H731" s="1"/>
      <c r="R731" s="1"/>
    </row>
    <row r="732" spans="8:18" x14ac:dyDescent="0.25">
      <c r="H732" s="1"/>
      <c r="R732" s="1"/>
    </row>
    <row r="733" spans="8:18" x14ac:dyDescent="0.25">
      <c r="H733" s="1"/>
      <c r="R733" s="1"/>
    </row>
    <row r="734" spans="8:18" x14ac:dyDescent="0.25">
      <c r="H734" s="1"/>
      <c r="R734" s="1"/>
    </row>
    <row r="735" spans="8:18" x14ac:dyDescent="0.25">
      <c r="H735" s="1"/>
      <c r="R735" s="1"/>
    </row>
    <row r="736" spans="8:18" x14ac:dyDescent="0.25">
      <c r="H736" s="1"/>
      <c r="R736" s="1"/>
    </row>
    <row r="737" spans="8:18" x14ac:dyDescent="0.25">
      <c r="H737" s="1"/>
      <c r="R737" s="1"/>
    </row>
    <row r="738" spans="8:18" x14ac:dyDescent="0.25">
      <c r="H738" s="1"/>
      <c r="R738" s="1"/>
    </row>
    <row r="739" spans="8:18" x14ac:dyDescent="0.25">
      <c r="H739" s="1"/>
      <c r="R739" s="1"/>
    </row>
    <row r="740" spans="8:18" x14ac:dyDescent="0.25">
      <c r="H740" s="1"/>
      <c r="R740" s="1"/>
    </row>
    <row r="741" spans="8:18" x14ac:dyDescent="0.25">
      <c r="H741" s="1"/>
      <c r="R741" s="1"/>
    </row>
    <row r="742" spans="8:18" x14ac:dyDescent="0.25">
      <c r="H742" s="1"/>
      <c r="R742" s="1"/>
    </row>
    <row r="743" spans="8:18" x14ac:dyDescent="0.25">
      <c r="H743" s="1"/>
      <c r="R743" s="1"/>
    </row>
    <row r="744" spans="8:18" x14ac:dyDescent="0.25">
      <c r="H744" s="1"/>
      <c r="R744" s="1"/>
    </row>
    <row r="745" spans="8:18" x14ac:dyDescent="0.25">
      <c r="H745" s="1"/>
      <c r="R745" s="1"/>
    </row>
    <row r="746" spans="8:18" x14ac:dyDescent="0.25">
      <c r="H746" s="1"/>
      <c r="R746" s="1"/>
    </row>
    <row r="747" spans="8:18" x14ac:dyDescent="0.25">
      <c r="H747" s="1"/>
      <c r="R747" s="1"/>
    </row>
    <row r="748" spans="8:18" x14ac:dyDescent="0.25">
      <c r="H748" s="1"/>
      <c r="R748" s="1"/>
    </row>
    <row r="749" spans="8:18" x14ac:dyDescent="0.25">
      <c r="H749" s="1"/>
      <c r="R749" s="1"/>
    </row>
    <row r="750" spans="8:18" x14ac:dyDescent="0.25">
      <c r="H750" s="1"/>
      <c r="R750" s="1"/>
    </row>
    <row r="751" spans="8:18" x14ac:dyDescent="0.25">
      <c r="H751" s="1"/>
      <c r="R751" s="1"/>
    </row>
    <row r="752" spans="8:18" x14ac:dyDescent="0.25">
      <c r="H752" s="1"/>
      <c r="R752" s="1"/>
    </row>
    <row r="753" spans="8:18" x14ac:dyDescent="0.25">
      <c r="H753" s="1"/>
      <c r="R753" s="1"/>
    </row>
    <row r="754" spans="8:18" x14ac:dyDescent="0.25">
      <c r="H754" s="1"/>
      <c r="R754" s="1"/>
    </row>
    <row r="755" spans="8:18" x14ac:dyDescent="0.25">
      <c r="H755" s="1"/>
      <c r="R755" s="1"/>
    </row>
    <row r="756" spans="8:18" x14ac:dyDescent="0.25">
      <c r="H756" s="1"/>
      <c r="R756" s="1"/>
    </row>
    <row r="757" spans="8:18" x14ac:dyDescent="0.25">
      <c r="H757" s="1"/>
      <c r="R757" s="1"/>
    </row>
    <row r="758" spans="8:18" x14ac:dyDescent="0.25">
      <c r="H758" s="1"/>
      <c r="R758" s="1"/>
    </row>
    <row r="759" spans="8:18" x14ac:dyDescent="0.25">
      <c r="H759" s="1"/>
      <c r="R759" s="1"/>
    </row>
    <row r="760" spans="8:18" x14ac:dyDescent="0.25">
      <c r="H760" s="1"/>
      <c r="R760" s="1"/>
    </row>
    <row r="761" spans="8:18" x14ac:dyDescent="0.25">
      <c r="H761" s="1"/>
      <c r="R761" s="1"/>
    </row>
    <row r="762" spans="8:18" x14ac:dyDescent="0.25">
      <c r="H762" s="1"/>
      <c r="R762" s="1"/>
    </row>
    <row r="763" spans="8:18" x14ac:dyDescent="0.25">
      <c r="H763" s="1"/>
      <c r="R763" s="1"/>
    </row>
    <row r="764" spans="8:18" x14ac:dyDescent="0.25">
      <c r="H764" s="1"/>
      <c r="R764" s="1"/>
    </row>
    <row r="765" spans="8:18" x14ac:dyDescent="0.25">
      <c r="H765" s="1"/>
      <c r="R765" s="1"/>
    </row>
    <row r="766" spans="8:18" x14ac:dyDescent="0.25">
      <c r="H766" s="1"/>
      <c r="R766" s="1"/>
    </row>
    <row r="767" spans="8:18" x14ac:dyDescent="0.25">
      <c r="H767" s="1"/>
      <c r="R767" s="1"/>
    </row>
    <row r="768" spans="8:18" x14ac:dyDescent="0.25">
      <c r="H768" s="1"/>
      <c r="R768" s="1"/>
    </row>
    <row r="769" spans="8:18" x14ac:dyDescent="0.25">
      <c r="H769" s="1"/>
      <c r="R769" s="1"/>
    </row>
    <row r="770" spans="8:18" x14ac:dyDescent="0.25">
      <c r="H770" s="1"/>
      <c r="R770" s="1"/>
    </row>
    <row r="771" spans="8:18" x14ac:dyDescent="0.25">
      <c r="H771" s="1"/>
      <c r="R771" s="1"/>
    </row>
    <row r="772" spans="8:18" x14ac:dyDescent="0.25">
      <c r="H772" s="1"/>
      <c r="R772" s="1"/>
    </row>
    <row r="773" spans="8:18" x14ac:dyDescent="0.25">
      <c r="H773" s="1"/>
      <c r="R773" s="1"/>
    </row>
    <row r="774" spans="8:18" x14ac:dyDescent="0.25">
      <c r="H774" s="1"/>
      <c r="R774" s="1"/>
    </row>
    <row r="775" spans="8:18" x14ac:dyDescent="0.25">
      <c r="H775" s="1"/>
      <c r="R775" s="1"/>
    </row>
    <row r="776" spans="8:18" x14ac:dyDescent="0.25">
      <c r="H776" s="1"/>
      <c r="R776" s="1"/>
    </row>
    <row r="777" spans="8:18" x14ac:dyDescent="0.25">
      <c r="H777" s="1"/>
      <c r="R777" s="1"/>
    </row>
    <row r="778" spans="8:18" x14ac:dyDescent="0.25">
      <c r="H778" s="1"/>
      <c r="R778" s="1"/>
    </row>
    <row r="779" spans="8:18" x14ac:dyDescent="0.25">
      <c r="H779" s="1"/>
      <c r="R779" s="1"/>
    </row>
    <row r="780" spans="8:18" x14ac:dyDescent="0.25">
      <c r="H780" s="1"/>
      <c r="R780" s="1"/>
    </row>
    <row r="781" spans="8:18" x14ac:dyDescent="0.25">
      <c r="H781" s="1"/>
      <c r="R781" s="1"/>
    </row>
    <row r="782" spans="8:18" x14ac:dyDescent="0.25">
      <c r="H782" s="1"/>
      <c r="R782" s="1"/>
    </row>
    <row r="783" spans="8:18" x14ac:dyDescent="0.25">
      <c r="H783" s="1"/>
      <c r="R783" s="1"/>
    </row>
    <row r="784" spans="8:18" x14ac:dyDescent="0.25">
      <c r="H784" s="1"/>
      <c r="R784" s="1"/>
    </row>
    <row r="785" spans="8:18" x14ac:dyDescent="0.25">
      <c r="H785" s="1"/>
      <c r="R785" s="1"/>
    </row>
    <row r="786" spans="8:18" x14ac:dyDescent="0.25">
      <c r="H786" s="1"/>
      <c r="R786" s="1"/>
    </row>
    <row r="787" spans="8:18" x14ac:dyDescent="0.25">
      <c r="H787" s="1"/>
      <c r="R787" s="1"/>
    </row>
    <row r="788" spans="8:18" x14ac:dyDescent="0.25">
      <c r="H788" s="1"/>
      <c r="R788" s="1"/>
    </row>
    <row r="789" spans="8:18" x14ac:dyDescent="0.25">
      <c r="H789" s="1"/>
      <c r="R789" s="1"/>
    </row>
    <row r="790" spans="8:18" x14ac:dyDescent="0.25">
      <c r="H790" s="1"/>
      <c r="R790" s="1"/>
    </row>
    <row r="791" spans="8:18" x14ac:dyDescent="0.25">
      <c r="H791" s="1"/>
      <c r="R791" s="1"/>
    </row>
    <row r="792" spans="8:18" x14ac:dyDescent="0.25">
      <c r="H792" s="1"/>
      <c r="R792" s="1"/>
    </row>
    <row r="793" spans="8:18" x14ac:dyDescent="0.25">
      <c r="H793" s="1"/>
      <c r="R793" s="1"/>
    </row>
    <row r="794" spans="8:18" x14ac:dyDescent="0.25">
      <c r="H794" s="1"/>
      <c r="R794" s="1"/>
    </row>
    <row r="795" spans="8:18" x14ac:dyDescent="0.25">
      <c r="H795" s="1"/>
      <c r="R795" s="1"/>
    </row>
    <row r="796" spans="8:18" x14ac:dyDescent="0.25">
      <c r="H796" s="1"/>
      <c r="R796" s="1"/>
    </row>
    <row r="797" spans="8:18" x14ac:dyDescent="0.25">
      <c r="H797" s="1"/>
      <c r="R797" s="1"/>
    </row>
    <row r="798" spans="8:18" x14ac:dyDescent="0.25">
      <c r="H798" s="1"/>
      <c r="R798" s="1"/>
    </row>
    <row r="799" spans="8:18" x14ac:dyDescent="0.25">
      <c r="H799" s="1"/>
      <c r="R799" s="1"/>
    </row>
    <row r="800" spans="8:18" x14ac:dyDescent="0.25">
      <c r="H800" s="1"/>
      <c r="R800" s="1"/>
    </row>
    <row r="801" spans="8:18" x14ac:dyDescent="0.25">
      <c r="H801" s="1"/>
      <c r="R801" s="1"/>
    </row>
    <row r="802" spans="8:18" x14ac:dyDescent="0.25">
      <c r="H802" s="1"/>
      <c r="R802" s="1"/>
    </row>
    <row r="803" spans="8:18" x14ac:dyDescent="0.25">
      <c r="H803" s="1"/>
      <c r="R803" s="1"/>
    </row>
    <row r="804" spans="8:18" x14ac:dyDescent="0.25">
      <c r="H804" s="1"/>
      <c r="R804" s="1"/>
    </row>
    <row r="805" spans="8:18" x14ac:dyDescent="0.25">
      <c r="H805" s="1"/>
      <c r="R805" s="1"/>
    </row>
    <row r="806" spans="8:18" x14ac:dyDescent="0.25">
      <c r="H806" s="1"/>
      <c r="R806" s="1"/>
    </row>
    <row r="807" spans="8:18" x14ac:dyDescent="0.25">
      <c r="H807" s="1"/>
      <c r="R807" s="1"/>
    </row>
    <row r="808" spans="8:18" x14ac:dyDescent="0.25">
      <c r="H808" s="1"/>
      <c r="R808" s="1"/>
    </row>
    <row r="809" spans="8:18" x14ac:dyDescent="0.25">
      <c r="H809" s="1"/>
      <c r="R809" s="1"/>
    </row>
    <row r="810" spans="8:18" x14ac:dyDescent="0.25">
      <c r="H810" s="1"/>
      <c r="R810" s="1"/>
    </row>
    <row r="811" spans="8:18" x14ac:dyDescent="0.25">
      <c r="H811" s="1"/>
      <c r="R811" s="1"/>
    </row>
    <row r="812" spans="8:18" x14ac:dyDescent="0.25">
      <c r="H812" s="1"/>
      <c r="R812" s="1"/>
    </row>
    <row r="813" spans="8:18" x14ac:dyDescent="0.25">
      <c r="H813" s="1"/>
      <c r="R813" s="1"/>
    </row>
    <row r="814" spans="8:18" x14ac:dyDescent="0.25">
      <c r="H814" s="1"/>
      <c r="R814" s="1"/>
    </row>
    <row r="815" spans="8:18" x14ac:dyDescent="0.25">
      <c r="H815" s="1"/>
      <c r="R815" s="1"/>
    </row>
    <row r="816" spans="8:18" x14ac:dyDescent="0.25">
      <c r="H816" s="1"/>
      <c r="R816" s="1"/>
    </row>
    <row r="817" spans="8:18" x14ac:dyDescent="0.25">
      <c r="H817" s="1"/>
      <c r="R817" s="1"/>
    </row>
    <row r="818" spans="8:18" x14ac:dyDescent="0.25">
      <c r="H818" s="1"/>
      <c r="R818" s="1"/>
    </row>
    <row r="819" spans="8:18" x14ac:dyDescent="0.25">
      <c r="H819" s="1"/>
      <c r="R819" s="1"/>
    </row>
    <row r="820" spans="8:18" x14ac:dyDescent="0.25">
      <c r="H820" s="1"/>
      <c r="R820" s="1"/>
    </row>
    <row r="821" spans="8:18" x14ac:dyDescent="0.25">
      <c r="H821" s="1"/>
      <c r="R821" s="1"/>
    </row>
    <row r="822" spans="8:18" x14ac:dyDescent="0.25">
      <c r="H822" s="1"/>
      <c r="R822" s="1"/>
    </row>
    <row r="823" spans="8:18" x14ac:dyDescent="0.25">
      <c r="H823" s="1"/>
      <c r="R823" s="1"/>
    </row>
    <row r="824" spans="8:18" x14ac:dyDescent="0.25">
      <c r="H824" s="1"/>
      <c r="R824" s="1"/>
    </row>
    <row r="825" spans="8:18" x14ac:dyDescent="0.25">
      <c r="H825" s="1"/>
      <c r="R825" s="1"/>
    </row>
    <row r="826" spans="8:18" x14ac:dyDescent="0.25">
      <c r="H826" s="1"/>
      <c r="R826" s="1"/>
    </row>
    <row r="827" spans="8:18" x14ac:dyDescent="0.25">
      <c r="H827" s="1"/>
      <c r="R827" s="1"/>
    </row>
    <row r="828" spans="8:18" x14ac:dyDescent="0.25">
      <c r="H828" s="1"/>
      <c r="R828" s="1"/>
    </row>
    <row r="829" spans="8:18" x14ac:dyDescent="0.25">
      <c r="H829" s="1"/>
      <c r="R829" s="1"/>
    </row>
    <row r="830" spans="8:18" x14ac:dyDescent="0.25">
      <c r="H830" s="1"/>
      <c r="R830" s="1"/>
    </row>
    <row r="831" spans="8:18" x14ac:dyDescent="0.25">
      <c r="H831" s="1"/>
      <c r="R831" s="1"/>
    </row>
    <row r="832" spans="8:18" x14ac:dyDescent="0.25">
      <c r="H832" s="1"/>
      <c r="R832" s="1"/>
    </row>
    <row r="833" spans="8:18" x14ac:dyDescent="0.25">
      <c r="H833" s="1"/>
      <c r="R833" s="1"/>
    </row>
    <row r="834" spans="8:18" x14ac:dyDescent="0.25">
      <c r="H834" s="1"/>
      <c r="R834" s="1"/>
    </row>
    <row r="835" spans="8:18" x14ac:dyDescent="0.25">
      <c r="H835" s="1"/>
      <c r="R835" s="1"/>
    </row>
    <row r="836" spans="8:18" x14ac:dyDescent="0.25">
      <c r="H836" s="1"/>
      <c r="R836" s="1"/>
    </row>
    <row r="837" spans="8:18" x14ac:dyDescent="0.25">
      <c r="H837" s="1"/>
      <c r="R837" s="1"/>
    </row>
    <row r="838" spans="8:18" x14ac:dyDescent="0.25">
      <c r="H838" s="1"/>
      <c r="R838" s="1"/>
    </row>
    <row r="839" spans="8:18" x14ac:dyDescent="0.25">
      <c r="H839" s="1"/>
      <c r="R839" s="1"/>
    </row>
    <row r="840" spans="8:18" x14ac:dyDescent="0.25">
      <c r="H840" s="1"/>
      <c r="R840" s="1"/>
    </row>
    <row r="841" spans="8:18" x14ac:dyDescent="0.25">
      <c r="H841" s="1"/>
      <c r="R841" s="1"/>
    </row>
    <row r="842" spans="8:18" x14ac:dyDescent="0.25">
      <c r="H842" s="1"/>
      <c r="R842" s="1"/>
    </row>
    <row r="843" spans="8:18" x14ac:dyDescent="0.25">
      <c r="H843" s="1"/>
      <c r="R843" s="1"/>
    </row>
    <row r="844" spans="8:18" x14ac:dyDescent="0.25">
      <c r="H844" s="1"/>
      <c r="R844" s="1"/>
    </row>
    <row r="845" spans="8:18" x14ac:dyDescent="0.25">
      <c r="H845" s="1"/>
      <c r="R845" s="1"/>
    </row>
    <row r="846" spans="8:18" x14ac:dyDescent="0.25">
      <c r="H846" s="1"/>
      <c r="R846" s="1"/>
    </row>
    <row r="847" spans="8:18" x14ac:dyDescent="0.25">
      <c r="H847" s="1"/>
      <c r="R847" s="1"/>
    </row>
    <row r="848" spans="8:18" x14ac:dyDescent="0.25">
      <c r="H848" s="1"/>
      <c r="R848" s="1"/>
    </row>
    <row r="849" spans="8:18" x14ac:dyDescent="0.25">
      <c r="H849" s="1"/>
      <c r="R849" s="1"/>
    </row>
    <row r="850" spans="8:18" x14ac:dyDescent="0.25">
      <c r="H850" s="1"/>
      <c r="R850" s="1"/>
    </row>
    <row r="851" spans="8:18" x14ac:dyDescent="0.25">
      <c r="H851" s="1"/>
      <c r="R851" s="1"/>
    </row>
    <row r="852" spans="8:18" x14ac:dyDescent="0.25">
      <c r="H852" s="1"/>
      <c r="R852" s="1"/>
    </row>
    <row r="853" spans="8:18" x14ac:dyDescent="0.25">
      <c r="H853" s="1"/>
      <c r="R853" s="1"/>
    </row>
    <row r="854" spans="8:18" x14ac:dyDescent="0.25">
      <c r="H854" s="1"/>
      <c r="R854" s="1"/>
    </row>
    <row r="855" spans="8:18" x14ac:dyDescent="0.25">
      <c r="H855" s="1"/>
      <c r="R855" s="1"/>
    </row>
    <row r="856" spans="8:18" x14ac:dyDescent="0.25">
      <c r="H856" s="1"/>
      <c r="R856" s="1"/>
    </row>
    <row r="857" spans="8:18" x14ac:dyDescent="0.25">
      <c r="H857" s="1"/>
      <c r="R857" s="1"/>
    </row>
    <row r="858" spans="8:18" x14ac:dyDescent="0.25">
      <c r="H858" s="1"/>
      <c r="R858" s="1"/>
    </row>
    <row r="859" spans="8:18" x14ac:dyDescent="0.25">
      <c r="H859" s="1"/>
      <c r="R859" s="1"/>
    </row>
    <row r="860" spans="8:18" x14ac:dyDescent="0.25">
      <c r="H860" s="1"/>
      <c r="R860" s="1"/>
    </row>
    <row r="861" spans="8:18" x14ac:dyDescent="0.25">
      <c r="H861" s="1"/>
      <c r="R861" s="1"/>
    </row>
    <row r="862" spans="8:18" x14ac:dyDescent="0.25">
      <c r="H862" s="1"/>
      <c r="R862" s="1"/>
    </row>
    <row r="863" spans="8:18" x14ac:dyDescent="0.25">
      <c r="H863" s="1"/>
      <c r="R863" s="1"/>
    </row>
    <row r="864" spans="8:18" x14ac:dyDescent="0.25">
      <c r="H864" s="1"/>
      <c r="R864" s="1"/>
    </row>
    <row r="865" spans="8:18" x14ac:dyDescent="0.25">
      <c r="H865" s="1"/>
      <c r="R865" s="1"/>
    </row>
    <row r="866" spans="8:18" x14ac:dyDescent="0.25">
      <c r="H866" s="1"/>
      <c r="R866" s="1"/>
    </row>
    <row r="867" spans="8:18" x14ac:dyDescent="0.25">
      <c r="H867" s="1"/>
      <c r="R867" s="1"/>
    </row>
    <row r="868" spans="8:18" x14ac:dyDescent="0.25">
      <c r="H868" s="1"/>
      <c r="R868" s="1"/>
    </row>
    <row r="869" spans="8:18" x14ac:dyDescent="0.25">
      <c r="H869" s="1"/>
      <c r="R869" s="1"/>
    </row>
    <row r="870" spans="8:18" x14ac:dyDescent="0.25">
      <c r="H870" s="1"/>
      <c r="R870" s="1"/>
    </row>
    <row r="871" spans="8:18" x14ac:dyDescent="0.25">
      <c r="H871" s="1"/>
      <c r="R871" s="1"/>
    </row>
    <row r="872" spans="8:18" x14ac:dyDescent="0.25">
      <c r="H872" s="1"/>
      <c r="R872" s="1"/>
    </row>
    <row r="873" spans="8:18" x14ac:dyDescent="0.25">
      <c r="H873" s="1"/>
      <c r="R873" s="1"/>
    </row>
    <row r="874" spans="8:18" x14ac:dyDescent="0.25">
      <c r="H874" s="1"/>
      <c r="R874" s="1"/>
    </row>
    <row r="875" spans="8:18" x14ac:dyDescent="0.25">
      <c r="H875" s="1"/>
      <c r="R875" s="1"/>
    </row>
    <row r="876" spans="8:18" x14ac:dyDescent="0.25">
      <c r="H876" s="1"/>
      <c r="R876" s="1"/>
    </row>
    <row r="877" spans="8:18" x14ac:dyDescent="0.25">
      <c r="H877" s="1"/>
      <c r="R877" s="1"/>
    </row>
    <row r="878" spans="8:18" x14ac:dyDescent="0.25">
      <c r="H878" s="1"/>
      <c r="R878" s="1"/>
    </row>
    <row r="879" spans="8:18" x14ac:dyDescent="0.25">
      <c r="H879" s="1"/>
      <c r="R879" s="1"/>
    </row>
    <row r="880" spans="8:18" x14ac:dyDescent="0.25">
      <c r="H880" s="1"/>
      <c r="R880" s="1"/>
    </row>
    <row r="881" spans="8:18" x14ac:dyDescent="0.25">
      <c r="H881" s="1"/>
      <c r="R881" s="1"/>
    </row>
    <row r="882" spans="8:18" x14ac:dyDescent="0.25">
      <c r="H882" s="1"/>
      <c r="R882" s="1"/>
    </row>
    <row r="883" spans="8:18" x14ac:dyDescent="0.25">
      <c r="H883" s="1"/>
      <c r="R883" s="1"/>
    </row>
    <row r="884" spans="8:18" x14ac:dyDescent="0.25">
      <c r="H884" s="1"/>
      <c r="R884" s="1"/>
    </row>
    <row r="885" spans="8:18" x14ac:dyDescent="0.25">
      <c r="H885" s="1"/>
      <c r="R885" s="1"/>
    </row>
    <row r="886" spans="8:18" x14ac:dyDescent="0.25">
      <c r="H886" s="1"/>
      <c r="R886" s="1"/>
    </row>
    <row r="887" spans="8:18" x14ac:dyDescent="0.25">
      <c r="H887" s="1"/>
      <c r="R887" s="1"/>
    </row>
    <row r="888" spans="8:18" x14ac:dyDescent="0.25">
      <c r="H888" s="1"/>
      <c r="R888" s="1"/>
    </row>
    <row r="889" spans="8:18" x14ac:dyDescent="0.25">
      <c r="H889" s="1"/>
      <c r="R889" s="1"/>
    </row>
    <row r="890" spans="8:18" x14ac:dyDescent="0.25">
      <c r="H890" s="1"/>
      <c r="R890" s="1"/>
    </row>
    <row r="891" spans="8:18" x14ac:dyDescent="0.25">
      <c r="H891" s="1"/>
      <c r="R891" s="1"/>
    </row>
    <row r="892" spans="8:18" x14ac:dyDescent="0.25">
      <c r="H892" s="1"/>
      <c r="R892" s="1"/>
    </row>
    <row r="893" spans="8:18" x14ac:dyDescent="0.25">
      <c r="H893" s="1"/>
      <c r="R893" s="1"/>
    </row>
    <row r="894" spans="8:18" x14ac:dyDescent="0.25">
      <c r="H894" s="1"/>
      <c r="R894" s="1"/>
    </row>
    <row r="895" spans="8:18" x14ac:dyDescent="0.25">
      <c r="H895" s="1"/>
      <c r="R895" s="1"/>
    </row>
    <row r="896" spans="8:18" x14ac:dyDescent="0.25">
      <c r="H896" s="1"/>
      <c r="R896" s="1"/>
    </row>
    <row r="897" spans="8:18" x14ac:dyDescent="0.25">
      <c r="H897" s="1"/>
      <c r="R897" s="1"/>
    </row>
    <row r="898" spans="8:18" x14ac:dyDescent="0.25">
      <c r="H898" s="1"/>
      <c r="R898" s="1"/>
    </row>
    <row r="899" spans="8:18" x14ac:dyDescent="0.25">
      <c r="H899" s="1"/>
      <c r="R899" s="1"/>
    </row>
    <row r="900" spans="8:18" x14ac:dyDescent="0.25">
      <c r="H900" s="1"/>
      <c r="R900" s="1"/>
    </row>
    <row r="901" spans="8:18" x14ac:dyDescent="0.25">
      <c r="H901" s="1"/>
      <c r="R901" s="1"/>
    </row>
    <row r="902" spans="8:18" x14ac:dyDescent="0.25">
      <c r="H902" s="1"/>
      <c r="R902" s="1"/>
    </row>
    <row r="903" spans="8:18" x14ac:dyDescent="0.25">
      <c r="H903" s="1"/>
      <c r="R903" s="1"/>
    </row>
    <row r="904" spans="8:18" x14ac:dyDescent="0.25">
      <c r="H904" s="1"/>
      <c r="R904" s="1"/>
    </row>
    <row r="905" spans="8:18" x14ac:dyDescent="0.25">
      <c r="H905" s="1"/>
      <c r="R905" s="1"/>
    </row>
    <row r="906" spans="8:18" x14ac:dyDescent="0.25">
      <c r="H906" s="1"/>
      <c r="R906" s="1"/>
    </row>
    <row r="907" spans="8:18" x14ac:dyDescent="0.25">
      <c r="H907" s="1"/>
      <c r="R907" s="1"/>
    </row>
    <row r="908" spans="8:18" x14ac:dyDescent="0.25">
      <c r="H908" s="1"/>
      <c r="R908" s="1"/>
    </row>
    <row r="909" spans="8:18" x14ac:dyDescent="0.25">
      <c r="H909" s="1"/>
      <c r="R909" s="1"/>
    </row>
    <row r="910" spans="8:18" x14ac:dyDescent="0.25">
      <c r="H910" s="1"/>
      <c r="R910" s="1"/>
    </row>
    <row r="911" spans="8:18" x14ac:dyDescent="0.25">
      <c r="H911" s="1"/>
      <c r="R911" s="1"/>
    </row>
    <row r="912" spans="8:18" x14ac:dyDescent="0.25">
      <c r="H912" s="1"/>
      <c r="R912" s="1"/>
    </row>
    <row r="913" spans="8:18" x14ac:dyDescent="0.25">
      <c r="H913" s="1"/>
      <c r="R913" s="1"/>
    </row>
    <row r="914" spans="8:18" x14ac:dyDescent="0.25">
      <c r="H914" s="1"/>
      <c r="R914" s="1"/>
    </row>
    <row r="915" spans="8:18" x14ac:dyDescent="0.25">
      <c r="H915" s="1"/>
      <c r="R915" s="1"/>
    </row>
    <row r="916" spans="8:18" x14ac:dyDescent="0.25">
      <c r="H916" s="1"/>
      <c r="R916" s="1"/>
    </row>
    <row r="917" spans="8:18" x14ac:dyDescent="0.25">
      <c r="H917" s="1"/>
      <c r="R917" s="1"/>
    </row>
    <row r="918" spans="8:18" x14ac:dyDescent="0.25">
      <c r="H918" s="1"/>
      <c r="R918" s="1"/>
    </row>
    <row r="919" spans="8:18" x14ac:dyDescent="0.25">
      <c r="H919" s="1"/>
      <c r="R919" s="1"/>
    </row>
    <row r="920" spans="8:18" x14ac:dyDescent="0.25">
      <c r="H920" s="1"/>
      <c r="R920" s="1"/>
    </row>
    <row r="921" spans="8:18" x14ac:dyDescent="0.25">
      <c r="H921" s="1"/>
      <c r="R921" s="1"/>
    </row>
    <row r="922" spans="8:18" x14ac:dyDescent="0.25">
      <c r="H922" s="1"/>
      <c r="R922" s="1"/>
    </row>
    <row r="923" spans="8:18" x14ac:dyDescent="0.25">
      <c r="H923" s="1"/>
      <c r="R923" s="1"/>
    </row>
    <row r="924" spans="8:18" x14ac:dyDescent="0.25">
      <c r="H924" s="1"/>
      <c r="R924" s="1"/>
    </row>
    <row r="925" spans="8:18" x14ac:dyDescent="0.25">
      <c r="H925" s="1"/>
      <c r="R925" s="1"/>
    </row>
    <row r="926" spans="8:18" x14ac:dyDescent="0.25">
      <c r="H926" s="1"/>
      <c r="R926" s="1"/>
    </row>
    <row r="927" spans="8:18" x14ac:dyDescent="0.25">
      <c r="H927" s="1"/>
      <c r="R927" s="1"/>
    </row>
    <row r="928" spans="8:18" x14ac:dyDescent="0.25">
      <c r="H928" s="1"/>
      <c r="R928" s="1"/>
    </row>
    <row r="929" spans="8:18" x14ac:dyDescent="0.25">
      <c r="H929" s="1"/>
      <c r="R929" s="1"/>
    </row>
    <row r="930" spans="8:18" x14ac:dyDescent="0.25">
      <c r="H930" s="1"/>
      <c r="R930" s="1"/>
    </row>
    <row r="931" spans="8:18" x14ac:dyDescent="0.25">
      <c r="H931" s="1"/>
      <c r="R931" s="1"/>
    </row>
    <row r="932" spans="8:18" x14ac:dyDescent="0.25">
      <c r="H932" s="1"/>
      <c r="R932" s="1"/>
    </row>
    <row r="933" spans="8:18" x14ac:dyDescent="0.25">
      <c r="H933" s="1"/>
      <c r="R933" s="1"/>
    </row>
    <row r="934" spans="8:18" x14ac:dyDescent="0.25">
      <c r="H934" s="1"/>
      <c r="R934" s="1"/>
    </row>
    <row r="935" spans="8:18" x14ac:dyDescent="0.25">
      <c r="H935" s="1"/>
      <c r="R935" s="1"/>
    </row>
    <row r="936" spans="8:18" x14ac:dyDescent="0.25">
      <c r="H936" s="1"/>
      <c r="R936" s="1"/>
    </row>
    <row r="937" spans="8:18" x14ac:dyDescent="0.25">
      <c r="H937" s="1"/>
      <c r="R937" s="1"/>
    </row>
    <row r="938" spans="8:18" x14ac:dyDescent="0.25">
      <c r="H938" s="1"/>
      <c r="R938" s="1"/>
    </row>
    <row r="939" spans="8:18" x14ac:dyDescent="0.25">
      <c r="H939" s="1"/>
      <c r="R939" s="1"/>
    </row>
    <row r="940" spans="8:18" x14ac:dyDescent="0.25">
      <c r="H940" s="1"/>
      <c r="R940" s="1"/>
    </row>
    <row r="941" spans="8:18" x14ac:dyDescent="0.25">
      <c r="H941" s="1"/>
      <c r="R941" s="1"/>
    </row>
    <row r="942" spans="8:18" x14ac:dyDescent="0.25">
      <c r="H942" s="1"/>
      <c r="R942" s="1"/>
    </row>
    <row r="943" spans="8:18" x14ac:dyDescent="0.25">
      <c r="H943" s="1"/>
      <c r="R943" s="1"/>
    </row>
    <row r="944" spans="8:18" x14ac:dyDescent="0.25">
      <c r="H944" s="1"/>
      <c r="R944" s="1"/>
    </row>
    <row r="945" spans="8:18" x14ac:dyDescent="0.25">
      <c r="H945" s="1"/>
      <c r="R945" s="1"/>
    </row>
    <row r="946" spans="8:18" x14ac:dyDescent="0.25">
      <c r="H946" s="1"/>
      <c r="R946" s="1"/>
    </row>
    <row r="947" spans="8:18" x14ac:dyDescent="0.25">
      <c r="H947" s="1"/>
      <c r="R947" s="1"/>
    </row>
    <row r="948" spans="8:18" x14ac:dyDescent="0.25">
      <c r="H948" s="1"/>
      <c r="R948" s="1"/>
    </row>
    <row r="949" spans="8:18" x14ac:dyDescent="0.25">
      <c r="H949" s="1"/>
      <c r="R949" s="1"/>
    </row>
    <row r="950" spans="8:18" x14ac:dyDescent="0.25">
      <c r="H950" s="1"/>
      <c r="R950" s="1"/>
    </row>
    <row r="951" spans="8:18" x14ac:dyDescent="0.25">
      <c r="H951" s="1"/>
      <c r="R951" s="1"/>
    </row>
    <row r="952" spans="8:18" x14ac:dyDescent="0.25">
      <c r="H952" s="1"/>
      <c r="R952" s="1"/>
    </row>
    <row r="953" spans="8:18" x14ac:dyDescent="0.25">
      <c r="H953" s="1"/>
      <c r="R953" s="1"/>
    </row>
    <row r="954" spans="8:18" x14ac:dyDescent="0.25">
      <c r="H954" s="1"/>
      <c r="R954" s="1"/>
    </row>
    <row r="955" spans="8:18" x14ac:dyDescent="0.25">
      <c r="H955" s="1"/>
      <c r="R955" s="1"/>
    </row>
    <row r="956" spans="8:18" x14ac:dyDescent="0.25">
      <c r="H956" s="1"/>
      <c r="R956" s="1"/>
    </row>
    <row r="957" spans="8:18" x14ac:dyDescent="0.25">
      <c r="H957" s="1"/>
      <c r="R957" s="1"/>
    </row>
    <row r="958" spans="8:18" x14ac:dyDescent="0.25">
      <c r="H958" s="1"/>
      <c r="R958" s="1"/>
    </row>
    <row r="959" spans="8:18" x14ac:dyDescent="0.25">
      <c r="H959" s="1"/>
      <c r="R959" s="1"/>
    </row>
    <row r="960" spans="8:18" x14ac:dyDescent="0.25">
      <c r="H960" s="1"/>
      <c r="R960" s="1"/>
    </row>
    <row r="961" spans="8:18" x14ac:dyDescent="0.25">
      <c r="H961" s="1"/>
      <c r="R961" s="1"/>
    </row>
    <row r="962" spans="8:18" x14ac:dyDescent="0.25">
      <c r="H962" s="1"/>
      <c r="R962" s="1"/>
    </row>
    <row r="963" spans="8:18" x14ac:dyDescent="0.25">
      <c r="H963" s="1"/>
      <c r="R963" s="1"/>
    </row>
    <row r="964" spans="8:18" x14ac:dyDescent="0.25">
      <c r="H964" s="1"/>
      <c r="R964" s="1"/>
    </row>
    <row r="965" spans="8:18" x14ac:dyDescent="0.25">
      <c r="H965" s="1"/>
      <c r="R965" s="1"/>
    </row>
    <row r="966" spans="8:18" x14ac:dyDescent="0.25">
      <c r="H966" s="1"/>
      <c r="R966" s="1"/>
    </row>
    <row r="967" spans="8:18" x14ac:dyDescent="0.25">
      <c r="H967" s="1"/>
      <c r="R967" s="1"/>
    </row>
    <row r="968" spans="8:18" x14ac:dyDescent="0.25">
      <c r="H968" s="1"/>
      <c r="R968" s="1"/>
    </row>
    <row r="969" spans="8:18" x14ac:dyDescent="0.25">
      <c r="H969" s="1"/>
      <c r="R969" s="1"/>
    </row>
    <row r="970" spans="8:18" x14ac:dyDescent="0.25">
      <c r="H970" s="1"/>
      <c r="R970" s="1"/>
    </row>
    <row r="971" spans="8:18" x14ac:dyDescent="0.25">
      <c r="H971" s="1"/>
      <c r="R971" s="1"/>
    </row>
    <row r="972" spans="8:18" x14ac:dyDescent="0.25">
      <c r="H972" s="1"/>
      <c r="R972" s="1"/>
    </row>
    <row r="973" spans="8:18" x14ac:dyDescent="0.25">
      <c r="H973" s="1"/>
      <c r="R973" s="1"/>
    </row>
    <row r="974" spans="8:18" x14ac:dyDescent="0.25">
      <c r="H974" s="1"/>
      <c r="R974" s="1"/>
    </row>
    <row r="975" spans="8:18" x14ac:dyDescent="0.25">
      <c r="H975" s="1"/>
      <c r="R975" s="1"/>
    </row>
    <row r="976" spans="8:18" x14ac:dyDescent="0.25">
      <c r="H976" s="1"/>
      <c r="R976" s="1"/>
    </row>
    <row r="977" spans="8:18" x14ac:dyDescent="0.25">
      <c r="H977" s="1"/>
      <c r="R977" s="1"/>
    </row>
    <row r="978" spans="8:18" x14ac:dyDescent="0.25">
      <c r="H978" s="1"/>
      <c r="R978" s="1"/>
    </row>
    <row r="979" spans="8:18" x14ac:dyDescent="0.25">
      <c r="H979" s="1"/>
      <c r="R979" s="1"/>
    </row>
    <row r="980" spans="8:18" x14ac:dyDescent="0.25">
      <c r="H980" s="1"/>
      <c r="R980" s="1"/>
    </row>
    <row r="981" spans="8:18" x14ac:dyDescent="0.25">
      <c r="H981" s="1"/>
      <c r="R981" s="1"/>
    </row>
    <row r="982" spans="8:18" x14ac:dyDescent="0.25">
      <c r="H982" s="1"/>
      <c r="R982" s="1"/>
    </row>
    <row r="983" spans="8:18" x14ac:dyDescent="0.25">
      <c r="H983" s="1"/>
      <c r="R983" s="1"/>
    </row>
    <row r="984" spans="8:18" x14ac:dyDescent="0.25">
      <c r="H984" s="1"/>
      <c r="R984" s="1"/>
    </row>
    <row r="985" spans="8:18" x14ac:dyDescent="0.25">
      <c r="H985" s="1"/>
      <c r="R985" s="1"/>
    </row>
    <row r="986" spans="8:18" x14ac:dyDescent="0.25">
      <c r="H986" s="1"/>
      <c r="R986" s="1"/>
    </row>
    <row r="987" spans="8:18" x14ac:dyDescent="0.25">
      <c r="H987" s="1"/>
      <c r="R987" s="1"/>
    </row>
    <row r="988" spans="8:18" x14ac:dyDescent="0.25">
      <c r="H988" s="1"/>
      <c r="R988" s="1"/>
    </row>
    <row r="989" spans="8:18" x14ac:dyDescent="0.25">
      <c r="H989" s="1"/>
      <c r="R989" s="1"/>
    </row>
    <row r="990" spans="8:18" x14ac:dyDescent="0.25">
      <c r="H990" s="1"/>
      <c r="R990" s="1"/>
    </row>
    <row r="991" spans="8:18" x14ac:dyDescent="0.25">
      <c r="H991" s="1"/>
      <c r="R991" s="1"/>
    </row>
    <row r="992" spans="8:18" x14ac:dyDescent="0.25">
      <c r="H992" s="1"/>
      <c r="R992" s="1"/>
    </row>
    <row r="993" spans="8:18" x14ac:dyDescent="0.25">
      <c r="H993" s="1"/>
      <c r="R993" s="1"/>
    </row>
    <row r="994" spans="8:18" x14ac:dyDescent="0.25">
      <c r="H994" s="1"/>
      <c r="R994" s="1"/>
    </row>
    <row r="995" spans="8:18" x14ac:dyDescent="0.25">
      <c r="H995" s="1"/>
      <c r="R995" s="1"/>
    </row>
    <row r="996" spans="8:18" x14ac:dyDescent="0.25">
      <c r="H996" s="1"/>
      <c r="R996" s="1"/>
    </row>
    <row r="997" spans="8:18" x14ac:dyDescent="0.25">
      <c r="H997" s="1"/>
      <c r="R997" s="1"/>
    </row>
    <row r="998" spans="8:18" x14ac:dyDescent="0.25">
      <c r="H998" s="1"/>
      <c r="R998" s="1"/>
    </row>
    <row r="999" spans="8:18" x14ac:dyDescent="0.25">
      <c r="H999" s="1"/>
      <c r="R999" s="1"/>
    </row>
    <row r="1000" spans="8:18" x14ac:dyDescent="0.25">
      <c r="H1000" s="1"/>
      <c r="R1000" s="1"/>
    </row>
    <row r="1001" spans="8:18" x14ac:dyDescent="0.25">
      <c r="H1001" s="1"/>
      <c r="R1001" s="1"/>
    </row>
    <row r="1002" spans="8:18" x14ac:dyDescent="0.25">
      <c r="H1002" s="1"/>
      <c r="R1002" s="1"/>
    </row>
    <row r="1003" spans="8:18" x14ac:dyDescent="0.25">
      <c r="H1003" s="1"/>
      <c r="R1003" s="1"/>
    </row>
    <row r="1004" spans="8:18" x14ac:dyDescent="0.25">
      <c r="H1004" s="1"/>
      <c r="R1004" s="1"/>
    </row>
    <row r="1005" spans="8:18" x14ac:dyDescent="0.25">
      <c r="H1005" s="1"/>
      <c r="R1005" s="1"/>
    </row>
    <row r="1006" spans="8:18" x14ac:dyDescent="0.25">
      <c r="H1006" s="1"/>
      <c r="R1006" s="1"/>
    </row>
    <row r="1007" spans="8:18" x14ac:dyDescent="0.25">
      <c r="H1007" s="1"/>
      <c r="R1007" s="1"/>
    </row>
    <row r="1008" spans="8:18" x14ac:dyDescent="0.25">
      <c r="H1008" s="1"/>
      <c r="R1008" s="1"/>
    </row>
    <row r="1009" spans="8:18" x14ac:dyDescent="0.25">
      <c r="H1009" s="1"/>
      <c r="R1009" s="1"/>
    </row>
    <row r="1010" spans="8:18" x14ac:dyDescent="0.25">
      <c r="H1010" s="1"/>
      <c r="R1010" s="1"/>
    </row>
    <row r="1011" spans="8:18" x14ac:dyDescent="0.25">
      <c r="H1011" s="1"/>
      <c r="R1011" s="1"/>
    </row>
    <row r="1012" spans="8:18" x14ac:dyDescent="0.25">
      <c r="H1012" s="1"/>
      <c r="R1012" s="1"/>
    </row>
    <row r="1013" spans="8:18" x14ac:dyDescent="0.25">
      <c r="H1013" s="1"/>
      <c r="R1013" s="1"/>
    </row>
    <row r="1014" spans="8:18" x14ac:dyDescent="0.25">
      <c r="H1014" s="1"/>
      <c r="R1014" s="1"/>
    </row>
    <row r="1015" spans="8:18" x14ac:dyDescent="0.25">
      <c r="H1015" s="1"/>
      <c r="R1015" s="1"/>
    </row>
    <row r="1016" spans="8:18" x14ac:dyDescent="0.25">
      <c r="H1016" s="1"/>
      <c r="R1016" s="1"/>
    </row>
    <row r="1017" spans="8:18" x14ac:dyDescent="0.25">
      <c r="H1017" s="1"/>
      <c r="R1017" s="1"/>
    </row>
    <row r="1018" spans="8:18" x14ac:dyDescent="0.25">
      <c r="H1018" s="1"/>
      <c r="R1018" s="1"/>
    </row>
    <row r="1019" spans="8:18" x14ac:dyDescent="0.25">
      <c r="H1019" s="1"/>
      <c r="R1019" s="1"/>
    </row>
    <row r="1020" spans="8:18" x14ac:dyDescent="0.25">
      <c r="H1020" s="1"/>
      <c r="R1020" s="1"/>
    </row>
    <row r="1021" spans="8:18" x14ac:dyDescent="0.25">
      <c r="H1021" s="1"/>
      <c r="R1021" s="1"/>
    </row>
    <row r="1022" spans="8:18" x14ac:dyDescent="0.25">
      <c r="H1022" s="1"/>
      <c r="R1022" s="1"/>
    </row>
    <row r="1023" spans="8:18" x14ac:dyDescent="0.25">
      <c r="H1023" s="1"/>
      <c r="R1023" s="1"/>
    </row>
    <row r="1024" spans="8:18" x14ac:dyDescent="0.25">
      <c r="H1024" s="1"/>
      <c r="R1024" s="1"/>
    </row>
    <row r="1025" spans="8:18" x14ac:dyDescent="0.25">
      <c r="H1025" s="1"/>
      <c r="R1025" s="1"/>
    </row>
    <row r="1026" spans="8:18" x14ac:dyDescent="0.25">
      <c r="H1026" s="1"/>
      <c r="R1026" s="1"/>
    </row>
    <row r="1027" spans="8:18" x14ac:dyDescent="0.25">
      <c r="H1027" s="1"/>
      <c r="R1027" s="1"/>
    </row>
    <row r="1028" spans="8:18" x14ac:dyDescent="0.25">
      <c r="H1028" s="1"/>
      <c r="R1028" s="1"/>
    </row>
    <row r="1029" spans="8:18" x14ac:dyDescent="0.25">
      <c r="H1029" s="1"/>
      <c r="R1029" s="1"/>
    </row>
    <row r="1030" spans="8:18" x14ac:dyDescent="0.25">
      <c r="H1030" s="1"/>
      <c r="R1030" s="1"/>
    </row>
    <row r="1031" spans="8:18" x14ac:dyDescent="0.25">
      <c r="H1031" s="1"/>
      <c r="R1031" s="1"/>
    </row>
    <row r="1032" spans="8:18" x14ac:dyDescent="0.25">
      <c r="H1032" s="1"/>
      <c r="R1032" s="1"/>
    </row>
    <row r="1033" spans="8:18" x14ac:dyDescent="0.25">
      <c r="H1033" s="1"/>
      <c r="R1033" s="1"/>
    </row>
    <row r="1034" spans="8:18" x14ac:dyDescent="0.25">
      <c r="H1034" s="1"/>
      <c r="R1034" s="1"/>
    </row>
    <row r="1035" spans="8:18" x14ac:dyDescent="0.25">
      <c r="H1035" s="1"/>
      <c r="R1035" s="1"/>
    </row>
    <row r="1036" spans="8:18" x14ac:dyDescent="0.25">
      <c r="H1036" s="1"/>
      <c r="R1036" s="1"/>
    </row>
    <row r="1037" spans="8:18" x14ac:dyDescent="0.25">
      <c r="H1037" s="1"/>
      <c r="R1037" s="1"/>
    </row>
    <row r="1038" spans="8:18" x14ac:dyDescent="0.25">
      <c r="H1038" s="1"/>
      <c r="R1038" s="1"/>
    </row>
    <row r="1039" spans="8:18" x14ac:dyDescent="0.25">
      <c r="H1039" s="1"/>
      <c r="R1039" s="1"/>
    </row>
    <row r="1040" spans="8:18" x14ac:dyDescent="0.25">
      <c r="H1040" s="1"/>
      <c r="R1040" s="1"/>
    </row>
    <row r="1041" spans="8:18" x14ac:dyDescent="0.25">
      <c r="H1041" s="1"/>
      <c r="R1041" s="1"/>
    </row>
    <row r="1042" spans="8:18" x14ac:dyDescent="0.25">
      <c r="H1042" s="1"/>
      <c r="R1042" s="1"/>
    </row>
    <row r="1043" spans="8:18" x14ac:dyDescent="0.25">
      <c r="H1043" s="1"/>
      <c r="R1043" s="1"/>
    </row>
    <row r="1044" spans="8:18" x14ac:dyDescent="0.25">
      <c r="H1044" s="1"/>
      <c r="R1044" s="1"/>
    </row>
    <row r="1045" spans="8:18" x14ac:dyDescent="0.25">
      <c r="H1045" s="1"/>
      <c r="R1045" s="1"/>
    </row>
    <row r="1046" spans="8:18" x14ac:dyDescent="0.25">
      <c r="H1046" s="1"/>
      <c r="R1046" s="1"/>
    </row>
    <row r="1047" spans="8:18" x14ac:dyDescent="0.25">
      <c r="H1047" s="1"/>
      <c r="R1047" s="1"/>
    </row>
    <row r="1048" spans="8:18" x14ac:dyDescent="0.25">
      <c r="H1048" s="1"/>
      <c r="R1048" s="1"/>
    </row>
    <row r="1049" spans="8:18" x14ac:dyDescent="0.25">
      <c r="H1049" s="1"/>
      <c r="R1049" s="1"/>
    </row>
    <row r="1050" spans="8:18" x14ac:dyDescent="0.25">
      <c r="H1050" s="1"/>
      <c r="R1050" s="1"/>
    </row>
    <row r="1051" spans="8:18" x14ac:dyDescent="0.25">
      <c r="H1051" s="1"/>
      <c r="R1051" s="1"/>
    </row>
    <row r="1052" spans="8:18" x14ac:dyDescent="0.25">
      <c r="H1052" s="1"/>
      <c r="R1052" s="1"/>
    </row>
    <row r="1053" spans="8:18" x14ac:dyDescent="0.25">
      <c r="H1053" s="1"/>
      <c r="R1053" s="1"/>
    </row>
    <row r="1054" spans="8:18" x14ac:dyDescent="0.25">
      <c r="H1054" s="1"/>
      <c r="R1054" s="1"/>
    </row>
    <row r="1055" spans="8:18" x14ac:dyDescent="0.25">
      <c r="H1055" s="1"/>
      <c r="R1055" s="1"/>
    </row>
    <row r="1056" spans="8:18" x14ac:dyDescent="0.25">
      <c r="H1056" s="1"/>
      <c r="R1056" s="1"/>
    </row>
    <row r="1057" spans="8:18" x14ac:dyDescent="0.25">
      <c r="H1057" s="1"/>
      <c r="R1057" s="1"/>
    </row>
    <row r="1058" spans="8:18" x14ac:dyDescent="0.25">
      <c r="H1058" s="1"/>
      <c r="R1058" s="1"/>
    </row>
    <row r="1059" spans="8:18" x14ac:dyDescent="0.25">
      <c r="H1059" s="1"/>
      <c r="R1059" s="1"/>
    </row>
    <row r="1060" spans="8:18" x14ac:dyDescent="0.25">
      <c r="H1060" s="1"/>
      <c r="R1060" s="1"/>
    </row>
    <row r="1061" spans="8:18" x14ac:dyDescent="0.25">
      <c r="H1061" s="1"/>
      <c r="R1061" s="1"/>
    </row>
    <row r="1062" spans="8:18" x14ac:dyDescent="0.25">
      <c r="H1062" s="1"/>
      <c r="R1062" s="1"/>
    </row>
    <row r="1063" spans="8:18" x14ac:dyDescent="0.25">
      <c r="H1063" s="1"/>
      <c r="R1063" s="1"/>
    </row>
    <row r="1064" spans="8:18" x14ac:dyDescent="0.25">
      <c r="H1064" s="1"/>
      <c r="R1064" s="1"/>
    </row>
    <row r="1065" spans="8:18" x14ac:dyDescent="0.25">
      <c r="H1065" s="1"/>
      <c r="R1065" s="1"/>
    </row>
    <row r="1066" spans="8:18" x14ac:dyDescent="0.25">
      <c r="H1066" s="1"/>
      <c r="R1066" s="1"/>
    </row>
    <row r="1067" spans="8:18" x14ac:dyDescent="0.25">
      <c r="H1067" s="1"/>
      <c r="R1067" s="1"/>
    </row>
    <row r="1068" spans="8:18" x14ac:dyDescent="0.25">
      <c r="H1068" s="1"/>
      <c r="R1068" s="1"/>
    </row>
    <row r="1069" spans="8:18" x14ac:dyDescent="0.25">
      <c r="H1069" s="1"/>
      <c r="R1069" s="1"/>
    </row>
    <row r="1070" spans="8:18" x14ac:dyDescent="0.25">
      <c r="H1070" s="1"/>
      <c r="R1070" s="1"/>
    </row>
    <row r="1071" spans="8:18" x14ac:dyDescent="0.25">
      <c r="H1071" s="1"/>
      <c r="R1071" s="1"/>
    </row>
    <row r="1072" spans="8:18" x14ac:dyDescent="0.25">
      <c r="H1072" s="1"/>
      <c r="R1072" s="1"/>
    </row>
    <row r="1073" spans="8:18" x14ac:dyDescent="0.25">
      <c r="H1073" s="1"/>
      <c r="R1073" s="1"/>
    </row>
    <row r="1074" spans="8:18" x14ac:dyDescent="0.25">
      <c r="H1074" s="1"/>
      <c r="R1074" s="1"/>
    </row>
    <row r="1075" spans="8:18" x14ac:dyDescent="0.25">
      <c r="H1075" s="1"/>
      <c r="R1075" s="1"/>
    </row>
    <row r="1076" spans="8:18" x14ac:dyDescent="0.25">
      <c r="H1076" s="1"/>
      <c r="R1076" s="1"/>
    </row>
    <row r="1077" spans="8:18" x14ac:dyDescent="0.25">
      <c r="H1077" s="1"/>
      <c r="R1077" s="1"/>
    </row>
    <row r="1078" spans="8:18" x14ac:dyDescent="0.25">
      <c r="H1078" s="1"/>
      <c r="R1078" s="1"/>
    </row>
    <row r="1079" spans="8:18" x14ac:dyDescent="0.25">
      <c r="H1079" s="1"/>
      <c r="R1079" s="1"/>
    </row>
    <row r="1080" spans="8:18" x14ac:dyDescent="0.25">
      <c r="H1080" s="1"/>
      <c r="R1080" s="1"/>
    </row>
    <row r="1081" spans="8:18" x14ac:dyDescent="0.25">
      <c r="H1081" s="1"/>
      <c r="R1081" s="1"/>
    </row>
    <row r="1082" spans="8:18" x14ac:dyDescent="0.25">
      <c r="H1082" s="1"/>
      <c r="R1082" s="1"/>
    </row>
    <row r="1083" spans="8:18" x14ac:dyDescent="0.25">
      <c r="H1083" s="1"/>
      <c r="R1083" s="1"/>
    </row>
    <row r="1084" spans="8:18" x14ac:dyDescent="0.25">
      <c r="H1084" s="1"/>
      <c r="R1084" s="1"/>
    </row>
    <row r="1085" spans="8:18" x14ac:dyDescent="0.25">
      <c r="H1085" s="1"/>
      <c r="R1085" s="1"/>
    </row>
    <row r="1086" spans="8:18" x14ac:dyDescent="0.25">
      <c r="H1086" s="1"/>
      <c r="R1086" s="1"/>
    </row>
    <row r="1087" spans="8:18" x14ac:dyDescent="0.25">
      <c r="H1087" s="1"/>
      <c r="R1087" s="1"/>
    </row>
    <row r="1088" spans="8:18" x14ac:dyDescent="0.25">
      <c r="H1088" s="1"/>
      <c r="R1088" s="1"/>
    </row>
    <row r="1089" spans="8:18" x14ac:dyDescent="0.25">
      <c r="H1089" s="1"/>
      <c r="R1089" s="1"/>
    </row>
    <row r="1090" spans="8:18" x14ac:dyDescent="0.25">
      <c r="H1090" s="1"/>
      <c r="R1090" s="1"/>
    </row>
    <row r="1091" spans="8:18" x14ac:dyDescent="0.25">
      <c r="H1091" s="1"/>
      <c r="R1091" s="1"/>
    </row>
    <row r="1092" spans="8:18" x14ac:dyDescent="0.25">
      <c r="H1092" s="1"/>
      <c r="R1092" s="1"/>
    </row>
    <row r="1093" spans="8:18" x14ac:dyDescent="0.25">
      <c r="H1093" s="1"/>
      <c r="R1093" s="1"/>
    </row>
    <row r="1094" spans="8:18" x14ac:dyDescent="0.25">
      <c r="H1094" s="1"/>
      <c r="R1094" s="1"/>
    </row>
    <row r="1095" spans="8:18" x14ac:dyDescent="0.25">
      <c r="H1095" s="1"/>
      <c r="R1095" s="1"/>
    </row>
    <row r="1096" spans="8:18" x14ac:dyDescent="0.25">
      <c r="H1096" s="1"/>
      <c r="R1096" s="1"/>
    </row>
    <row r="1097" spans="8:18" x14ac:dyDescent="0.25">
      <c r="H1097" s="1"/>
      <c r="R1097" s="1"/>
    </row>
    <row r="1098" spans="8:18" x14ac:dyDescent="0.25">
      <c r="H1098" s="1"/>
      <c r="R1098" s="1"/>
    </row>
    <row r="1099" spans="8:18" x14ac:dyDescent="0.25">
      <c r="H1099" s="1"/>
      <c r="R1099" s="1"/>
    </row>
    <row r="1100" spans="8:18" x14ac:dyDescent="0.25">
      <c r="H1100" s="1"/>
      <c r="R1100" s="1"/>
    </row>
    <row r="1101" spans="8:18" x14ac:dyDescent="0.25">
      <c r="H1101" s="1"/>
      <c r="R1101" s="1"/>
    </row>
    <row r="1102" spans="8:18" x14ac:dyDescent="0.25">
      <c r="H1102" s="1"/>
      <c r="R1102" s="1"/>
    </row>
    <row r="1103" spans="8:18" x14ac:dyDescent="0.25">
      <c r="H1103" s="1"/>
      <c r="R1103" s="1"/>
    </row>
    <row r="1104" spans="8:18" x14ac:dyDescent="0.25">
      <c r="H1104" s="1"/>
      <c r="R1104" s="1"/>
    </row>
    <row r="1105" spans="8:18" x14ac:dyDescent="0.25">
      <c r="H1105" s="1"/>
      <c r="R1105" s="1"/>
    </row>
    <row r="1106" spans="8:18" x14ac:dyDescent="0.25">
      <c r="H1106" s="1"/>
      <c r="R1106" s="1"/>
    </row>
    <row r="1107" spans="8:18" x14ac:dyDescent="0.25">
      <c r="H1107" s="1"/>
      <c r="R1107" s="1"/>
    </row>
    <row r="1108" spans="8:18" x14ac:dyDescent="0.25">
      <c r="H1108" s="1"/>
      <c r="R1108" s="1"/>
    </row>
    <row r="1109" spans="8:18" x14ac:dyDescent="0.25">
      <c r="H1109" s="1"/>
      <c r="R1109" s="1"/>
    </row>
    <row r="1110" spans="8:18" x14ac:dyDescent="0.25">
      <c r="H1110" s="1"/>
      <c r="R1110" s="1"/>
    </row>
    <row r="1111" spans="8:18" x14ac:dyDescent="0.25">
      <c r="H1111" s="1"/>
      <c r="R1111" s="1"/>
    </row>
    <row r="1112" spans="8:18" x14ac:dyDescent="0.25">
      <c r="H1112" s="1"/>
      <c r="R1112" s="1"/>
    </row>
    <row r="1113" spans="8:18" x14ac:dyDescent="0.25">
      <c r="H1113" s="1"/>
      <c r="R1113" s="1"/>
    </row>
    <row r="1114" spans="8:18" x14ac:dyDescent="0.25">
      <c r="H1114" s="1"/>
      <c r="R1114" s="1"/>
    </row>
    <row r="1115" spans="8:18" x14ac:dyDescent="0.25">
      <c r="H1115" s="1"/>
      <c r="R1115" s="1"/>
    </row>
    <row r="1116" spans="8:18" x14ac:dyDescent="0.25">
      <c r="H1116" s="1"/>
      <c r="R1116" s="1"/>
    </row>
    <row r="1117" spans="8:18" x14ac:dyDescent="0.25">
      <c r="H1117" s="1"/>
      <c r="R1117" s="1"/>
    </row>
    <row r="1118" spans="8:18" x14ac:dyDescent="0.25">
      <c r="H1118" s="1"/>
      <c r="R1118" s="1"/>
    </row>
    <row r="1119" spans="8:18" x14ac:dyDescent="0.25">
      <c r="H1119" s="1"/>
      <c r="R1119" s="1"/>
    </row>
    <row r="1120" spans="8:18" x14ac:dyDescent="0.25">
      <c r="H1120" s="1"/>
      <c r="R1120" s="1"/>
    </row>
    <row r="1121" spans="8:18" x14ac:dyDescent="0.25">
      <c r="H1121" s="1"/>
      <c r="R1121" s="1"/>
    </row>
    <row r="1122" spans="8:18" x14ac:dyDescent="0.25">
      <c r="H1122" s="1"/>
      <c r="R1122" s="1"/>
    </row>
    <row r="1123" spans="8:18" x14ac:dyDescent="0.25">
      <c r="H1123" s="1"/>
      <c r="R1123" s="1"/>
    </row>
    <row r="1124" spans="8:18" x14ac:dyDescent="0.25">
      <c r="H1124" s="1"/>
      <c r="R1124" s="1"/>
    </row>
    <row r="1125" spans="8:18" x14ac:dyDescent="0.25">
      <c r="H1125" s="1"/>
      <c r="R1125" s="1"/>
    </row>
    <row r="1126" spans="8:18" x14ac:dyDescent="0.25">
      <c r="H1126" s="1"/>
      <c r="R1126" s="1"/>
    </row>
    <row r="1127" spans="8:18" x14ac:dyDescent="0.25">
      <c r="H1127" s="1"/>
      <c r="R1127" s="1"/>
    </row>
    <row r="1128" spans="8:18" x14ac:dyDescent="0.25">
      <c r="H1128" s="1"/>
      <c r="R1128" s="1"/>
    </row>
    <row r="1129" spans="8:18" x14ac:dyDescent="0.25">
      <c r="H1129" s="1"/>
      <c r="R1129" s="1"/>
    </row>
    <row r="1130" spans="8:18" x14ac:dyDescent="0.25">
      <c r="H1130" s="1"/>
      <c r="R1130" s="1"/>
    </row>
    <row r="1131" spans="8:18" x14ac:dyDescent="0.25">
      <c r="H1131" s="1"/>
      <c r="R1131" s="1"/>
    </row>
    <row r="1132" spans="8:18" x14ac:dyDescent="0.25">
      <c r="H1132" s="1"/>
      <c r="R1132" s="1"/>
    </row>
    <row r="1133" spans="8:18" x14ac:dyDescent="0.25">
      <c r="H1133" s="1"/>
      <c r="R1133" s="1"/>
    </row>
    <row r="1134" spans="8:18" x14ac:dyDescent="0.25">
      <c r="H1134" s="1"/>
      <c r="R1134" s="1"/>
    </row>
    <row r="1135" spans="8:18" x14ac:dyDescent="0.25">
      <c r="H1135" s="1"/>
      <c r="R1135" s="1"/>
    </row>
    <row r="1136" spans="8:18" x14ac:dyDescent="0.25">
      <c r="H1136" s="1"/>
      <c r="R1136" s="1"/>
    </row>
    <row r="1137" spans="8:18" x14ac:dyDescent="0.25">
      <c r="H1137" s="1"/>
      <c r="R1137" s="1"/>
    </row>
    <row r="1138" spans="8:18" x14ac:dyDescent="0.25">
      <c r="H1138" s="1"/>
      <c r="R1138" s="1"/>
    </row>
    <row r="1139" spans="8:18" x14ac:dyDescent="0.25">
      <c r="H1139" s="1"/>
      <c r="R1139" s="1"/>
    </row>
    <row r="1140" spans="8:18" x14ac:dyDescent="0.25">
      <c r="H1140" s="1"/>
      <c r="R1140" s="1"/>
    </row>
    <row r="1141" spans="8:18" x14ac:dyDescent="0.25">
      <c r="H1141" s="1"/>
      <c r="R1141" s="1"/>
    </row>
    <row r="1142" spans="8:18" x14ac:dyDescent="0.25">
      <c r="H1142" s="1"/>
      <c r="R1142" s="1"/>
    </row>
    <row r="1143" spans="8:18" x14ac:dyDescent="0.25">
      <c r="H1143" s="1"/>
      <c r="R1143" s="1"/>
    </row>
    <row r="1144" spans="8:18" x14ac:dyDescent="0.25">
      <c r="H1144" s="1"/>
      <c r="R1144" s="1"/>
    </row>
    <row r="1145" spans="8:18" x14ac:dyDescent="0.25">
      <c r="H1145" s="1"/>
      <c r="R1145" s="1"/>
    </row>
    <row r="1146" spans="8:18" x14ac:dyDescent="0.25">
      <c r="H1146" s="1"/>
      <c r="R1146" s="1"/>
    </row>
    <row r="1147" spans="8:18" x14ac:dyDescent="0.25">
      <c r="H1147" s="1"/>
      <c r="R1147" s="1"/>
    </row>
    <row r="1148" spans="8:18" x14ac:dyDescent="0.25">
      <c r="H1148" s="1"/>
      <c r="R1148" s="1"/>
    </row>
    <row r="1149" spans="8:18" x14ac:dyDescent="0.25">
      <c r="H1149" s="1"/>
      <c r="R1149" s="1"/>
    </row>
    <row r="1150" spans="8:18" x14ac:dyDescent="0.25">
      <c r="H1150" s="1"/>
      <c r="R1150" s="1"/>
    </row>
    <row r="1151" spans="8:18" x14ac:dyDescent="0.25">
      <c r="H1151" s="1"/>
      <c r="R1151" s="1"/>
    </row>
    <row r="1152" spans="8:18" x14ac:dyDescent="0.25">
      <c r="H1152" s="1"/>
      <c r="R1152" s="1"/>
    </row>
    <row r="1153" spans="8:18" x14ac:dyDescent="0.25">
      <c r="H1153" s="1"/>
      <c r="R1153" s="1"/>
    </row>
    <row r="1154" spans="8:18" x14ac:dyDescent="0.25">
      <c r="H1154" s="1"/>
      <c r="R1154" s="1"/>
    </row>
    <row r="1155" spans="8:18" x14ac:dyDescent="0.25">
      <c r="H1155" s="1"/>
      <c r="R1155" s="1"/>
    </row>
    <row r="1156" spans="8:18" x14ac:dyDescent="0.25">
      <c r="H1156" s="1"/>
      <c r="R1156" s="1"/>
    </row>
    <row r="1157" spans="8:18" x14ac:dyDescent="0.25">
      <c r="H1157" s="1"/>
      <c r="R1157" s="1"/>
    </row>
    <row r="1158" spans="8:18" x14ac:dyDescent="0.25">
      <c r="H1158" s="1"/>
      <c r="R1158" s="1"/>
    </row>
    <row r="1159" spans="8:18" x14ac:dyDescent="0.25">
      <c r="H1159" s="1"/>
      <c r="R1159" s="1"/>
    </row>
    <row r="1160" spans="8:18" x14ac:dyDescent="0.25">
      <c r="H1160" s="1"/>
      <c r="R1160" s="1"/>
    </row>
    <row r="1161" spans="8:18" x14ac:dyDescent="0.25">
      <c r="H1161" s="1"/>
      <c r="R1161" s="1"/>
    </row>
    <row r="1162" spans="8:18" x14ac:dyDescent="0.25">
      <c r="H1162" s="1"/>
      <c r="R1162" s="1"/>
    </row>
    <row r="1163" spans="8:18" x14ac:dyDescent="0.25">
      <c r="H1163" s="1"/>
      <c r="R1163" s="1"/>
    </row>
    <row r="1164" spans="8:18" x14ac:dyDescent="0.25">
      <c r="H1164" s="1"/>
      <c r="R1164" s="1"/>
    </row>
    <row r="1165" spans="8:18" x14ac:dyDescent="0.25">
      <c r="H1165" s="1"/>
      <c r="R1165" s="1"/>
    </row>
    <row r="1166" spans="8:18" x14ac:dyDescent="0.25">
      <c r="H1166" s="1"/>
      <c r="R1166" s="1"/>
    </row>
    <row r="1167" spans="8:18" x14ac:dyDescent="0.25">
      <c r="H1167" s="1"/>
      <c r="R1167" s="1"/>
    </row>
    <row r="1168" spans="8:18" x14ac:dyDescent="0.25">
      <c r="H1168" s="1"/>
      <c r="R1168" s="1"/>
    </row>
    <row r="1169" spans="8:18" x14ac:dyDescent="0.25">
      <c r="H1169" s="1"/>
      <c r="R1169" s="1"/>
    </row>
    <row r="1170" spans="8:18" x14ac:dyDescent="0.25">
      <c r="H1170" s="1"/>
      <c r="R1170" s="1"/>
    </row>
    <row r="1171" spans="8:18" x14ac:dyDescent="0.25">
      <c r="H1171" s="1"/>
      <c r="R1171" s="1"/>
    </row>
    <row r="1172" spans="8:18" x14ac:dyDescent="0.25">
      <c r="H1172" s="1"/>
      <c r="R1172" s="1"/>
    </row>
    <row r="1173" spans="8:18" x14ac:dyDescent="0.25">
      <c r="H1173" s="1"/>
      <c r="R1173" s="1"/>
    </row>
    <row r="1174" spans="8:18" x14ac:dyDescent="0.25">
      <c r="H1174" s="1"/>
      <c r="R1174" s="1"/>
    </row>
    <row r="1175" spans="8:18" x14ac:dyDescent="0.25">
      <c r="H1175" s="1"/>
      <c r="R1175" s="1"/>
    </row>
    <row r="1176" spans="8:18" x14ac:dyDescent="0.25">
      <c r="H1176" s="1"/>
      <c r="R1176" s="1"/>
    </row>
    <row r="1177" spans="8:18" x14ac:dyDescent="0.25">
      <c r="H1177" s="1"/>
      <c r="R1177" s="1"/>
    </row>
    <row r="1178" spans="8:18" x14ac:dyDescent="0.25">
      <c r="H1178" s="1"/>
      <c r="R1178" s="1"/>
    </row>
    <row r="1179" spans="8:18" x14ac:dyDescent="0.25">
      <c r="H1179" s="1"/>
      <c r="R1179" s="1"/>
    </row>
    <row r="1180" spans="8:18" x14ac:dyDescent="0.25">
      <c r="H1180" s="1"/>
      <c r="R1180" s="1"/>
    </row>
    <row r="1181" spans="8:18" x14ac:dyDescent="0.25">
      <c r="H1181" s="1"/>
      <c r="R1181" s="1"/>
    </row>
    <row r="1182" spans="8:18" x14ac:dyDescent="0.25">
      <c r="H1182" s="1"/>
      <c r="R1182" s="1"/>
    </row>
    <row r="1183" spans="8:18" x14ac:dyDescent="0.25">
      <c r="H1183" s="1"/>
      <c r="R1183" s="1"/>
    </row>
    <row r="1184" spans="8:18" x14ac:dyDescent="0.25">
      <c r="H1184" s="1"/>
      <c r="R1184" s="1"/>
    </row>
    <row r="1185" spans="8:18" x14ac:dyDescent="0.25">
      <c r="H1185" s="1"/>
      <c r="R1185" s="1"/>
    </row>
    <row r="1186" spans="8:18" x14ac:dyDescent="0.25">
      <c r="H1186" s="1"/>
      <c r="R1186" s="1"/>
    </row>
    <row r="1187" spans="8:18" x14ac:dyDescent="0.25">
      <c r="H1187" s="1"/>
      <c r="R1187" s="1"/>
    </row>
    <row r="1188" spans="8:18" x14ac:dyDescent="0.25">
      <c r="H1188" s="1"/>
      <c r="R1188" s="1"/>
    </row>
    <row r="1189" spans="8:18" x14ac:dyDescent="0.25">
      <c r="H1189" s="1"/>
      <c r="R1189" s="1"/>
    </row>
    <row r="1190" spans="8:18" x14ac:dyDescent="0.25">
      <c r="H1190" s="1"/>
      <c r="R1190" s="1"/>
    </row>
    <row r="1191" spans="8:18" x14ac:dyDescent="0.25">
      <c r="H1191" s="1"/>
      <c r="R1191" s="1"/>
    </row>
    <row r="1192" spans="8:18" x14ac:dyDescent="0.25">
      <c r="H1192" s="1"/>
      <c r="R1192" s="1"/>
    </row>
    <row r="1193" spans="8:18" x14ac:dyDescent="0.25">
      <c r="H1193" s="1"/>
      <c r="R1193" s="1"/>
    </row>
    <row r="1194" spans="8:18" x14ac:dyDescent="0.25">
      <c r="H1194" s="1"/>
      <c r="R1194" s="1"/>
    </row>
    <row r="1195" spans="8:18" x14ac:dyDescent="0.25">
      <c r="H1195" s="1"/>
      <c r="R1195" s="1"/>
    </row>
    <row r="1196" spans="8:18" x14ac:dyDescent="0.25">
      <c r="H1196" s="1"/>
      <c r="R1196" s="1"/>
    </row>
    <row r="1197" spans="8:18" x14ac:dyDescent="0.25">
      <c r="H1197" s="1"/>
      <c r="R1197" s="1"/>
    </row>
    <row r="1198" spans="8:18" x14ac:dyDescent="0.25">
      <c r="H1198" s="1"/>
      <c r="R1198" s="1"/>
    </row>
    <row r="1199" spans="8:18" x14ac:dyDescent="0.25">
      <c r="H1199" s="1"/>
      <c r="R1199" s="1"/>
    </row>
    <row r="1200" spans="8:18" x14ac:dyDescent="0.25">
      <c r="H1200" s="1"/>
      <c r="R1200" s="1"/>
    </row>
    <row r="1201" spans="8:18" x14ac:dyDescent="0.25">
      <c r="H1201" s="1"/>
      <c r="R1201" s="1"/>
    </row>
    <row r="1202" spans="8:18" x14ac:dyDescent="0.25">
      <c r="H1202" s="1"/>
      <c r="R1202" s="1"/>
    </row>
    <row r="1203" spans="8:18" x14ac:dyDescent="0.25">
      <c r="H1203" s="1"/>
      <c r="R1203" s="1"/>
    </row>
    <row r="1204" spans="8:18" x14ac:dyDescent="0.25">
      <c r="H1204" s="1"/>
      <c r="R1204" s="1"/>
    </row>
    <row r="1205" spans="8:18" x14ac:dyDescent="0.25">
      <c r="H1205" s="1"/>
      <c r="R1205" s="1"/>
    </row>
    <row r="1206" spans="8:18" x14ac:dyDescent="0.25">
      <c r="H1206" s="1"/>
      <c r="R1206" s="1"/>
    </row>
    <row r="1207" spans="8:18" x14ac:dyDescent="0.25">
      <c r="H1207" s="1"/>
      <c r="R1207" s="1"/>
    </row>
    <row r="1208" spans="8:18" x14ac:dyDescent="0.25">
      <c r="H1208" s="1"/>
      <c r="R1208" s="1"/>
    </row>
    <row r="1209" spans="8:18" x14ac:dyDescent="0.25">
      <c r="H1209" s="1"/>
      <c r="R1209" s="1"/>
    </row>
    <row r="1210" spans="8:18" x14ac:dyDescent="0.25">
      <c r="H1210" s="1"/>
      <c r="R1210" s="1"/>
    </row>
    <row r="1211" spans="8:18" x14ac:dyDescent="0.25">
      <c r="H1211" s="1"/>
      <c r="R1211" s="1"/>
    </row>
    <row r="1212" spans="8:18" x14ac:dyDescent="0.25">
      <c r="H1212" s="1"/>
      <c r="R1212" s="1"/>
    </row>
    <row r="1213" spans="8:18" x14ac:dyDescent="0.25">
      <c r="H1213" s="1"/>
      <c r="R1213" s="1"/>
    </row>
    <row r="1214" spans="8:18" x14ac:dyDescent="0.25">
      <c r="H1214" s="1"/>
      <c r="R1214" s="1"/>
    </row>
    <row r="1215" spans="8:18" x14ac:dyDescent="0.25">
      <c r="H1215" s="1"/>
      <c r="R1215" s="1"/>
    </row>
    <row r="1216" spans="8:18" x14ac:dyDescent="0.25">
      <c r="H1216" s="1"/>
      <c r="R1216" s="1"/>
    </row>
    <row r="1217" spans="8:18" x14ac:dyDescent="0.25">
      <c r="H1217" s="1"/>
      <c r="R1217" s="1"/>
    </row>
    <row r="1218" spans="8:18" x14ac:dyDescent="0.25">
      <c r="H1218" s="1"/>
      <c r="R1218" s="1"/>
    </row>
    <row r="1219" spans="8:18" x14ac:dyDescent="0.25">
      <c r="H1219" s="1"/>
      <c r="R1219" s="1"/>
    </row>
    <row r="1220" spans="8:18" x14ac:dyDescent="0.25">
      <c r="H1220" s="1"/>
      <c r="R1220" s="1"/>
    </row>
    <row r="1221" spans="8:18" x14ac:dyDescent="0.25">
      <c r="H1221" s="1"/>
      <c r="R1221" s="1"/>
    </row>
    <row r="1222" spans="8:18" x14ac:dyDescent="0.25">
      <c r="H1222" s="1"/>
      <c r="R1222" s="1"/>
    </row>
    <row r="1223" spans="8:18" x14ac:dyDescent="0.25">
      <c r="H1223" s="1"/>
      <c r="R1223" s="1"/>
    </row>
    <row r="1224" spans="8:18" x14ac:dyDescent="0.25">
      <c r="H1224" s="1"/>
      <c r="R1224" s="1"/>
    </row>
    <row r="1225" spans="8:18" x14ac:dyDescent="0.25">
      <c r="H1225" s="1"/>
      <c r="R1225" s="1"/>
    </row>
    <row r="1226" spans="8:18" x14ac:dyDescent="0.25">
      <c r="H1226" s="1"/>
      <c r="R1226" s="1"/>
    </row>
    <row r="1227" spans="8:18" x14ac:dyDescent="0.25">
      <c r="H1227" s="1"/>
      <c r="R1227" s="1"/>
    </row>
    <row r="1228" spans="8:18" x14ac:dyDescent="0.25">
      <c r="H1228" s="1"/>
      <c r="R1228" s="1"/>
    </row>
    <row r="1229" spans="8:18" x14ac:dyDescent="0.25">
      <c r="H1229" s="1"/>
      <c r="R1229" s="1"/>
    </row>
    <row r="1230" spans="8:18" x14ac:dyDescent="0.25">
      <c r="H1230" s="1"/>
      <c r="R1230" s="1"/>
    </row>
    <row r="1231" spans="8:18" x14ac:dyDescent="0.25">
      <c r="H1231" s="1"/>
      <c r="R1231" s="1"/>
    </row>
    <row r="1232" spans="8:18" x14ac:dyDescent="0.25">
      <c r="H1232" s="1"/>
      <c r="R1232" s="1"/>
    </row>
    <row r="1233" spans="8:18" x14ac:dyDescent="0.25">
      <c r="H1233" s="1"/>
      <c r="R1233" s="1"/>
    </row>
    <row r="1234" spans="8:18" x14ac:dyDescent="0.25">
      <c r="H1234" s="1"/>
      <c r="R1234" s="1"/>
    </row>
    <row r="1235" spans="8:18" x14ac:dyDescent="0.25">
      <c r="H1235" s="1"/>
      <c r="R1235" s="1"/>
    </row>
    <row r="1236" spans="8:18" x14ac:dyDescent="0.25">
      <c r="H1236" s="1"/>
      <c r="R1236" s="1"/>
    </row>
    <row r="1237" spans="8:18" x14ac:dyDescent="0.25">
      <c r="H1237" s="1"/>
      <c r="R1237" s="1"/>
    </row>
    <row r="1238" spans="8:18" x14ac:dyDescent="0.25">
      <c r="H1238" s="1"/>
      <c r="R1238" s="1"/>
    </row>
    <row r="1239" spans="8:18" x14ac:dyDescent="0.25">
      <c r="H1239" s="1"/>
      <c r="R1239" s="1"/>
    </row>
    <row r="1240" spans="8:18" x14ac:dyDescent="0.25">
      <c r="H1240" s="1"/>
      <c r="R1240" s="1"/>
    </row>
    <row r="1241" spans="8:18" x14ac:dyDescent="0.25">
      <c r="H1241" s="1"/>
      <c r="R1241" s="1"/>
    </row>
    <row r="1242" spans="8:18" x14ac:dyDescent="0.25">
      <c r="H1242" s="1"/>
      <c r="R1242" s="1"/>
    </row>
    <row r="1243" spans="8:18" x14ac:dyDescent="0.25">
      <c r="H1243" s="1"/>
      <c r="R1243" s="1"/>
    </row>
    <row r="1244" spans="8:18" x14ac:dyDescent="0.25">
      <c r="H1244" s="1"/>
      <c r="R1244" s="1"/>
    </row>
    <row r="1245" spans="8:18" x14ac:dyDescent="0.25">
      <c r="H1245" s="1"/>
      <c r="R1245" s="1"/>
    </row>
    <row r="1246" spans="8:18" x14ac:dyDescent="0.25">
      <c r="H1246" s="1"/>
      <c r="R1246" s="1"/>
    </row>
    <row r="1247" spans="8:18" x14ac:dyDescent="0.25">
      <c r="H1247" s="1"/>
      <c r="R1247" s="1"/>
    </row>
    <row r="1248" spans="8:18" x14ac:dyDescent="0.25">
      <c r="H1248" s="1"/>
      <c r="R1248" s="1"/>
    </row>
    <row r="1249" spans="8:18" x14ac:dyDescent="0.25">
      <c r="H1249" s="1"/>
      <c r="R1249" s="1"/>
    </row>
    <row r="1250" spans="8:18" x14ac:dyDescent="0.25">
      <c r="H1250" s="1"/>
      <c r="R1250" s="1"/>
    </row>
    <row r="1251" spans="8:18" x14ac:dyDescent="0.25">
      <c r="H1251" s="1"/>
      <c r="R1251" s="1"/>
    </row>
    <row r="1252" spans="8:18" x14ac:dyDescent="0.25">
      <c r="H1252" s="1"/>
      <c r="R1252" s="1"/>
    </row>
    <row r="1253" spans="8:18" x14ac:dyDescent="0.25">
      <c r="H1253" s="1"/>
      <c r="R1253" s="1"/>
    </row>
    <row r="1254" spans="8:18" x14ac:dyDescent="0.25">
      <c r="H1254" s="1"/>
      <c r="R1254" s="1"/>
    </row>
    <row r="1255" spans="8:18" x14ac:dyDescent="0.25">
      <c r="H1255" s="1"/>
      <c r="R1255" s="1"/>
    </row>
    <row r="1256" spans="8:18" x14ac:dyDescent="0.25">
      <c r="H1256" s="1"/>
      <c r="R1256" s="1"/>
    </row>
    <row r="1257" spans="8:18" x14ac:dyDescent="0.25">
      <c r="H1257" s="1"/>
      <c r="R1257" s="1"/>
    </row>
    <row r="1258" spans="8:18" x14ac:dyDescent="0.25">
      <c r="H1258" s="1"/>
      <c r="R1258" s="1"/>
    </row>
    <row r="1259" spans="8:18" x14ac:dyDescent="0.25">
      <c r="H1259" s="1"/>
      <c r="R1259" s="1"/>
    </row>
    <row r="1260" spans="8:18" x14ac:dyDescent="0.25">
      <c r="H1260" s="1"/>
      <c r="R1260" s="1"/>
    </row>
    <row r="1261" spans="8:18" x14ac:dyDescent="0.25">
      <c r="H1261" s="1"/>
      <c r="R1261" s="1"/>
    </row>
    <row r="1262" spans="8:18" x14ac:dyDescent="0.25">
      <c r="H1262" s="1"/>
      <c r="R1262" s="1"/>
    </row>
    <row r="1263" spans="8:18" x14ac:dyDescent="0.25">
      <c r="H1263" s="1"/>
      <c r="R1263" s="1"/>
    </row>
    <row r="1264" spans="8:18" x14ac:dyDescent="0.25">
      <c r="H1264" s="1"/>
      <c r="R1264" s="1"/>
    </row>
    <row r="1265" spans="8:18" x14ac:dyDescent="0.25">
      <c r="H1265" s="1"/>
      <c r="R1265" s="1"/>
    </row>
    <row r="1266" spans="8:18" x14ac:dyDescent="0.25">
      <c r="H1266" s="1"/>
      <c r="R1266" s="1"/>
    </row>
    <row r="1267" spans="8:18" x14ac:dyDescent="0.25">
      <c r="H1267" s="1"/>
      <c r="R1267" s="1"/>
    </row>
    <row r="1268" spans="8:18" x14ac:dyDescent="0.25">
      <c r="H1268" s="1"/>
      <c r="R1268" s="1"/>
    </row>
    <row r="1269" spans="8:18" x14ac:dyDescent="0.25">
      <c r="H1269" s="1"/>
      <c r="R1269" s="1"/>
    </row>
    <row r="1270" spans="8:18" x14ac:dyDescent="0.25">
      <c r="H1270" s="1"/>
      <c r="R1270" s="1"/>
    </row>
    <row r="1271" spans="8:18" x14ac:dyDescent="0.25">
      <c r="H1271" s="1"/>
      <c r="R1271" s="1"/>
    </row>
    <row r="1272" spans="8:18" x14ac:dyDescent="0.25">
      <c r="H1272" s="1"/>
      <c r="R1272" s="1"/>
    </row>
    <row r="1273" spans="8:18" x14ac:dyDescent="0.25">
      <c r="H1273" s="1"/>
      <c r="R1273" s="1"/>
    </row>
    <row r="1274" spans="8:18" x14ac:dyDescent="0.25">
      <c r="H1274" s="1"/>
      <c r="R1274" s="1"/>
    </row>
    <row r="1275" spans="8:18" x14ac:dyDescent="0.25">
      <c r="H1275" s="1"/>
      <c r="R1275" s="1"/>
    </row>
    <row r="1276" spans="8:18" x14ac:dyDescent="0.25">
      <c r="H1276" s="1"/>
      <c r="R1276" s="1"/>
    </row>
    <row r="1277" spans="8:18" x14ac:dyDescent="0.25">
      <c r="H1277" s="1"/>
      <c r="R1277" s="1"/>
    </row>
    <row r="1278" spans="8:18" x14ac:dyDescent="0.25">
      <c r="H1278" s="1"/>
      <c r="R1278" s="1"/>
    </row>
    <row r="1279" spans="8:18" x14ac:dyDescent="0.25">
      <c r="H1279" s="1"/>
      <c r="R1279" s="1"/>
    </row>
    <row r="1280" spans="8:18" x14ac:dyDescent="0.25">
      <c r="H1280" s="1"/>
      <c r="R1280" s="1"/>
    </row>
    <row r="1281" spans="8:18" x14ac:dyDescent="0.25">
      <c r="H1281" s="1"/>
      <c r="R1281" s="1"/>
    </row>
    <row r="1282" spans="8:18" x14ac:dyDescent="0.25">
      <c r="H1282" s="1"/>
      <c r="R1282" s="1"/>
    </row>
    <row r="1283" spans="8:18" x14ac:dyDescent="0.25">
      <c r="H1283" s="1"/>
      <c r="R1283" s="1"/>
    </row>
    <row r="1284" spans="8:18" x14ac:dyDescent="0.25">
      <c r="H1284" s="1"/>
      <c r="R1284" s="1"/>
    </row>
    <row r="1285" spans="8:18" x14ac:dyDescent="0.25">
      <c r="H1285" s="1"/>
      <c r="R1285" s="1"/>
    </row>
    <row r="1286" spans="8:18" x14ac:dyDescent="0.25">
      <c r="H1286" s="1"/>
      <c r="R1286" s="1"/>
    </row>
    <row r="1287" spans="8:18" x14ac:dyDescent="0.25">
      <c r="H1287" s="1"/>
      <c r="R1287" s="1"/>
    </row>
    <row r="1288" spans="8:18" x14ac:dyDescent="0.25">
      <c r="H1288" s="1"/>
      <c r="R1288" s="1"/>
    </row>
    <row r="1289" spans="8:18" x14ac:dyDescent="0.25">
      <c r="H1289" s="1"/>
      <c r="R1289" s="1"/>
    </row>
    <row r="1290" spans="8:18" x14ac:dyDescent="0.25">
      <c r="H1290" s="1"/>
      <c r="R1290" s="1"/>
    </row>
    <row r="1291" spans="8:18" x14ac:dyDescent="0.25">
      <c r="H1291" s="1"/>
      <c r="R1291" s="1"/>
    </row>
    <row r="1292" spans="8:18" x14ac:dyDescent="0.25">
      <c r="H1292" s="1"/>
      <c r="R1292" s="1"/>
    </row>
    <row r="1293" spans="8:18" x14ac:dyDescent="0.25">
      <c r="H1293" s="1"/>
      <c r="R1293" s="1"/>
    </row>
    <row r="1294" spans="8:18" x14ac:dyDescent="0.25">
      <c r="H1294" s="1"/>
      <c r="R1294" s="1"/>
    </row>
    <row r="1295" spans="8:18" x14ac:dyDescent="0.25">
      <c r="H1295" s="1"/>
      <c r="R1295" s="1"/>
    </row>
    <row r="1296" spans="8:18" x14ac:dyDescent="0.25">
      <c r="H1296" s="1"/>
      <c r="R1296" s="1"/>
    </row>
    <row r="1297" spans="8:18" x14ac:dyDescent="0.25">
      <c r="H1297" s="1"/>
      <c r="R1297" s="1"/>
    </row>
    <row r="1298" spans="8:18" x14ac:dyDescent="0.25">
      <c r="H1298" s="1"/>
      <c r="R1298" s="1"/>
    </row>
    <row r="1299" spans="8:18" x14ac:dyDescent="0.25">
      <c r="H1299" s="1"/>
      <c r="R1299" s="1"/>
    </row>
    <row r="1300" spans="8:18" x14ac:dyDescent="0.25">
      <c r="H1300" s="1"/>
      <c r="R1300" s="1"/>
    </row>
    <row r="1301" spans="8:18" x14ac:dyDescent="0.25">
      <c r="H1301" s="1"/>
      <c r="R1301" s="1"/>
    </row>
    <row r="1302" spans="8:18" x14ac:dyDescent="0.25">
      <c r="H1302" s="1"/>
      <c r="R1302" s="1"/>
    </row>
    <row r="1303" spans="8:18" x14ac:dyDescent="0.25">
      <c r="H1303" s="1"/>
      <c r="R1303" s="1"/>
    </row>
    <row r="1304" spans="8:18" x14ac:dyDescent="0.25">
      <c r="H1304" s="1"/>
      <c r="R1304" s="1"/>
    </row>
    <row r="1305" spans="8:18" x14ac:dyDescent="0.25">
      <c r="H1305" s="1"/>
      <c r="R1305" s="1"/>
    </row>
    <row r="1306" spans="8:18" x14ac:dyDescent="0.25">
      <c r="H1306" s="1"/>
      <c r="R1306" s="1"/>
    </row>
    <row r="1307" spans="8:18" x14ac:dyDescent="0.25">
      <c r="H1307" s="1"/>
      <c r="R1307" s="1"/>
    </row>
    <row r="1308" spans="8:18" x14ac:dyDescent="0.25">
      <c r="H1308" s="1"/>
      <c r="R1308" s="1"/>
    </row>
    <row r="1309" spans="8:18" x14ac:dyDescent="0.25">
      <c r="H1309" s="1"/>
      <c r="R1309" s="1"/>
    </row>
    <row r="1310" spans="8:18" x14ac:dyDescent="0.25">
      <c r="H1310" s="1"/>
      <c r="R1310" s="1"/>
    </row>
    <row r="1311" spans="8:18" x14ac:dyDescent="0.25">
      <c r="H1311" s="1"/>
      <c r="R1311" s="1"/>
    </row>
    <row r="1312" spans="8:18" x14ac:dyDescent="0.25">
      <c r="H1312" s="1"/>
      <c r="R1312" s="1"/>
    </row>
    <row r="1313" spans="8:18" x14ac:dyDescent="0.25">
      <c r="H1313" s="1"/>
      <c r="R1313" s="1"/>
    </row>
    <row r="1314" spans="8:18" x14ac:dyDescent="0.25">
      <c r="H1314" s="1"/>
      <c r="R1314" s="1"/>
    </row>
    <row r="1315" spans="8:18" x14ac:dyDescent="0.25">
      <c r="H1315" s="1"/>
      <c r="R1315" s="1"/>
    </row>
    <row r="1316" spans="8:18" x14ac:dyDescent="0.25">
      <c r="H1316" s="1"/>
      <c r="R1316" s="1"/>
    </row>
    <row r="1317" spans="8:18" x14ac:dyDescent="0.25">
      <c r="H1317" s="1"/>
      <c r="R1317" s="1"/>
    </row>
    <row r="1318" spans="8:18" x14ac:dyDescent="0.25">
      <c r="H1318" s="1"/>
      <c r="R1318" s="1"/>
    </row>
    <row r="1319" spans="8:18" x14ac:dyDescent="0.25">
      <c r="H1319" s="1"/>
      <c r="R1319" s="1"/>
    </row>
    <row r="1320" spans="8:18" x14ac:dyDescent="0.25">
      <c r="H1320" s="1"/>
      <c r="R1320" s="1"/>
    </row>
    <row r="1321" spans="8:18" x14ac:dyDescent="0.25">
      <c r="H1321" s="1"/>
      <c r="R1321" s="1"/>
    </row>
    <row r="1322" spans="8:18" x14ac:dyDescent="0.25">
      <c r="H1322" s="1"/>
      <c r="R1322" s="1"/>
    </row>
    <row r="1323" spans="8:18" x14ac:dyDescent="0.25">
      <c r="H1323" s="1"/>
      <c r="R1323" s="1"/>
    </row>
    <row r="1324" spans="8:18" x14ac:dyDescent="0.25">
      <c r="H1324" s="1"/>
      <c r="R1324" s="1"/>
    </row>
    <row r="1325" spans="8:18" x14ac:dyDescent="0.25">
      <c r="H1325" s="1"/>
      <c r="R1325" s="1"/>
    </row>
    <row r="1326" spans="8:18" x14ac:dyDescent="0.25">
      <c r="H1326" s="1"/>
      <c r="R1326" s="1"/>
    </row>
    <row r="1327" spans="8:18" x14ac:dyDescent="0.25">
      <c r="H1327" s="1"/>
      <c r="R1327" s="1"/>
    </row>
    <row r="1328" spans="8:18" x14ac:dyDescent="0.25">
      <c r="H1328" s="1"/>
      <c r="R1328" s="1"/>
    </row>
    <row r="1329" spans="8:18" x14ac:dyDescent="0.25">
      <c r="H1329" s="1"/>
      <c r="R1329" s="1"/>
    </row>
    <row r="1330" spans="8:18" x14ac:dyDescent="0.25">
      <c r="H1330" s="1"/>
      <c r="R1330" s="1"/>
    </row>
    <row r="1331" spans="8:18" x14ac:dyDescent="0.25">
      <c r="H1331" s="1"/>
      <c r="R1331" s="1"/>
    </row>
    <row r="1332" spans="8:18" x14ac:dyDescent="0.25">
      <c r="H1332" s="1"/>
      <c r="R1332" s="1"/>
    </row>
    <row r="1333" spans="8:18" x14ac:dyDescent="0.25">
      <c r="H1333" s="1"/>
      <c r="R1333" s="1"/>
    </row>
    <row r="1334" spans="8:18" x14ac:dyDescent="0.25">
      <c r="H1334" s="1"/>
      <c r="R1334" s="1"/>
    </row>
    <row r="1335" spans="8:18" x14ac:dyDescent="0.25">
      <c r="H1335" s="1"/>
      <c r="R1335" s="1"/>
    </row>
    <row r="1336" spans="8:18" x14ac:dyDescent="0.25">
      <c r="H1336" s="1"/>
      <c r="R1336" s="1"/>
    </row>
    <row r="1337" spans="8:18" x14ac:dyDescent="0.25">
      <c r="H1337" s="1"/>
      <c r="R1337" s="1"/>
    </row>
    <row r="1338" spans="8:18" x14ac:dyDescent="0.25">
      <c r="H1338" s="1"/>
      <c r="R1338" s="1"/>
    </row>
    <row r="1339" spans="8:18" x14ac:dyDescent="0.25">
      <c r="H1339" s="1"/>
      <c r="R1339" s="1"/>
    </row>
    <row r="1340" spans="8:18" x14ac:dyDescent="0.25">
      <c r="H1340" s="1"/>
      <c r="R1340" s="1"/>
    </row>
    <row r="1341" spans="8:18" x14ac:dyDescent="0.25">
      <c r="H1341" s="1"/>
      <c r="R1341" s="1"/>
    </row>
    <row r="1342" spans="8:18" x14ac:dyDescent="0.25">
      <c r="H1342" s="1"/>
      <c r="R1342" s="1"/>
    </row>
    <row r="1343" spans="8:18" x14ac:dyDescent="0.25">
      <c r="H1343" s="1"/>
      <c r="R1343" s="1"/>
    </row>
    <row r="1344" spans="8:18" x14ac:dyDescent="0.25">
      <c r="H1344" s="1"/>
      <c r="R1344" s="1"/>
    </row>
    <row r="1345" spans="8:18" x14ac:dyDescent="0.25">
      <c r="H1345" s="1"/>
      <c r="R1345" s="1"/>
    </row>
    <row r="1346" spans="8:18" x14ac:dyDescent="0.25">
      <c r="H1346" s="1"/>
      <c r="R1346" s="1"/>
    </row>
    <row r="1347" spans="8:18" x14ac:dyDescent="0.25">
      <c r="H1347" s="1"/>
      <c r="R1347" s="1"/>
    </row>
    <row r="1348" spans="8:18" x14ac:dyDescent="0.25">
      <c r="H1348" s="1"/>
      <c r="R1348" s="1"/>
    </row>
    <row r="1349" spans="8:18" x14ac:dyDescent="0.25">
      <c r="H1349" s="1"/>
      <c r="R1349" s="1"/>
    </row>
    <row r="1350" spans="8:18" x14ac:dyDescent="0.25">
      <c r="H1350" s="1"/>
      <c r="R1350" s="1"/>
    </row>
    <row r="1351" spans="8:18" x14ac:dyDescent="0.25">
      <c r="H1351" s="1"/>
      <c r="R1351" s="1"/>
    </row>
    <row r="1352" spans="8:18" x14ac:dyDescent="0.25">
      <c r="H1352" s="1"/>
      <c r="R1352" s="1"/>
    </row>
    <row r="1353" spans="8:18" x14ac:dyDescent="0.25">
      <c r="H1353" s="1"/>
      <c r="R1353" s="1"/>
    </row>
    <row r="1354" spans="8:18" x14ac:dyDescent="0.25">
      <c r="H1354" s="1"/>
      <c r="R1354" s="1"/>
    </row>
    <row r="1355" spans="8:18" x14ac:dyDescent="0.25">
      <c r="H1355" s="1"/>
      <c r="R1355" s="1"/>
    </row>
    <row r="1356" spans="8:18" x14ac:dyDescent="0.25">
      <c r="H1356" s="1"/>
      <c r="R1356" s="1"/>
    </row>
    <row r="1357" spans="8:18" x14ac:dyDescent="0.25">
      <c r="H1357" s="1"/>
      <c r="R1357" s="1"/>
    </row>
    <row r="1358" spans="8:18" x14ac:dyDescent="0.25">
      <c r="H1358" s="1"/>
      <c r="R1358" s="1"/>
    </row>
    <row r="1359" spans="8:18" x14ac:dyDescent="0.25">
      <c r="H1359" s="1"/>
      <c r="R1359" s="1"/>
    </row>
    <row r="1360" spans="8:18" x14ac:dyDescent="0.25">
      <c r="H1360" s="1"/>
      <c r="R1360" s="1"/>
    </row>
    <row r="1361" spans="8:18" x14ac:dyDescent="0.25">
      <c r="H1361" s="1"/>
      <c r="R1361" s="1"/>
    </row>
    <row r="1362" spans="8:18" x14ac:dyDescent="0.25">
      <c r="H1362" s="1"/>
      <c r="R1362" s="1"/>
    </row>
    <row r="1363" spans="8:18" x14ac:dyDescent="0.25">
      <c r="H1363" s="1"/>
      <c r="R1363" s="1"/>
    </row>
    <row r="1364" spans="8:18" x14ac:dyDescent="0.25">
      <c r="H1364" s="1"/>
      <c r="R1364" s="1"/>
    </row>
    <row r="1365" spans="8:18" x14ac:dyDescent="0.25">
      <c r="H1365" s="1"/>
      <c r="R1365" s="1"/>
    </row>
    <row r="1366" spans="8:18" x14ac:dyDescent="0.25">
      <c r="H1366" s="1"/>
      <c r="R1366" s="1"/>
    </row>
    <row r="1367" spans="8:18" x14ac:dyDescent="0.25">
      <c r="H1367" s="1"/>
      <c r="R1367" s="1"/>
    </row>
    <row r="1368" spans="8:18" x14ac:dyDescent="0.25">
      <c r="H1368" s="1"/>
      <c r="R1368" s="1"/>
    </row>
    <row r="1369" spans="8:18" x14ac:dyDescent="0.25">
      <c r="H1369" s="1"/>
      <c r="R1369" s="1"/>
    </row>
    <row r="1370" spans="8:18" x14ac:dyDescent="0.25">
      <c r="H1370" s="1"/>
      <c r="R1370" s="1"/>
    </row>
    <row r="1371" spans="8:18" x14ac:dyDescent="0.25">
      <c r="H1371" s="1"/>
      <c r="R1371" s="1"/>
    </row>
    <row r="1372" spans="8:18" x14ac:dyDescent="0.25">
      <c r="H1372" s="1"/>
      <c r="R1372" s="1"/>
    </row>
    <row r="1373" spans="8:18" x14ac:dyDescent="0.25">
      <c r="H1373" s="1"/>
      <c r="R1373" s="1"/>
    </row>
    <row r="1374" spans="8:18" x14ac:dyDescent="0.25">
      <c r="H1374" s="1"/>
      <c r="R1374" s="1"/>
    </row>
    <row r="1375" spans="8:18" x14ac:dyDescent="0.25">
      <c r="H1375" s="1"/>
      <c r="R1375" s="1"/>
    </row>
    <row r="1376" spans="8:18" x14ac:dyDescent="0.25">
      <c r="H1376" s="1"/>
      <c r="R1376" s="1"/>
    </row>
    <row r="1377" spans="8:18" x14ac:dyDescent="0.25">
      <c r="H1377" s="1"/>
      <c r="R1377" s="1"/>
    </row>
    <row r="1378" spans="8:18" x14ac:dyDescent="0.25">
      <c r="H1378" s="1"/>
      <c r="R1378" s="1"/>
    </row>
    <row r="1379" spans="8:18" x14ac:dyDescent="0.25">
      <c r="H1379" s="1"/>
      <c r="R1379" s="1"/>
    </row>
    <row r="1380" spans="8:18" x14ac:dyDescent="0.25">
      <c r="H1380" s="1"/>
      <c r="R1380" s="1"/>
    </row>
    <row r="1381" spans="8:18" x14ac:dyDescent="0.25">
      <c r="H1381" s="1"/>
      <c r="R1381" s="1"/>
    </row>
    <row r="1382" spans="8:18" x14ac:dyDescent="0.25">
      <c r="H1382" s="1"/>
      <c r="R1382" s="1"/>
    </row>
    <row r="1383" spans="8:18" x14ac:dyDescent="0.25">
      <c r="H1383" s="1"/>
      <c r="R1383" s="1"/>
    </row>
    <row r="1384" spans="8:18" x14ac:dyDescent="0.25">
      <c r="H1384" s="1"/>
      <c r="R1384" s="1"/>
    </row>
    <row r="1385" spans="8:18" x14ac:dyDescent="0.25">
      <c r="H1385" s="1"/>
      <c r="R1385" s="1"/>
    </row>
    <row r="1386" spans="8:18" x14ac:dyDescent="0.25">
      <c r="H1386" s="1"/>
      <c r="R1386" s="1"/>
    </row>
    <row r="1387" spans="8:18" x14ac:dyDescent="0.25">
      <c r="H1387" s="1"/>
      <c r="R1387" s="1"/>
    </row>
    <row r="1388" spans="8:18" x14ac:dyDescent="0.25">
      <c r="H1388" s="1"/>
      <c r="R1388" s="1"/>
    </row>
    <row r="1389" spans="8:18" x14ac:dyDescent="0.25">
      <c r="H1389" s="1"/>
      <c r="R1389" s="1"/>
    </row>
    <row r="1390" spans="8:18" x14ac:dyDescent="0.25">
      <c r="H1390" s="1"/>
      <c r="R1390" s="1"/>
    </row>
    <row r="1391" spans="8:18" x14ac:dyDescent="0.25">
      <c r="H1391" s="1"/>
      <c r="R1391" s="1"/>
    </row>
    <row r="1392" spans="8:18" x14ac:dyDescent="0.25">
      <c r="H1392" s="1"/>
      <c r="R1392" s="1"/>
    </row>
    <row r="1393" spans="8:18" x14ac:dyDescent="0.25">
      <c r="H1393" s="1"/>
      <c r="R1393" s="1"/>
    </row>
    <row r="1394" spans="8:18" x14ac:dyDescent="0.25">
      <c r="H1394" s="1"/>
      <c r="R1394" s="1"/>
    </row>
    <row r="1395" spans="8:18" x14ac:dyDescent="0.25">
      <c r="H1395" s="1"/>
      <c r="R1395" s="1"/>
    </row>
    <row r="1396" spans="8:18" x14ac:dyDescent="0.25">
      <c r="H1396" s="1"/>
      <c r="R1396" s="1"/>
    </row>
    <row r="1397" spans="8:18" x14ac:dyDescent="0.25">
      <c r="H1397" s="1"/>
      <c r="R1397" s="1"/>
    </row>
    <row r="1398" spans="8:18" x14ac:dyDescent="0.25">
      <c r="H1398" s="1"/>
      <c r="R1398" s="1"/>
    </row>
    <row r="1399" spans="8:18" x14ac:dyDescent="0.25">
      <c r="H1399" s="1"/>
      <c r="R1399" s="1"/>
    </row>
    <row r="1400" spans="8:18" x14ac:dyDescent="0.25">
      <c r="H1400" s="1"/>
      <c r="R1400" s="1"/>
    </row>
    <row r="1401" spans="8:18" x14ac:dyDescent="0.25">
      <c r="H1401" s="1"/>
      <c r="R1401" s="1"/>
    </row>
    <row r="1402" spans="8:18" x14ac:dyDescent="0.25">
      <c r="H1402" s="1"/>
      <c r="R1402" s="1"/>
    </row>
    <row r="1403" spans="8:18" x14ac:dyDescent="0.25">
      <c r="H1403" s="1"/>
      <c r="R1403" s="1"/>
    </row>
    <row r="1404" spans="8:18" x14ac:dyDescent="0.25">
      <c r="H1404" s="1"/>
      <c r="R1404" s="1"/>
    </row>
    <row r="1405" spans="8:18" x14ac:dyDescent="0.25">
      <c r="H1405" s="1"/>
      <c r="R1405" s="1"/>
    </row>
    <row r="1406" spans="8:18" x14ac:dyDescent="0.25">
      <c r="H1406" s="1"/>
      <c r="R1406" s="1"/>
    </row>
    <row r="1407" spans="8:18" x14ac:dyDescent="0.25">
      <c r="H1407" s="1"/>
      <c r="R1407" s="1"/>
    </row>
    <row r="1408" spans="8:18" x14ac:dyDescent="0.25">
      <c r="H1408" s="1"/>
      <c r="R1408" s="1"/>
    </row>
    <row r="1409" spans="8:18" x14ac:dyDescent="0.25">
      <c r="H1409" s="1"/>
      <c r="R1409" s="1"/>
    </row>
    <row r="1410" spans="8:18" x14ac:dyDescent="0.25">
      <c r="H1410" s="1"/>
      <c r="R1410" s="1"/>
    </row>
    <row r="1411" spans="8:18" x14ac:dyDescent="0.25">
      <c r="H1411" s="1"/>
      <c r="R1411" s="1"/>
    </row>
    <row r="1412" spans="8:18" x14ac:dyDescent="0.25">
      <c r="H1412" s="1"/>
      <c r="R1412" s="1"/>
    </row>
    <row r="1413" spans="8:18" x14ac:dyDescent="0.25">
      <c r="H1413" s="1"/>
      <c r="R1413" s="1"/>
    </row>
    <row r="1414" spans="8:18" x14ac:dyDescent="0.25">
      <c r="H1414" s="1"/>
      <c r="R1414" s="1"/>
    </row>
    <row r="1415" spans="8:18" x14ac:dyDescent="0.25">
      <c r="H1415" s="1"/>
      <c r="R1415" s="1"/>
    </row>
    <row r="1416" spans="8:18" x14ac:dyDescent="0.25">
      <c r="H1416" s="1"/>
      <c r="R1416" s="1"/>
    </row>
    <row r="1417" spans="8:18" x14ac:dyDescent="0.25">
      <c r="H1417" s="1"/>
      <c r="R1417" s="1"/>
    </row>
    <row r="1418" spans="8:18" x14ac:dyDescent="0.25">
      <c r="H1418" s="1"/>
      <c r="R1418" s="1"/>
    </row>
    <row r="1419" spans="8:18" x14ac:dyDescent="0.25">
      <c r="H1419" s="1"/>
      <c r="R1419" s="1"/>
    </row>
    <row r="1420" spans="8:18" x14ac:dyDescent="0.25">
      <c r="H1420" s="1"/>
      <c r="R1420" s="1"/>
    </row>
    <row r="1421" spans="8:18" x14ac:dyDescent="0.25">
      <c r="H1421" s="1"/>
      <c r="R1421" s="1"/>
    </row>
    <row r="1422" spans="8:18" x14ac:dyDescent="0.25">
      <c r="H1422" s="1"/>
      <c r="R1422" s="1"/>
    </row>
    <row r="1423" spans="8:18" x14ac:dyDescent="0.25">
      <c r="H1423" s="1"/>
      <c r="R1423" s="1"/>
    </row>
    <row r="1424" spans="8:18" x14ac:dyDescent="0.25">
      <c r="H1424" s="1"/>
      <c r="R1424" s="1"/>
    </row>
    <row r="1425" spans="8:18" x14ac:dyDescent="0.25">
      <c r="H1425" s="1"/>
      <c r="R1425" s="1"/>
    </row>
    <row r="1426" spans="8:18" x14ac:dyDescent="0.25">
      <c r="H1426" s="1"/>
      <c r="R1426" s="1"/>
    </row>
    <row r="1427" spans="8:18" x14ac:dyDescent="0.25">
      <c r="H1427" s="1"/>
      <c r="R1427" s="1"/>
    </row>
    <row r="1428" spans="8:18" x14ac:dyDescent="0.25">
      <c r="H1428" s="1"/>
      <c r="R1428" s="1"/>
    </row>
    <row r="1429" spans="8:18" x14ac:dyDescent="0.25">
      <c r="H1429" s="1"/>
      <c r="R1429" s="1"/>
    </row>
    <row r="1430" spans="8:18" x14ac:dyDescent="0.25">
      <c r="H1430" s="1"/>
      <c r="R1430" s="1"/>
    </row>
    <row r="1431" spans="8:18" x14ac:dyDescent="0.25">
      <c r="H1431" s="1"/>
      <c r="R1431" s="1"/>
    </row>
    <row r="1432" spans="8:18" x14ac:dyDescent="0.25">
      <c r="H1432" s="1"/>
      <c r="R1432" s="1"/>
    </row>
    <row r="1433" spans="8:18" x14ac:dyDescent="0.25">
      <c r="H1433" s="1"/>
      <c r="R1433" s="1"/>
    </row>
    <row r="1434" spans="8:18" x14ac:dyDescent="0.25">
      <c r="H1434" s="1"/>
      <c r="R1434" s="1"/>
    </row>
    <row r="1435" spans="8:18" x14ac:dyDescent="0.25">
      <c r="H1435" s="1"/>
      <c r="R1435" s="1"/>
    </row>
    <row r="1436" spans="8:18" x14ac:dyDescent="0.25">
      <c r="H1436" s="1"/>
      <c r="R1436" s="1"/>
    </row>
    <row r="1437" spans="8:18" x14ac:dyDescent="0.25">
      <c r="H1437" s="1"/>
      <c r="R1437" s="1"/>
    </row>
    <row r="1438" spans="8:18" x14ac:dyDescent="0.25">
      <c r="H1438" s="1"/>
      <c r="R1438" s="1"/>
    </row>
    <row r="1439" spans="8:18" x14ac:dyDescent="0.25">
      <c r="H1439" s="1"/>
      <c r="R1439" s="1"/>
    </row>
    <row r="1440" spans="8:18" x14ac:dyDescent="0.25">
      <c r="H1440" s="1"/>
      <c r="R1440" s="1"/>
    </row>
    <row r="1441" spans="8:18" x14ac:dyDescent="0.25">
      <c r="H1441" s="1"/>
      <c r="R1441" s="1"/>
    </row>
    <row r="1442" spans="8:18" x14ac:dyDescent="0.25">
      <c r="H1442" s="1"/>
      <c r="R1442" s="1"/>
    </row>
    <row r="1443" spans="8:18" x14ac:dyDescent="0.25">
      <c r="H1443" s="1"/>
      <c r="R1443" s="1"/>
    </row>
    <row r="1444" spans="8:18" x14ac:dyDescent="0.25">
      <c r="H1444" s="1"/>
      <c r="R1444" s="1"/>
    </row>
    <row r="1445" spans="8:18" x14ac:dyDescent="0.25">
      <c r="H1445" s="1"/>
      <c r="R1445" s="1"/>
    </row>
    <row r="1446" spans="8:18" x14ac:dyDescent="0.25">
      <c r="H1446" s="1"/>
      <c r="R1446" s="1"/>
    </row>
    <row r="1447" spans="8:18" x14ac:dyDescent="0.25">
      <c r="H1447" s="1"/>
      <c r="R1447" s="1"/>
    </row>
    <row r="1448" spans="8:18" x14ac:dyDescent="0.25">
      <c r="H1448" s="1"/>
      <c r="R1448" s="1"/>
    </row>
    <row r="1449" spans="8:18" x14ac:dyDescent="0.25">
      <c r="H1449" s="1"/>
      <c r="R1449" s="1"/>
    </row>
    <row r="1450" spans="8:18" x14ac:dyDescent="0.25">
      <c r="H1450" s="1"/>
      <c r="R1450" s="1"/>
    </row>
    <row r="1451" spans="8:18" x14ac:dyDescent="0.25">
      <c r="H1451" s="1"/>
      <c r="R1451" s="1"/>
    </row>
    <row r="1452" spans="8:18" x14ac:dyDescent="0.25">
      <c r="H1452" s="1"/>
      <c r="R1452" s="1"/>
    </row>
    <row r="1453" spans="8:18" x14ac:dyDescent="0.25">
      <c r="H1453" s="1"/>
      <c r="R1453" s="1"/>
    </row>
    <row r="1454" spans="8:18" x14ac:dyDescent="0.25">
      <c r="H1454" s="1"/>
      <c r="R1454" s="1"/>
    </row>
    <row r="1455" spans="8:18" x14ac:dyDescent="0.25">
      <c r="H1455" s="1"/>
      <c r="R1455" s="1"/>
    </row>
    <row r="1456" spans="8:18" x14ac:dyDescent="0.25">
      <c r="H1456" s="1"/>
      <c r="R1456" s="1"/>
    </row>
    <row r="1457" spans="8:18" x14ac:dyDescent="0.25">
      <c r="H1457" s="1"/>
      <c r="R1457" s="1"/>
    </row>
    <row r="1458" spans="8:18" x14ac:dyDescent="0.25">
      <c r="H1458" s="1"/>
      <c r="R1458" s="1"/>
    </row>
    <row r="1459" spans="8:18" x14ac:dyDescent="0.25">
      <c r="H1459" s="1"/>
      <c r="R1459" s="1"/>
    </row>
    <row r="1460" spans="8:18" x14ac:dyDescent="0.25">
      <c r="H1460" s="1"/>
      <c r="R1460" s="1"/>
    </row>
    <row r="1461" spans="8:18" x14ac:dyDescent="0.25">
      <c r="H1461" s="1"/>
      <c r="R1461" s="1"/>
    </row>
    <row r="1462" spans="8:18" x14ac:dyDescent="0.25">
      <c r="H1462" s="1"/>
      <c r="R1462" s="1"/>
    </row>
    <row r="1463" spans="8:18" x14ac:dyDescent="0.25">
      <c r="H1463" s="1"/>
      <c r="R1463" s="1"/>
    </row>
    <row r="1464" spans="8:18" x14ac:dyDescent="0.25">
      <c r="H1464" s="1"/>
      <c r="R1464" s="1"/>
    </row>
    <row r="1465" spans="8:18" x14ac:dyDescent="0.25">
      <c r="H1465" s="1"/>
      <c r="R1465" s="1"/>
    </row>
    <row r="1466" spans="8:18" x14ac:dyDescent="0.25">
      <c r="H1466" s="1"/>
      <c r="R1466" s="1"/>
    </row>
    <row r="1467" spans="8:18" x14ac:dyDescent="0.25">
      <c r="H1467" s="1"/>
      <c r="R1467" s="1"/>
    </row>
    <row r="1468" spans="8:18" x14ac:dyDescent="0.25">
      <c r="H1468" s="1"/>
      <c r="R1468" s="1"/>
    </row>
    <row r="1469" spans="8:18" x14ac:dyDescent="0.25">
      <c r="H1469" s="1"/>
      <c r="R1469" s="1"/>
    </row>
    <row r="1470" spans="8:18" x14ac:dyDescent="0.25">
      <c r="H1470" s="1"/>
      <c r="R1470" s="1"/>
    </row>
    <row r="1471" spans="8:18" x14ac:dyDescent="0.25">
      <c r="H1471" s="1"/>
      <c r="R1471" s="1"/>
    </row>
    <row r="1472" spans="8:18" x14ac:dyDescent="0.25">
      <c r="H1472" s="1"/>
      <c r="R1472" s="1"/>
    </row>
    <row r="1473" spans="8:18" x14ac:dyDescent="0.25">
      <c r="H1473" s="1"/>
      <c r="R1473" s="1"/>
    </row>
    <row r="1474" spans="8:18" x14ac:dyDescent="0.25">
      <c r="H1474" s="1"/>
      <c r="R1474" s="1"/>
    </row>
    <row r="1475" spans="8:18" x14ac:dyDescent="0.25">
      <c r="H1475" s="1"/>
      <c r="R1475" s="1"/>
    </row>
    <row r="1476" spans="8:18" x14ac:dyDescent="0.25">
      <c r="H1476" s="1"/>
      <c r="R1476" s="1"/>
    </row>
    <row r="1477" spans="8:18" x14ac:dyDescent="0.25">
      <c r="H1477" s="1"/>
      <c r="R1477" s="1"/>
    </row>
    <row r="1478" spans="8:18" x14ac:dyDescent="0.25">
      <c r="H1478" s="1"/>
      <c r="R1478" s="1"/>
    </row>
    <row r="1479" spans="8:18" x14ac:dyDescent="0.25">
      <c r="H1479" s="1"/>
      <c r="R1479" s="1"/>
    </row>
    <row r="1480" spans="8:18" x14ac:dyDescent="0.25">
      <c r="H1480" s="1"/>
      <c r="R1480" s="1"/>
    </row>
    <row r="1481" spans="8:18" x14ac:dyDescent="0.25">
      <c r="H1481" s="1"/>
      <c r="R1481" s="1"/>
    </row>
    <row r="1482" spans="8:18" x14ac:dyDescent="0.25">
      <c r="H1482" s="1"/>
      <c r="R1482" s="1"/>
    </row>
    <row r="1483" spans="8:18" x14ac:dyDescent="0.25">
      <c r="H1483" s="1"/>
      <c r="R1483" s="1"/>
    </row>
    <row r="1484" spans="8:18" x14ac:dyDescent="0.25">
      <c r="H1484" s="1"/>
      <c r="R1484" s="1"/>
    </row>
    <row r="1485" spans="8:18" x14ac:dyDescent="0.25">
      <c r="H1485" s="1"/>
      <c r="R1485" s="1"/>
    </row>
    <row r="1486" spans="8:18" x14ac:dyDescent="0.25">
      <c r="H1486" s="1"/>
      <c r="R1486" s="1"/>
    </row>
    <row r="1487" spans="8:18" x14ac:dyDescent="0.25">
      <c r="H1487" s="1"/>
      <c r="R1487" s="1"/>
    </row>
    <row r="1488" spans="8:18" x14ac:dyDescent="0.25">
      <c r="H1488" s="1"/>
      <c r="R1488" s="1"/>
    </row>
    <row r="1489" spans="8:18" x14ac:dyDescent="0.25">
      <c r="H1489" s="1"/>
      <c r="R1489" s="1"/>
    </row>
    <row r="1490" spans="8:18" x14ac:dyDescent="0.25">
      <c r="H1490" s="1"/>
      <c r="R1490" s="1"/>
    </row>
    <row r="1491" spans="8:18" x14ac:dyDescent="0.25">
      <c r="H1491" s="1"/>
      <c r="R1491" s="1"/>
    </row>
    <row r="1492" spans="8:18" x14ac:dyDescent="0.25">
      <c r="H1492" s="1"/>
      <c r="R1492" s="1"/>
    </row>
    <row r="1493" spans="8:18" x14ac:dyDescent="0.25">
      <c r="H1493" s="1"/>
      <c r="R1493" s="1"/>
    </row>
    <row r="1494" spans="8:18" x14ac:dyDescent="0.25">
      <c r="H1494" s="1"/>
      <c r="R1494" s="1"/>
    </row>
    <row r="1495" spans="8:18" x14ac:dyDescent="0.25">
      <c r="H1495" s="1"/>
      <c r="R1495" s="1"/>
    </row>
    <row r="1496" spans="8:18" x14ac:dyDescent="0.25">
      <c r="H1496" s="1"/>
      <c r="R1496" s="1"/>
    </row>
    <row r="1497" spans="8:18" x14ac:dyDescent="0.25">
      <c r="H1497" s="1"/>
      <c r="R1497" s="1"/>
    </row>
    <row r="1498" spans="8:18" x14ac:dyDescent="0.25">
      <c r="H1498" s="1"/>
      <c r="R1498" s="1"/>
    </row>
    <row r="1499" spans="8:18" x14ac:dyDescent="0.25">
      <c r="H1499" s="1"/>
      <c r="R1499" s="1"/>
    </row>
    <row r="1500" spans="8:18" x14ac:dyDescent="0.25">
      <c r="H1500" s="1"/>
      <c r="R1500" s="1"/>
    </row>
    <row r="1501" spans="8:18" x14ac:dyDescent="0.25">
      <c r="H1501" s="1"/>
      <c r="R1501" s="1"/>
    </row>
    <row r="1502" spans="8:18" x14ac:dyDescent="0.25">
      <c r="H1502" s="1"/>
      <c r="R1502" s="1"/>
    </row>
    <row r="1503" spans="8:18" x14ac:dyDescent="0.25">
      <c r="H1503" s="1"/>
      <c r="R1503" s="1"/>
    </row>
    <row r="1504" spans="8:18" x14ac:dyDescent="0.25">
      <c r="H1504" s="1"/>
      <c r="R1504" s="1"/>
    </row>
    <row r="1505" spans="8:18" x14ac:dyDescent="0.25">
      <c r="H1505" s="1"/>
      <c r="R1505" s="1"/>
    </row>
    <row r="1506" spans="8:18" x14ac:dyDescent="0.25">
      <c r="H1506" s="1"/>
      <c r="R1506" s="1"/>
    </row>
    <row r="1507" spans="8:18" x14ac:dyDescent="0.25">
      <c r="H1507" s="1"/>
      <c r="R1507" s="1"/>
    </row>
    <row r="1508" spans="8:18" x14ac:dyDescent="0.25">
      <c r="H1508" s="1"/>
      <c r="R1508" s="1"/>
    </row>
    <row r="1509" spans="8:18" x14ac:dyDescent="0.25">
      <c r="H1509" s="1"/>
      <c r="R1509" s="1"/>
    </row>
    <row r="1510" spans="8:18" x14ac:dyDescent="0.25">
      <c r="H1510" s="1"/>
      <c r="R1510" s="1"/>
    </row>
    <row r="1511" spans="8:18" x14ac:dyDescent="0.25">
      <c r="H1511" s="1"/>
      <c r="R1511" s="1"/>
    </row>
    <row r="1512" spans="8:18" x14ac:dyDescent="0.25">
      <c r="H1512" s="1"/>
      <c r="R1512" s="1"/>
    </row>
    <row r="1513" spans="8:18" x14ac:dyDescent="0.25">
      <c r="H1513" s="1"/>
      <c r="R1513" s="1"/>
    </row>
    <row r="1514" spans="8:18" x14ac:dyDescent="0.25">
      <c r="H1514" s="1"/>
      <c r="R1514" s="1"/>
    </row>
    <row r="1515" spans="8:18" x14ac:dyDescent="0.25">
      <c r="H1515" s="1"/>
      <c r="R1515" s="1"/>
    </row>
    <row r="1516" spans="8:18" x14ac:dyDescent="0.25">
      <c r="H1516" s="1"/>
      <c r="R1516" s="1"/>
    </row>
    <row r="1517" spans="8:18" x14ac:dyDescent="0.25">
      <c r="H1517" s="1"/>
      <c r="R1517" s="1"/>
    </row>
    <row r="1518" spans="8:18" x14ac:dyDescent="0.25">
      <c r="H1518" s="1"/>
      <c r="R1518" s="1"/>
    </row>
    <row r="1519" spans="8:18" x14ac:dyDescent="0.25">
      <c r="H1519" s="1"/>
      <c r="R1519" s="1"/>
    </row>
    <row r="1520" spans="8:18" x14ac:dyDescent="0.25">
      <c r="H1520" s="1"/>
      <c r="R1520" s="1"/>
    </row>
    <row r="1521" spans="8:18" x14ac:dyDescent="0.25">
      <c r="H1521" s="1"/>
      <c r="R1521" s="1"/>
    </row>
    <row r="1522" spans="8:18" x14ac:dyDescent="0.25">
      <c r="H1522" s="1"/>
      <c r="R1522" s="1"/>
    </row>
    <row r="1523" spans="8:18" x14ac:dyDescent="0.25">
      <c r="H1523" s="1"/>
      <c r="R1523" s="1"/>
    </row>
    <row r="1524" spans="8:18" x14ac:dyDescent="0.25">
      <c r="H1524" s="1"/>
      <c r="R1524" s="1"/>
    </row>
    <row r="1525" spans="8:18" x14ac:dyDescent="0.25">
      <c r="H1525" s="1"/>
      <c r="R1525" s="1"/>
    </row>
    <row r="1526" spans="8:18" x14ac:dyDescent="0.25">
      <c r="H1526" s="1"/>
      <c r="R1526" s="1"/>
    </row>
    <row r="1527" spans="8:18" x14ac:dyDescent="0.25">
      <c r="H1527" s="1"/>
      <c r="R1527" s="1"/>
    </row>
    <row r="1528" spans="8:18" x14ac:dyDescent="0.25">
      <c r="H1528" s="1"/>
      <c r="R1528" s="1"/>
    </row>
    <row r="1529" spans="8:18" x14ac:dyDescent="0.25">
      <c r="H1529" s="1"/>
      <c r="R1529" s="1"/>
    </row>
    <row r="1530" spans="8:18" x14ac:dyDescent="0.25">
      <c r="H1530" s="1"/>
      <c r="R1530" s="1"/>
    </row>
    <row r="1531" spans="8:18" x14ac:dyDescent="0.25">
      <c r="H1531" s="1"/>
      <c r="R1531" s="1"/>
    </row>
    <row r="1532" spans="8:18" x14ac:dyDescent="0.25">
      <c r="H1532" s="1"/>
      <c r="R1532" s="1"/>
    </row>
    <row r="1533" spans="8:18" x14ac:dyDescent="0.25">
      <c r="H1533" s="1"/>
      <c r="R1533" s="1"/>
    </row>
    <row r="1534" spans="8:18" x14ac:dyDescent="0.25">
      <c r="H1534" s="1"/>
      <c r="R1534" s="1"/>
    </row>
    <row r="1535" spans="8:18" x14ac:dyDescent="0.25">
      <c r="H1535" s="1"/>
      <c r="R1535" s="1"/>
    </row>
    <row r="1536" spans="8:18" x14ac:dyDescent="0.25">
      <c r="H1536" s="1"/>
    </row>
    <row r="1537" spans="8:8" x14ac:dyDescent="0.25">
      <c r="H1537" s="1"/>
    </row>
    <row r="1538" spans="8:8" x14ac:dyDescent="0.25">
      <c r="H1538" s="1"/>
    </row>
    <row r="1539" spans="8:8" x14ac:dyDescent="0.25">
      <c r="H1539" s="1"/>
    </row>
    <row r="1540" spans="8:8" x14ac:dyDescent="0.25">
      <c r="H1540" s="1"/>
    </row>
    <row r="1541" spans="8:8" x14ac:dyDescent="0.25">
      <c r="H1541" s="1"/>
    </row>
    <row r="1542" spans="8:8" x14ac:dyDescent="0.25">
      <c r="H1542" s="1"/>
    </row>
    <row r="1543" spans="8:8" x14ac:dyDescent="0.25">
      <c r="H1543" s="1"/>
    </row>
    <row r="1544" spans="8:8" x14ac:dyDescent="0.25">
      <c r="H1544" s="1"/>
    </row>
    <row r="1545" spans="8:8" x14ac:dyDescent="0.25">
      <c r="H1545" s="1"/>
    </row>
    <row r="1546" spans="8:8" x14ac:dyDescent="0.25">
      <c r="H1546" s="1"/>
    </row>
    <row r="1547" spans="8:8" x14ac:dyDescent="0.25">
      <c r="H1547" s="1"/>
    </row>
    <row r="1548" spans="8:8" x14ac:dyDescent="0.25">
      <c r="H1548" s="1"/>
    </row>
    <row r="1549" spans="8:8" x14ac:dyDescent="0.25">
      <c r="H1549" s="1"/>
    </row>
    <row r="1550" spans="8:8" x14ac:dyDescent="0.25">
      <c r="H1550" s="1"/>
    </row>
    <row r="1551" spans="8:8" x14ac:dyDescent="0.25">
      <c r="H1551" s="1"/>
    </row>
    <row r="1552" spans="8:8" x14ac:dyDescent="0.25">
      <c r="H1552" s="1"/>
    </row>
    <row r="1553" spans="8:8" x14ac:dyDescent="0.25">
      <c r="H1553" s="1"/>
    </row>
    <row r="1554" spans="8:8" x14ac:dyDescent="0.25">
      <c r="H1554" s="1"/>
    </row>
    <row r="1555" spans="8:8" x14ac:dyDescent="0.25">
      <c r="H1555" s="1"/>
    </row>
    <row r="1556" spans="8:8" x14ac:dyDescent="0.25">
      <c r="H1556" s="1"/>
    </row>
    <row r="1557" spans="8:8" x14ac:dyDescent="0.25">
      <c r="H1557" s="1"/>
    </row>
    <row r="1558" spans="8:8" x14ac:dyDescent="0.25">
      <c r="H1558" s="1"/>
    </row>
    <row r="1559" spans="8:8" x14ac:dyDescent="0.25">
      <c r="H1559" s="1"/>
    </row>
    <row r="1560" spans="8:8" x14ac:dyDescent="0.25">
      <c r="H1560" s="1"/>
    </row>
    <row r="1561" spans="8:8" x14ac:dyDescent="0.25">
      <c r="H1561" s="1"/>
    </row>
    <row r="1562" spans="8:8" x14ac:dyDescent="0.25">
      <c r="H1562" s="1"/>
    </row>
    <row r="1563" spans="8:8" x14ac:dyDescent="0.25">
      <c r="H1563" s="1"/>
    </row>
    <row r="1564" spans="8:8" x14ac:dyDescent="0.25">
      <c r="H1564" s="1"/>
    </row>
    <row r="1565" spans="8:8" x14ac:dyDescent="0.25">
      <c r="H1565" s="1"/>
    </row>
    <row r="1566" spans="8:8" x14ac:dyDescent="0.25">
      <c r="H1566" s="1"/>
    </row>
    <row r="1567" spans="8:8" x14ac:dyDescent="0.25">
      <c r="H1567" s="1"/>
    </row>
    <row r="1568" spans="8:8" x14ac:dyDescent="0.25">
      <c r="H1568" s="1"/>
    </row>
    <row r="1569" spans="8:8" x14ac:dyDescent="0.25">
      <c r="H1569" s="1"/>
    </row>
    <row r="1570" spans="8:8" x14ac:dyDescent="0.25">
      <c r="H1570" s="1"/>
    </row>
    <row r="1571" spans="8:8" x14ac:dyDescent="0.25">
      <c r="H1571" s="1"/>
    </row>
    <row r="1572" spans="8:8" x14ac:dyDescent="0.25">
      <c r="H1572" s="1"/>
    </row>
    <row r="1573" spans="8:8" x14ac:dyDescent="0.25">
      <c r="H1573" s="1"/>
    </row>
    <row r="1574" spans="8:8" x14ac:dyDescent="0.25">
      <c r="H1574" s="1"/>
    </row>
    <row r="1575" spans="8:8" x14ac:dyDescent="0.25">
      <c r="H1575" s="1"/>
    </row>
    <row r="1576" spans="8:8" x14ac:dyDescent="0.25">
      <c r="H1576" s="1"/>
    </row>
    <row r="1577" spans="8:8" x14ac:dyDescent="0.25">
      <c r="H1577" s="1"/>
    </row>
    <row r="1578" spans="8:8" x14ac:dyDescent="0.25">
      <c r="H1578" s="1"/>
    </row>
    <row r="1579" spans="8:8" x14ac:dyDescent="0.25">
      <c r="H1579" s="1"/>
    </row>
    <row r="1580" spans="8:8" x14ac:dyDescent="0.25">
      <c r="H1580" s="1"/>
    </row>
    <row r="1581" spans="8:8" x14ac:dyDescent="0.25">
      <c r="H1581" s="1"/>
    </row>
    <row r="1582" spans="8:8" x14ac:dyDescent="0.25">
      <c r="H1582" s="1"/>
    </row>
    <row r="1583" spans="8:8" x14ac:dyDescent="0.25">
      <c r="H1583" s="1"/>
    </row>
    <row r="1584" spans="8:8" x14ac:dyDescent="0.25">
      <c r="H1584" s="1"/>
    </row>
    <row r="1585" spans="8:8" x14ac:dyDescent="0.25">
      <c r="H1585" s="1"/>
    </row>
    <row r="1586" spans="8:8" x14ac:dyDescent="0.25">
      <c r="H1586" s="1"/>
    </row>
    <row r="1587" spans="8:8" x14ac:dyDescent="0.25">
      <c r="H1587" s="1"/>
    </row>
    <row r="1588" spans="8:8" x14ac:dyDescent="0.25">
      <c r="H1588" s="1"/>
    </row>
    <row r="1589" spans="8:8" x14ac:dyDescent="0.25">
      <c r="H1589" s="1"/>
    </row>
    <row r="1590" spans="8:8" x14ac:dyDescent="0.25">
      <c r="H1590" s="1"/>
    </row>
    <row r="1591" spans="8:8" x14ac:dyDescent="0.25">
      <c r="H1591" s="1"/>
    </row>
    <row r="1592" spans="8:8" x14ac:dyDescent="0.25">
      <c r="H1592" s="1"/>
    </row>
    <row r="1593" spans="8:8" x14ac:dyDescent="0.25">
      <c r="H1593" s="1"/>
    </row>
    <row r="1594" spans="8:8" x14ac:dyDescent="0.25">
      <c r="H1594" s="1"/>
    </row>
    <row r="1595" spans="8:8" x14ac:dyDescent="0.25">
      <c r="H1595" s="1"/>
    </row>
    <row r="1596" spans="8:8" x14ac:dyDescent="0.25">
      <c r="H1596" s="1"/>
    </row>
    <row r="1597" spans="8:8" x14ac:dyDescent="0.25">
      <c r="H1597" s="1"/>
    </row>
    <row r="1598" spans="8:8" x14ac:dyDescent="0.25">
      <c r="H1598" s="1"/>
    </row>
    <row r="1599" spans="8:8" x14ac:dyDescent="0.25">
      <c r="H1599" s="1"/>
    </row>
    <row r="1600" spans="8:8" x14ac:dyDescent="0.25">
      <c r="H1600" s="1"/>
    </row>
    <row r="1601" spans="8:8" x14ac:dyDescent="0.25">
      <c r="H1601" s="1"/>
    </row>
    <row r="1602" spans="8:8" x14ac:dyDescent="0.25">
      <c r="H1602" s="1"/>
    </row>
    <row r="1603" spans="8:8" x14ac:dyDescent="0.25">
      <c r="H1603" s="1"/>
    </row>
    <row r="1604" spans="8:8" x14ac:dyDescent="0.25">
      <c r="H1604" s="1"/>
    </row>
    <row r="1605" spans="8:8" x14ac:dyDescent="0.25">
      <c r="H1605" s="1"/>
    </row>
    <row r="1606" spans="8:8" x14ac:dyDescent="0.25">
      <c r="H1606" s="1"/>
    </row>
    <row r="1607" spans="8:8" x14ac:dyDescent="0.25">
      <c r="H1607" s="1"/>
    </row>
    <row r="1608" spans="8:8" x14ac:dyDescent="0.25">
      <c r="H1608" s="1"/>
    </row>
    <row r="1609" spans="8:8" x14ac:dyDescent="0.25">
      <c r="H1609" s="1"/>
    </row>
    <row r="1610" spans="8:8" x14ac:dyDescent="0.25">
      <c r="H1610" s="1"/>
    </row>
    <row r="1611" spans="8:8" x14ac:dyDescent="0.25">
      <c r="H1611" s="1"/>
    </row>
    <row r="1612" spans="8:8" x14ac:dyDescent="0.25">
      <c r="H1612" s="1"/>
    </row>
    <row r="1613" spans="8:8" x14ac:dyDescent="0.25">
      <c r="H1613" s="1"/>
    </row>
    <row r="1614" spans="8:8" x14ac:dyDescent="0.25">
      <c r="H1614" s="1"/>
    </row>
    <row r="1615" spans="8:8" x14ac:dyDescent="0.25">
      <c r="H1615" s="1"/>
    </row>
    <row r="1616" spans="8:8" x14ac:dyDescent="0.25">
      <c r="H1616" s="1"/>
    </row>
    <row r="1617" spans="8:8" x14ac:dyDescent="0.25">
      <c r="H1617" s="1"/>
    </row>
    <row r="1618" spans="8:8" x14ac:dyDescent="0.25">
      <c r="H1618" s="1"/>
    </row>
    <row r="1619" spans="8:8" x14ac:dyDescent="0.25">
      <c r="H1619" s="1"/>
    </row>
    <row r="1620" spans="8:8" x14ac:dyDescent="0.25">
      <c r="H1620" s="1"/>
    </row>
    <row r="1621" spans="8:8" x14ac:dyDescent="0.25">
      <c r="H1621" s="1"/>
    </row>
    <row r="1622" spans="8:8" x14ac:dyDescent="0.25">
      <c r="H1622" s="1"/>
    </row>
    <row r="1623" spans="8:8" x14ac:dyDescent="0.25">
      <c r="H1623" s="1"/>
    </row>
    <row r="1624" spans="8:8" x14ac:dyDescent="0.25">
      <c r="H1624" s="1"/>
    </row>
    <row r="1625" spans="8:8" x14ac:dyDescent="0.25">
      <c r="H1625" s="1"/>
    </row>
    <row r="1626" spans="8:8" x14ac:dyDescent="0.25">
      <c r="H1626" s="1"/>
    </row>
    <row r="1627" spans="8:8" x14ac:dyDescent="0.25">
      <c r="H1627" s="1"/>
    </row>
    <row r="1628" spans="8:8" x14ac:dyDescent="0.25">
      <c r="H1628" s="1"/>
    </row>
    <row r="1629" spans="8:8" x14ac:dyDescent="0.25">
      <c r="H1629" s="1"/>
    </row>
    <row r="1630" spans="8:8" x14ac:dyDescent="0.25">
      <c r="H1630" s="1"/>
    </row>
    <row r="1631" spans="8:8" x14ac:dyDescent="0.25">
      <c r="H1631" s="1"/>
    </row>
    <row r="1632" spans="8:8" x14ac:dyDescent="0.25">
      <c r="H1632" s="1"/>
    </row>
    <row r="1633" spans="8:8" x14ac:dyDescent="0.25">
      <c r="H1633" s="1"/>
    </row>
    <row r="1634" spans="8:8" x14ac:dyDescent="0.25">
      <c r="H1634" s="1"/>
    </row>
    <row r="1635" spans="8:8" x14ac:dyDescent="0.25">
      <c r="H1635" s="1"/>
    </row>
    <row r="1636" spans="8:8" x14ac:dyDescent="0.25">
      <c r="H1636" s="1"/>
    </row>
    <row r="1637" spans="8:8" x14ac:dyDescent="0.25">
      <c r="H1637" s="1"/>
    </row>
    <row r="1638" spans="8:8" x14ac:dyDescent="0.25">
      <c r="H1638" s="1"/>
    </row>
    <row r="1639" spans="8:8" x14ac:dyDescent="0.25">
      <c r="H1639" s="1"/>
    </row>
    <row r="1640" spans="8:8" x14ac:dyDescent="0.25">
      <c r="H1640" s="1"/>
    </row>
    <row r="1641" spans="8:8" x14ac:dyDescent="0.25">
      <c r="H1641" s="1"/>
    </row>
    <row r="1642" spans="8:8" x14ac:dyDescent="0.25">
      <c r="H1642" s="1"/>
    </row>
    <row r="1643" spans="8:8" x14ac:dyDescent="0.25">
      <c r="H1643" s="1"/>
    </row>
    <row r="1644" spans="8:8" x14ac:dyDescent="0.25">
      <c r="H1644" s="1"/>
    </row>
    <row r="1645" spans="8:8" x14ac:dyDescent="0.25">
      <c r="H1645" s="1"/>
    </row>
    <row r="1646" spans="8:8" x14ac:dyDescent="0.25">
      <c r="H1646" s="1"/>
    </row>
    <row r="1647" spans="8:8" x14ac:dyDescent="0.25">
      <c r="H1647" s="1"/>
    </row>
    <row r="1648" spans="8:8" x14ac:dyDescent="0.25">
      <c r="H1648" s="1"/>
    </row>
    <row r="1649" spans="8:8" x14ac:dyDescent="0.25">
      <c r="H1649" s="1"/>
    </row>
    <row r="1650" spans="8:8" x14ac:dyDescent="0.25">
      <c r="H1650" s="1"/>
    </row>
    <row r="1651" spans="8:8" x14ac:dyDescent="0.25">
      <c r="H1651" s="1"/>
    </row>
    <row r="1652" spans="8:8" x14ac:dyDescent="0.25">
      <c r="H1652" s="1"/>
    </row>
    <row r="1653" spans="8:8" x14ac:dyDescent="0.25">
      <c r="H1653" s="1"/>
    </row>
    <row r="1654" spans="8:8" x14ac:dyDescent="0.25">
      <c r="H1654" s="1"/>
    </row>
    <row r="1655" spans="8:8" x14ac:dyDescent="0.25">
      <c r="H1655" s="1"/>
    </row>
    <row r="1656" spans="8:8" x14ac:dyDescent="0.25">
      <c r="H1656" s="1"/>
    </row>
    <row r="1657" spans="8:8" x14ac:dyDescent="0.25">
      <c r="H1657" s="1"/>
    </row>
    <row r="1658" spans="8:8" x14ac:dyDescent="0.25">
      <c r="H1658" s="1"/>
    </row>
    <row r="1659" spans="8:8" x14ac:dyDescent="0.25">
      <c r="H1659" s="1"/>
    </row>
    <row r="1660" spans="8:8" x14ac:dyDescent="0.25">
      <c r="H1660" s="1"/>
    </row>
    <row r="1661" spans="8:8" x14ac:dyDescent="0.25">
      <c r="H1661" s="1"/>
    </row>
    <row r="1662" spans="8:8" x14ac:dyDescent="0.25">
      <c r="H1662" s="1"/>
    </row>
    <row r="1663" spans="8:8" x14ac:dyDescent="0.25">
      <c r="H1663" s="1"/>
    </row>
    <row r="1664" spans="8:8" x14ac:dyDescent="0.25">
      <c r="H1664" s="1"/>
    </row>
    <row r="1665" spans="8:8" x14ac:dyDescent="0.25">
      <c r="H1665" s="1"/>
    </row>
    <row r="1666" spans="8:8" x14ac:dyDescent="0.25">
      <c r="H1666" s="1"/>
    </row>
    <row r="1667" spans="8:8" x14ac:dyDescent="0.25">
      <c r="H1667" s="1"/>
    </row>
    <row r="1668" spans="8:8" x14ac:dyDescent="0.25">
      <c r="H1668" s="1"/>
    </row>
    <row r="1669" spans="8:8" x14ac:dyDescent="0.25">
      <c r="H1669" s="1"/>
    </row>
    <row r="1670" spans="8:8" x14ac:dyDescent="0.25">
      <c r="H1670" s="1"/>
    </row>
    <row r="1671" spans="8:8" x14ac:dyDescent="0.25">
      <c r="H1671" s="1"/>
    </row>
    <row r="1672" spans="8:8" x14ac:dyDescent="0.25">
      <c r="H1672" s="1"/>
    </row>
    <row r="1673" spans="8:8" x14ac:dyDescent="0.25">
      <c r="H1673" s="1"/>
    </row>
    <row r="1674" spans="8:8" x14ac:dyDescent="0.25">
      <c r="H1674" s="1"/>
    </row>
    <row r="1675" spans="8:8" x14ac:dyDescent="0.25">
      <c r="H1675" s="1"/>
    </row>
    <row r="1676" spans="8:8" x14ac:dyDescent="0.25">
      <c r="H1676" s="1"/>
    </row>
    <row r="1677" spans="8:8" x14ac:dyDescent="0.25">
      <c r="H1677" s="1"/>
    </row>
    <row r="1678" spans="8:8" x14ac:dyDescent="0.25">
      <c r="H1678" s="1"/>
    </row>
    <row r="1679" spans="8:8" x14ac:dyDescent="0.25">
      <c r="H1679" s="1"/>
    </row>
    <row r="1680" spans="8:8" x14ac:dyDescent="0.25">
      <c r="H1680" s="1"/>
    </row>
    <row r="1681" spans="8:8" x14ac:dyDescent="0.25">
      <c r="H1681" s="1"/>
    </row>
    <row r="1682" spans="8:8" x14ac:dyDescent="0.25">
      <c r="H1682" s="1"/>
    </row>
    <row r="1683" spans="8:8" x14ac:dyDescent="0.25">
      <c r="H1683" s="1"/>
    </row>
    <row r="1684" spans="8:8" x14ac:dyDescent="0.25">
      <c r="H1684" s="1"/>
    </row>
    <row r="1685" spans="8:8" x14ac:dyDescent="0.25">
      <c r="H1685" s="1"/>
    </row>
    <row r="1686" spans="8:8" x14ac:dyDescent="0.25">
      <c r="H1686" s="1"/>
    </row>
    <row r="1687" spans="8:8" x14ac:dyDescent="0.25">
      <c r="H1687" s="1"/>
    </row>
    <row r="1688" spans="8:8" x14ac:dyDescent="0.25">
      <c r="H1688" s="1"/>
    </row>
    <row r="1689" spans="8:8" x14ac:dyDescent="0.25">
      <c r="H1689" s="1"/>
    </row>
    <row r="1690" spans="8:8" x14ac:dyDescent="0.25">
      <c r="H1690" s="1"/>
    </row>
    <row r="1691" spans="8:8" x14ac:dyDescent="0.25">
      <c r="H1691" s="1"/>
    </row>
    <row r="1692" spans="8:8" x14ac:dyDescent="0.25">
      <c r="H1692" s="1"/>
    </row>
    <row r="1693" spans="8:8" x14ac:dyDescent="0.25">
      <c r="H1693" s="1"/>
    </row>
    <row r="1694" spans="8:8" x14ac:dyDescent="0.25">
      <c r="H1694" s="1"/>
    </row>
    <row r="1695" spans="8:8" x14ac:dyDescent="0.25">
      <c r="H1695" s="1"/>
    </row>
    <row r="1696" spans="8:8" x14ac:dyDescent="0.25">
      <c r="H1696" s="1"/>
    </row>
    <row r="1697" spans="8:8" x14ac:dyDescent="0.25">
      <c r="H1697" s="1"/>
    </row>
    <row r="1698" spans="8:8" x14ac:dyDescent="0.25">
      <c r="H1698" s="1"/>
    </row>
    <row r="1699" spans="8:8" x14ac:dyDescent="0.25">
      <c r="H1699" s="1"/>
    </row>
    <row r="1700" spans="8:8" x14ac:dyDescent="0.25">
      <c r="H1700" s="1"/>
    </row>
    <row r="1701" spans="8:8" x14ac:dyDescent="0.25">
      <c r="H1701" s="1"/>
    </row>
    <row r="1702" spans="8:8" x14ac:dyDescent="0.25">
      <c r="H1702" s="1"/>
    </row>
    <row r="1703" spans="8:8" x14ac:dyDescent="0.25">
      <c r="H1703" s="1"/>
    </row>
    <row r="1704" spans="8:8" x14ac:dyDescent="0.25">
      <c r="H1704" s="1"/>
    </row>
    <row r="1705" spans="8:8" x14ac:dyDescent="0.25">
      <c r="H1705" s="1"/>
    </row>
    <row r="1706" spans="8:8" x14ac:dyDescent="0.25">
      <c r="H1706" s="1"/>
    </row>
    <row r="1707" spans="8:8" x14ac:dyDescent="0.25">
      <c r="H1707" s="1"/>
    </row>
    <row r="1708" spans="8:8" x14ac:dyDescent="0.25">
      <c r="H1708" s="1"/>
    </row>
    <row r="1709" spans="8:8" x14ac:dyDescent="0.25">
      <c r="H1709" s="1"/>
    </row>
    <row r="1710" spans="8:8" x14ac:dyDescent="0.25">
      <c r="H1710" s="1"/>
    </row>
    <row r="1711" spans="8:8" x14ac:dyDescent="0.25">
      <c r="H1711" s="1"/>
    </row>
    <row r="1712" spans="8:8" x14ac:dyDescent="0.25">
      <c r="H1712" s="1"/>
    </row>
    <row r="1713" spans="8:8" x14ac:dyDescent="0.25">
      <c r="H1713" s="1"/>
    </row>
    <row r="1714" spans="8:8" x14ac:dyDescent="0.25">
      <c r="H1714" s="1"/>
    </row>
    <row r="1715" spans="8:8" x14ac:dyDescent="0.25">
      <c r="H1715" s="1"/>
    </row>
    <row r="1716" spans="8:8" x14ac:dyDescent="0.25">
      <c r="H1716" s="1"/>
    </row>
    <row r="1717" spans="8:8" x14ac:dyDescent="0.25">
      <c r="H1717" s="1"/>
    </row>
    <row r="1718" spans="8:8" x14ac:dyDescent="0.25">
      <c r="H1718" s="1"/>
    </row>
    <row r="1719" spans="8:8" x14ac:dyDescent="0.25">
      <c r="H1719" s="1"/>
    </row>
    <row r="1720" spans="8:8" x14ac:dyDescent="0.25">
      <c r="H1720" s="1"/>
    </row>
    <row r="1721" spans="8:8" x14ac:dyDescent="0.25">
      <c r="H1721" s="1"/>
    </row>
    <row r="1722" spans="8:8" x14ac:dyDescent="0.25">
      <c r="H1722" s="1"/>
    </row>
    <row r="1723" spans="8:8" x14ac:dyDescent="0.25">
      <c r="H1723" s="1"/>
    </row>
    <row r="1724" spans="8:8" x14ac:dyDescent="0.25">
      <c r="H1724" s="1"/>
    </row>
    <row r="1725" spans="8:8" x14ac:dyDescent="0.25">
      <c r="H1725" s="1"/>
    </row>
    <row r="1726" spans="8:8" x14ac:dyDescent="0.25">
      <c r="H1726" s="1"/>
    </row>
    <row r="1727" spans="8:8" x14ac:dyDescent="0.25">
      <c r="H1727" s="1"/>
    </row>
    <row r="1728" spans="8:8" x14ac:dyDescent="0.25">
      <c r="H1728" s="1"/>
    </row>
    <row r="1729" spans="8:8" x14ac:dyDescent="0.25">
      <c r="H1729" s="1"/>
    </row>
    <row r="1730" spans="8:8" x14ac:dyDescent="0.25">
      <c r="H1730" s="1"/>
    </row>
    <row r="1731" spans="8:8" x14ac:dyDescent="0.25">
      <c r="H1731" s="1"/>
    </row>
    <row r="1732" spans="8:8" x14ac:dyDescent="0.25">
      <c r="H1732" s="1"/>
    </row>
    <row r="1733" spans="8:8" x14ac:dyDescent="0.25">
      <c r="H1733" s="1"/>
    </row>
    <row r="1734" spans="8:8" x14ac:dyDescent="0.25">
      <c r="H1734" s="1"/>
    </row>
    <row r="1735" spans="8:8" x14ac:dyDescent="0.25">
      <c r="H1735" s="1"/>
    </row>
    <row r="1736" spans="8:8" x14ac:dyDescent="0.25">
      <c r="H1736" s="1"/>
    </row>
    <row r="1737" spans="8:8" x14ac:dyDescent="0.25">
      <c r="H1737" s="1"/>
    </row>
    <row r="1738" spans="8:8" x14ac:dyDescent="0.25">
      <c r="H1738" s="1"/>
    </row>
    <row r="1739" spans="8:8" x14ac:dyDescent="0.25">
      <c r="H1739" s="1"/>
    </row>
    <row r="1740" spans="8:8" x14ac:dyDescent="0.25">
      <c r="H1740" s="1"/>
    </row>
    <row r="1741" spans="8:8" x14ac:dyDescent="0.25">
      <c r="H1741" s="1"/>
    </row>
    <row r="1742" spans="8:8" x14ac:dyDescent="0.25">
      <c r="H1742" s="1"/>
    </row>
    <row r="1743" spans="8:8" x14ac:dyDescent="0.25">
      <c r="H1743" s="1"/>
    </row>
    <row r="1744" spans="8:8" x14ac:dyDescent="0.25">
      <c r="H1744" s="1"/>
    </row>
    <row r="1745" spans="8:8" x14ac:dyDescent="0.25">
      <c r="H1745" s="1"/>
    </row>
    <row r="1746" spans="8:8" x14ac:dyDescent="0.25">
      <c r="H1746" s="1"/>
    </row>
    <row r="1747" spans="8:8" x14ac:dyDescent="0.25">
      <c r="H1747" s="1"/>
    </row>
    <row r="1748" spans="8:8" x14ac:dyDescent="0.25">
      <c r="H1748" s="1"/>
    </row>
    <row r="1749" spans="8:8" x14ac:dyDescent="0.25">
      <c r="H1749" s="1"/>
    </row>
    <row r="1750" spans="8:8" x14ac:dyDescent="0.25">
      <c r="H1750" s="1"/>
    </row>
    <row r="1751" spans="8:8" x14ac:dyDescent="0.25">
      <c r="H1751" s="1"/>
    </row>
    <row r="1752" spans="8:8" x14ac:dyDescent="0.25">
      <c r="H1752" s="1"/>
    </row>
    <row r="1753" spans="8:8" x14ac:dyDescent="0.25">
      <c r="H1753" s="1"/>
    </row>
    <row r="1754" spans="8:8" x14ac:dyDescent="0.25">
      <c r="H1754" s="1"/>
    </row>
    <row r="1755" spans="8:8" x14ac:dyDescent="0.25">
      <c r="H1755" s="1"/>
    </row>
    <row r="1756" spans="8:8" x14ac:dyDescent="0.25">
      <c r="H1756" s="1"/>
    </row>
    <row r="1757" spans="8:8" x14ac:dyDescent="0.25">
      <c r="H1757" s="1"/>
    </row>
    <row r="1758" spans="8:8" x14ac:dyDescent="0.25">
      <c r="H1758" s="1"/>
    </row>
    <row r="1759" spans="8:8" x14ac:dyDescent="0.25">
      <c r="H1759" s="1"/>
    </row>
    <row r="1760" spans="8:8" x14ac:dyDescent="0.25">
      <c r="H1760" s="1"/>
    </row>
    <row r="1761" spans="8:8" x14ac:dyDescent="0.25">
      <c r="H1761" s="1"/>
    </row>
    <row r="1762" spans="8:8" x14ac:dyDescent="0.25">
      <c r="H1762" s="1"/>
    </row>
    <row r="1763" spans="8:8" x14ac:dyDescent="0.25">
      <c r="H1763" s="1"/>
    </row>
    <row r="1764" spans="8:8" x14ac:dyDescent="0.25">
      <c r="H1764" s="1"/>
    </row>
    <row r="1765" spans="8:8" x14ac:dyDescent="0.25">
      <c r="H1765" s="1"/>
    </row>
    <row r="1766" spans="8:8" x14ac:dyDescent="0.25">
      <c r="H1766" s="1"/>
    </row>
    <row r="1767" spans="8:8" x14ac:dyDescent="0.25">
      <c r="H1767" s="1"/>
    </row>
    <row r="1768" spans="8:8" x14ac:dyDescent="0.25">
      <c r="H1768" s="1"/>
    </row>
    <row r="1769" spans="8:8" x14ac:dyDescent="0.25">
      <c r="H1769" s="1"/>
    </row>
    <row r="1770" spans="8:8" x14ac:dyDescent="0.25">
      <c r="H1770" s="1"/>
    </row>
    <row r="1771" spans="8:8" x14ac:dyDescent="0.25">
      <c r="H1771" s="1"/>
    </row>
    <row r="1772" spans="8:8" x14ac:dyDescent="0.25">
      <c r="H1772" s="1"/>
    </row>
    <row r="1773" spans="8:8" x14ac:dyDescent="0.25">
      <c r="H1773" s="1"/>
    </row>
    <row r="1774" spans="8:8" x14ac:dyDescent="0.25">
      <c r="H1774" s="1"/>
    </row>
    <row r="1775" spans="8:8" x14ac:dyDescent="0.25">
      <c r="H1775" s="1"/>
    </row>
    <row r="1776" spans="8:8" x14ac:dyDescent="0.25">
      <c r="H1776" s="1"/>
    </row>
    <row r="1777" spans="8:8" x14ac:dyDescent="0.25">
      <c r="H1777" s="1"/>
    </row>
    <row r="1778" spans="8:8" x14ac:dyDescent="0.25">
      <c r="H1778" s="1"/>
    </row>
    <row r="1779" spans="8:8" x14ac:dyDescent="0.25">
      <c r="H1779" s="1"/>
    </row>
    <row r="1780" spans="8:8" x14ac:dyDescent="0.25">
      <c r="H1780" s="1"/>
    </row>
    <row r="1781" spans="8:8" x14ac:dyDescent="0.25">
      <c r="H1781" s="1"/>
    </row>
    <row r="1782" spans="8:8" x14ac:dyDescent="0.25">
      <c r="H1782" s="1"/>
    </row>
    <row r="1783" spans="8:8" x14ac:dyDescent="0.25">
      <c r="H1783" s="1"/>
    </row>
    <row r="1784" spans="8:8" x14ac:dyDescent="0.25">
      <c r="H1784" s="1"/>
    </row>
    <row r="1785" spans="8:8" x14ac:dyDescent="0.25">
      <c r="H1785" s="1"/>
    </row>
    <row r="1786" spans="8:8" x14ac:dyDescent="0.25">
      <c r="H1786" s="1"/>
    </row>
    <row r="1787" spans="8:8" x14ac:dyDescent="0.25">
      <c r="H1787" s="1"/>
    </row>
    <row r="1788" spans="8:8" x14ac:dyDescent="0.25">
      <c r="H1788" s="1"/>
    </row>
    <row r="1789" spans="8:8" x14ac:dyDescent="0.25">
      <c r="H1789" s="1"/>
    </row>
    <row r="1790" spans="8:8" x14ac:dyDescent="0.25">
      <c r="H1790" s="1"/>
    </row>
    <row r="1791" spans="8:8" x14ac:dyDescent="0.25">
      <c r="H1791" s="1"/>
    </row>
    <row r="1792" spans="8:8" x14ac:dyDescent="0.25">
      <c r="H1792" s="1"/>
    </row>
    <row r="1793" spans="8:8" x14ac:dyDescent="0.25">
      <c r="H1793" s="1"/>
    </row>
    <row r="1794" spans="8:8" x14ac:dyDescent="0.25">
      <c r="H1794" s="1"/>
    </row>
    <row r="1795" spans="8:8" x14ac:dyDescent="0.25">
      <c r="H1795" s="1"/>
    </row>
    <row r="1796" spans="8:8" x14ac:dyDescent="0.25">
      <c r="H1796" s="1"/>
    </row>
    <row r="1797" spans="8:8" x14ac:dyDescent="0.25">
      <c r="H1797" s="1"/>
    </row>
    <row r="1798" spans="8:8" x14ac:dyDescent="0.25">
      <c r="H1798" s="1"/>
    </row>
    <row r="1799" spans="8:8" x14ac:dyDescent="0.25">
      <c r="H1799" s="1"/>
    </row>
    <row r="1800" spans="8:8" x14ac:dyDescent="0.25">
      <c r="H1800" s="1"/>
    </row>
    <row r="1801" spans="8:8" x14ac:dyDescent="0.25">
      <c r="H1801" s="1"/>
    </row>
    <row r="1802" spans="8:8" x14ac:dyDescent="0.25">
      <c r="H1802" s="1"/>
    </row>
    <row r="1803" spans="8:8" x14ac:dyDescent="0.25">
      <c r="H1803" s="1"/>
    </row>
    <row r="1804" spans="8:8" x14ac:dyDescent="0.25">
      <c r="H1804" s="1"/>
    </row>
    <row r="1805" spans="8:8" x14ac:dyDescent="0.25">
      <c r="H1805" s="1"/>
    </row>
    <row r="1806" spans="8:8" x14ac:dyDescent="0.25">
      <c r="H1806" s="1"/>
    </row>
    <row r="1807" spans="8:8" x14ac:dyDescent="0.25">
      <c r="H1807" s="1"/>
    </row>
    <row r="1808" spans="8:8" x14ac:dyDescent="0.25">
      <c r="H1808" s="1"/>
    </row>
    <row r="1809" spans="8:8" x14ac:dyDescent="0.25">
      <c r="H1809" s="1"/>
    </row>
    <row r="1810" spans="8:8" x14ac:dyDescent="0.25">
      <c r="H1810" s="1"/>
    </row>
    <row r="1811" spans="8:8" x14ac:dyDescent="0.25">
      <c r="H1811" s="1"/>
    </row>
    <row r="1812" spans="8:8" x14ac:dyDescent="0.25">
      <c r="H1812" s="1"/>
    </row>
    <row r="1813" spans="8:8" x14ac:dyDescent="0.25">
      <c r="H1813" s="1"/>
    </row>
    <row r="1814" spans="8:8" x14ac:dyDescent="0.25">
      <c r="H1814" s="1"/>
    </row>
    <row r="1815" spans="8:8" x14ac:dyDescent="0.25">
      <c r="H1815" s="1"/>
    </row>
    <row r="1816" spans="8:8" x14ac:dyDescent="0.25">
      <c r="H1816" s="1"/>
    </row>
    <row r="1817" spans="8:8" x14ac:dyDescent="0.25">
      <c r="H1817" s="1"/>
    </row>
    <row r="1818" spans="8:8" x14ac:dyDescent="0.25">
      <c r="H1818" s="1"/>
    </row>
    <row r="1819" spans="8:8" x14ac:dyDescent="0.25">
      <c r="H1819" s="1"/>
    </row>
    <row r="1820" spans="8:8" x14ac:dyDescent="0.25">
      <c r="H1820" s="1"/>
    </row>
    <row r="1821" spans="8:8" x14ac:dyDescent="0.25">
      <c r="H1821" s="1"/>
    </row>
    <row r="1822" spans="8:8" x14ac:dyDescent="0.25">
      <c r="H1822" s="1"/>
    </row>
    <row r="1823" spans="8:8" x14ac:dyDescent="0.25">
      <c r="H1823" s="1"/>
    </row>
    <row r="1824" spans="8:8" x14ac:dyDescent="0.25">
      <c r="H1824" s="1"/>
    </row>
    <row r="1825" spans="8:8" x14ac:dyDescent="0.25">
      <c r="H1825" s="1"/>
    </row>
    <row r="1826" spans="8:8" x14ac:dyDescent="0.25">
      <c r="H1826" s="1"/>
    </row>
    <row r="1827" spans="8:8" x14ac:dyDescent="0.25">
      <c r="H1827" s="1"/>
    </row>
    <row r="1828" spans="8:8" x14ac:dyDescent="0.25">
      <c r="H1828" s="1"/>
    </row>
    <row r="1829" spans="8:8" x14ac:dyDescent="0.25">
      <c r="H1829" s="1"/>
    </row>
    <row r="1830" spans="8:8" x14ac:dyDescent="0.25">
      <c r="H1830" s="1"/>
    </row>
    <row r="1831" spans="8:8" x14ac:dyDescent="0.25">
      <c r="H1831" s="1"/>
    </row>
    <row r="1832" spans="8:8" x14ac:dyDescent="0.25">
      <c r="H1832" s="1"/>
    </row>
    <row r="1833" spans="8:8" x14ac:dyDescent="0.25">
      <c r="H1833" s="1"/>
    </row>
    <row r="1834" spans="8:8" x14ac:dyDescent="0.25">
      <c r="H1834" s="1"/>
    </row>
    <row r="1835" spans="8:8" x14ac:dyDescent="0.25">
      <c r="H1835" s="1"/>
    </row>
    <row r="1836" spans="8:8" x14ac:dyDescent="0.25">
      <c r="H1836" s="1"/>
    </row>
    <row r="1837" spans="8:8" x14ac:dyDescent="0.25">
      <c r="H1837" s="1"/>
    </row>
    <row r="1838" spans="8:8" x14ac:dyDescent="0.25">
      <c r="H1838" s="1"/>
    </row>
    <row r="1839" spans="8:8" x14ac:dyDescent="0.25">
      <c r="H1839" s="1"/>
    </row>
    <row r="1840" spans="8:8" x14ac:dyDescent="0.25">
      <c r="H1840" s="1"/>
    </row>
    <row r="1841" spans="8:8" x14ac:dyDescent="0.25">
      <c r="H1841" s="1"/>
    </row>
    <row r="1842" spans="8:8" x14ac:dyDescent="0.25">
      <c r="H1842" s="1"/>
    </row>
    <row r="1843" spans="8:8" x14ac:dyDescent="0.25">
      <c r="H1843" s="1"/>
    </row>
    <row r="1844" spans="8:8" x14ac:dyDescent="0.25">
      <c r="H1844" s="1"/>
    </row>
    <row r="1845" spans="8:8" x14ac:dyDescent="0.25">
      <c r="H1845" s="1"/>
    </row>
    <row r="1846" spans="8:8" x14ac:dyDescent="0.25">
      <c r="H1846" s="1"/>
    </row>
    <row r="1847" spans="8:8" x14ac:dyDescent="0.25">
      <c r="H1847" s="1"/>
    </row>
    <row r="1848" spans="8:8" x14ac:dyDescent="0.25">
      <c r="H1848" s="1"/>
    </row>
    <row r="1849" spans="8:8" x14ac:dyDescent="0.25">
      <c r="H1849" s="1"/>
    </row>
    <row r="1850" spans="8:8" x14ac:dyDescent="0.25">
      <c r="H1850" s="1"/>
    </row>
    <row r="1851" spans="8:8" x14ac:dyDescent="0.25">
      <c r="H1851" s="1"/>
    </row>
    <row r="1852" spans="8:8" x14ac:dyDescent="0.25">
      <c r="H1852" s="1"/>
    </row>
    <row r="1853" spans="8:8" x14ac:dyDescent="0.25">
      <c r="H1853" s="1"/>
    </row>
    <row r="1854" spans="8:8" x14ac:dyDescent="0.25">
      <c r="H1854" s="1"/>
    </row>
    <row r="1855" spans="8:8" x14ac:dyDescent="0.25">
      <c r="H1855" s="1"/>
    </row>
    <row r="1856" spans="8:8" x14ac:dyDescent="0.25">
      <c r="H1856" s="1"/>
    </row>
    <row r="1857" spans="8:8" x14ac:dyDescent="0.25">
      <c r="H1857" s="1"/>
    </row>
    <row r="1858" spans="8:8" x14ac:dyDescent="0.25">
      <c r="H1858" s="1"/>
    </row>
    <row r="1859" spans="8:8" x14ac:dyDescent="0.25">
      <c r="H1859" s="1"/>
    </row>
    <row r="1860" spans="8:8" x14ac:dyDescent="0.25">
      <c r="H1860" s="1"/>
    </row>
    <row r="1861" spans="8:8" x14ac:dyDescent="0.25">
      <c r="H1861" s="1"/>
    </row>
    <row r="1862" spans="8:8" x14ac:dyDescent="0.25">
      <c r="H1862" s="1"/>
    </row>
    <row r="1863" spans="8:8" x14ac:dyDescent="0.25">
      <c r="H1863" s="1"/>
    </row>
    <row r="1864" spans="8:8" x14ac:dyDescent="0.25">
      <c r="H1864" s="1"/>
    </row>
    <row r="1865" spans="8:8" x14ac:dyDescent="0.25">
      <c r="H1865" s="1"/>
    </row>
    <row r="1866" spans="8:8" x14ac:dyDescent="0.25">
      <c r="H1866" s="1"/>
    </row>
    <row r="1867" spans="8:8" x14ac:dyDescent="0.25">
      <c r="H1867" s="1"/>
    </row>
  </sheetData>
  <mergeCells count="15">
    <mergeCell ref="O27:P27"/>
    <mergeCell ref="Q4:Q5"/>
    <mergeCell ref="R4:R5"/>
    <mergeCell ref="K4:L4"/>
    <mergeCell ref="M4:N4"/>
    <mergeCell ref="O4:P4"/>
    <mergeCell ref="F4:F5"/>
    <mergeCell ref="G4:G5"/>
    <mergeCell ref="H4:I4"/>
    <mergeCell ref="J4:J5"/>
    <mergeCell ref="A4:A5"/>
    <mergeCell ref="B4:B5"/>
    <mergeCell ref="C4:C5"/>
    <mergeCell ref="D4:D5"/>
    <mergeCell ref="E4:E5"/>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71"/>
  <sheetViews>
    <sheetView topLeftCell="A163" zoomScale="80" zoomScaleNormal="80" workbookViewId="0">
      <selection activeCell="N169" sqref="N169:N171"/>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45.7109375" style="1" customWidth="1"/>
    <col min="6" max="6" width="57.7109375" style="1" customWidth="1"/>
    <col min="7" max="7" width="35.7109375" style="1" customWidth="1"/>
    <col min="8" max="8" width="19.28515625" style="1" customWidth="1"/>
    <col min="9" max="9" width="16.5703125" style="1" customWidth="1"/>
    <col min="10" max="10" width="29.7109375" style="1" customWidth="1"/>
    <col min="11" max="11" width="10.7109375" style="1" customWidth="1"/>
    <col min="12" max="12" width="12.7109375" style="1" customWidth="1"/>
    <col min="13" max="16" width="14.7109375" style="2" customWidth="1"/>
    <col min="17" max="17" width="16.7109375" style="1" customWidth="1"/>
    <col min="18" max="18" width="15.710937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x14ac:dyDescent="0.25">
      <c r="A2" s="42" t="s">
        <v>2459</v>
      </c>
    </row>
    <row r="4" spans="1:19" s="4" customFormat="1" ht="47.25"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c r="S4" s="3"/>
    </row>
    <row r="5" spans="1:19" s="4" customFormat="1" ht="35.25" customHeight="1" x14ac:dyDescent="0.2">
      <c r="A5" s="478"/>
      <c r="B5" s="480"/>
      <c r="C5" s="480"/>
      <c r="D5" s="480"/>
      <c r="E5" s="478"/>
      <c r="F5" s="478"/>
      <c r="G5" s="478"/>
      <c r="H5" s="262" t="s">
        <v>14</v>
      </c>
      <c r="I5" s="262" t="s">
        <v>15</v>
      </c>
      <c r="J5" s="478"/>
      <c r="K5" s="263">
        <v>2020</v>
      </c>
      <c r="L5" s="263">
        <v>2021</v>
      </c>
      <c r="M5" s="5">
        <v>2020</v>
      </c>
      <c r="N5" s="5">
        <v>2021</v>
      </c>
      <c r="O5" s="5">
        <v>2020</v>
      </c>
      <c r="P5" s="5">
        <v>2021</v>
      </c>
      <c r="Q5" s="478"/>
      <c r="R5" s="480"/>
      <c r="S5" s="3"/>
    </row>
    <row r="6" spans="1:19" s="4" customFormat="1" ht="15.75" customHeight="1" x14ac:dyDescent="0.2">
      <c r="A6" s="261" t="s">
        <v>16</v>
      </c>
      <c r="B6" s="262" t="s">
        <v>17</v>
      </c>
      <c r="C6" s="262" t="s">
        <v>18</v>
      </c>
      <c r="D6" s="262" t="s">
        <v>19</v>
      </c>
      <c r="E6" s="261" t="s">
        <v>20</v>
      </c>
      <c r="F6" s="261" t="s">
        <v>21</v>
      </c>
      <c r="G6" s="261" t="s">
        <v>22</v>
      </c>
      <c r="H6" s="262" t="s">
        <v>23</v>
      </c>
      <c r="I6" s="262" t="s">
        <v>24</v>
      </c>
      <c r="J6" s="261" t="s">
        <v>25</v>
      </c>
      <c r="K6" s="263" t="s">
        <v>26</v>
      </c>
      <c r="L6" s="263" t="s">
        <v>27</v>
      </c>
      <c r="M6" s="264" t="s">
        <v>28</v>
      </c>
      <c r="N6" s="264" t="s">
        <v>29</v>
      </c>
      <c r="O6" s="264" t="s">
        <v>30</v>
      </c>
      <c r="P6" s="264" t="s">
        <v>31</v>
      </c>
      <c r="Q6" s="261" t="s">
        <v>32</v>
      </c>
      <c r="R6" s="262" t="s">
        <v>33</v>
      </c>
      <c r="S6" s="3"/>
    </row>
    <row r="7" spans="1:19" s="6" customFormat="1" ht="29.25" customHeight="1" x14ac:dyDescent="0.25">
      <c r="A7" s="754">
        <v>1</v>
      </c>
      <c r="B7" s="754" t="s">
        <v>116</v>
      </c>
      <c r="C7" s="754">
        <v>1</v>
      </c>
      <c r="D7" s="754">
        <v>3</v>
      </c>
      <c r="E7" s="754" t="s">
        <v>2172</v>
      </c>
      <c r="F7" s="754" t="s">
        <v>2173</v>
      </c>
      <c r="G7" s="754" t="s">
        <v>43</v>
      </c>
      <c r="H7" s="115" t="s">
        <v>1259</v>
      </c>
      <c r="I7" s="112" t="s">
        <v>50</v>
      </c>
      <c r="J7" s="748" t="s">
        <v>2174</v>
      </c>
      <c r="K7" s="756" t="s">
        <v>2175</v>
      </c>
      <c r="L7" s="756"/>
      <c r="M7" s="766">
        <f>O7+2428.4</f>
        <v>27031.040000000001</v>
      </c>
      <c r="N7" s="751"/>
      <c r="O7" s="751">
        <v>24602.639999999999</v>
      </c>
      <c r="P7" s="751"/>
      <c r="Q7" s="754" t="s">
        <v>2176</v>
      </c>
      <c r="R7" s="754" t="s">
        <v>2177</v>
      </c>
      <c r="S7" s="14"/>
    </row>
    <row r="8" spans="1:19" s="6" customFormat="1" ht="25.5" customHeight="1" x14ac:dyDescent="0.25">
      <c r="A8" s="748"/>
      <c r="B8" s="748"/>
      <c r="C8" s="748"/>
      <c r="D8" s="748"/>
      <c r="E8" s="748"/>
      <c r="F8" s="748"/>
      <c r="G8" s="748"/>
      <c r="H8" s="115" t="s">
        <v>1148</v>
      </c>
      <c r="I8" s="112" t="s">
        <v>57</v>
      </c>
      <c r="J8" s="748"/>
      <c r="K8" s="748"/>
      <c r="L8" s="748"/>
      <c r="M8" s="766"/>
      <c r="N8" s="748"/>
      <c r="O8" s="748"/>
      <c r="P8" s="748"/>
      <c r="Q8" s="748"/>
      <c r="R8" s="748"/>
      <c r="S8" s="14"/>
    </row>
    <row r="9" spans="1:19" s="6" customFormat="1" ht="27.75" customHeight="1" x14ac:dyDescent="0.25">
      <c r="A9" s="748"/>
      <c r="B9" s="748"/>
      <c r="C9" s="748"/>
      <c r="D9" s="748"/>
      <c r="E9" s="748"/>
      <c r="F9" s="748"/>
      <c r="G9" s="748"/>
      <c r="H9" s="115" t="s">
        <v>2178</v>
      </c>
      <c r="I9" s="112" t="s">
        <v>57</v>
      </c>
      <c r="J9" s="748"/>
      <c r="K9" s="748"/>
      <c r="L9" s="748"/>
      <c r="M9" s="766"/>
      <c r="N9" s="748"/>
      <c r="O9" s="748"/>
      <c r="P9" s="748"/>
      <c r="Q9" s="748"/>
      <c r="R9" s="748"/>
      <c r="S9" s="14"/>
    </row>
    <row r="10" spans="1:19" s="6" customFormat="1" ht="41.25" customHeight="1" x14ac:dyDescent="0.25">
      <c r="A10" s="754">
        <v>2</v>
      </c>
      <c r="B10" s="754" t="s">
        <v>116</v>
      </c>
      <c r="C10" s="754">
        <v>5</v>
      </c>
      <c r="D10" s="754">
        <v>4</v>
      </c>
      <c r="E10" s="754" t="s">
        <v>2179</v>
      </c>
      <c r="F10" s="748" t="s">
        <v>2180</v>
      </c>
      <c r="G10" s="754" t="s">
        <v>43</v>
      </c>
      <c r="H10" s="115" t="s">
        <v>1259</v>
      </c>
      <c r="I10" s="112" t="s">
        <v>50</v>
      </c>
      <c r="J10" s="754" t="s">
        <v>2181</v>
      </c>
      <c r="K10" s="771" t="s">
        <v>2182</v>
      </c>
      <c r="L10" s="771"/>
      <c r="M10" s="766">
        <v>23120</v>
      </c>
      <c r="N10" s="766"/>
      <c r="O10" s="766">
        <v>23120</v>
      </c>
      <c r="P10" s="766"/>
      <c r="Q10" s="754" t="s">
        <v>2183</v>
      </c>
      <c r="R10" s="754" t="s">
        <v>2184</v>
      </c>
      <c r="S10" s="14"/>
    </row>
    <row r="11" spans="1:19" s="6" customFormat="1" ht="40.5" customHeight="1" x14ac:dyDescent="0.25">
      <c r="A11" s="748"/>
      <c r="B11" s="748"/>
      <c r="C11" s="748"/>
      <c r="D11" s="748"/>
      <c r="E11" s="748"/>
      <c r="F11" s="748"/>
      <c r="G11" s="754"/>
      <c r="H11" s="115" t="s">
        <v>1148</v>
      </c>
      <c r="I11" s="112" t="s">
        <v>1138</v>
      </c>
      <c r="J11" s="748"/>
      <c r="K11" s="749"/>
      <c r="L11" s="749"/>
      <c r="M11" s="749"/>
      <c r="N11" s="749"/>
      <c r="O11" s="749"/>
      <c r="P11" s="749"/>
      <c r="Q11" s="748"/>
      <c r="R11" s="748"/>
      <c r="S11" s="14"/>
    </row>
    <row r="12" spans="1:19" s="6" customFormat="1" ht="27.75" customHeight="1" x14ac:dyDescent="0.25">
      <c r="A12" s="748"/>
      <c r="B12" s="748"/>
      <c r="C12" s="748"/>
      <c r="D12" s="748"/>
      <c r="E12" s="748"/>
      <c r="F12" s="748"/>
      <c r="G12" s="754"/>
      <c r="H12" s="115" t="s">
        <v>2178</v>
      </c>
      <c r="I12" s="112" t="s">
        <v>2185</v>
      </c>
      <c r="J12" s="748"/>
      <c r="K12" s="749"/>
      <c r="L12" s="749"/>
      <c r="M12" s="749"/>
      <c r="N12" s="749"/>
      <c r="O12" s="749"/>
      <c r="P12" s="749"/>
      <c r="Q12" s="748"/>
      <c r="R12" s="748"/>
      <c r="S12" s="14"/>
    </row>
    <row r="13" spans="1:19" ht="33.75" customHeight="1" x14ac:dyDescent="0.25">
      <c r="A13" s="763">
        <v>3</v>
      </c>
      <c r="B13" s="763" t="s">
        <v>116</v>
      </c>
      <c r="C13" s="763">
        <v>5</v>
      </c>
      <c r="D13" s="754">
        <v>4</v>
      </c>
      <c r="E13" s="754" t="s">
        <v>2186</v>
      </c>
      <c r="F13" s="754" t="s">
        <v>2187</v>
      </c>
      <c r="G13" s="754" t="s">
        <v>43</v>
      </c>
      <c r="H13" s="115" t="s">
        <v>1259</v>
      </c>
      <c r="I13" s="112" t="s">
        <v>50</v>
      </c>
      <c r="J13" s="754" t="s">
        <v>2188</v>
      </c>
      <c r="K13" s="756" t="s">
        <v>2182</v>
      </c>
      <c r="L13" s="756"/>
      <c r="M13" s="766">
        <v>24070</v>
      </c>
      <c r="N13" s="770"/>
      <c r="O13" s="766">
        <v>21370</v>
      </c>
      <c r="P13" s="766"/>
      <c r="Q13" s="754" t="s">
        <v>2189</v>
      </c>
      <c r="R13" s="754" t="s">
        <v>2190</v>
      </c>
    </row>
    <row r="14" spans="1:19" ht="33.75" customHeight="1" x14ac:dyDescent="0.25">
      <c r="A14" s="763"/>
      <c r="B14" s="763"/>
      <c r="C14" s="763"/>
      <c r="D14" s="754"/>
      <c r="E14" s="754"/>
      <c r="F14" s="754"/>
      <c r="G14" s="754"/>
      <c r="H14" s="115" t="s">
        <v>1148</v>
      </c>
      <c r="I14" s="112" t="s">
        <v>1637</v>
      </c>
      <c r="J14" s="754"/>
      <c r="K14" s="756"/>
      <c r="L14" s="756"/>
      <c r="M14" s="766"/>
      <c r="N14" s="770"/>
      <c r="O14" s="766"/>
      <c r="P14" s="766"/>
      <c r="Q14" s="754"/>
      <c r="R14" s="754"/>
    </row>
    <row r="15" spans="1:19" ht="33.75" customHeight="1" x14ac:dyDescent="0.25">
      <c r="A15" s="763"/>
      <c r="B15" s="763"/>
      <c r="C15" s="763"/>
      <c r="D15" s="754"/>
      <c r="E15" s="754"/>
      <c r="F15" s="754"/>
      <c r="G15" s="754"/>
      <c r="H15" s="115" t="s">
        <v>2178</v>
      </c>
      <c r="I15" s="112" t="s">
        <v>1189</v>
      </c>
      <c r="J15" s="754"/>
      <c r="K15" s="756"/>
      <c r="L15" s="756"/>
      <c r="M15" s="766"/>
      <c r="N15" s="770"/>
      <c r="O15" s="766"/>
      <c r="P15" s="766"/>
      <c r="Q15" s="754"/>
      <c r="R15" s="754"/>
    </row>
    <row r="16" spans="1:19" ht="35.25" customHeight="1" x14ac:dyDescent="0.25">
      <c r="A16" s="749"/>
      <c r="B16" s="768"/>
      <c r="C16" s="768"/>
      <c r="D16" s="768"/>
      <c r="E16" s="768"/>
      <c r="F16" s="768"/>
      <c r="G16" s="748"/>
      <c r="H16" s="115" t="s">
        <v>2191</v>
      </c>
      <c r="I16" s="287">
        <v>1</v>
      </c>
      <c r="J16" s="748"/>
      <c r="K16" s="748"/>
      <c r="L16" s="748"/>
      <c r="M16" s="749"/>
      <c r="N16" s="770"/>
      <c r="O16" s="749"/>
      <c r="P16" s="749"/>
      <c r="Q16" s="748"/>
      <c r="R16" s="748"/>
    </row>
    <row r="17" spans="1:18" ht="67.5" customHeight="1" x14ac:dyDescent="0.25">
      <c r="A17" s="763">
        <v>4</v>
      </c>
      <c r="B17" s="763" t="s">
        <v>116</v>
      </c>
      <c r="C17" s="763">
        <v>1</v>
      </c>
      <c r="D17" s="754">
        <v>6</v>
      </c>
      <c r="E17" s="754" t="s">
        <v>2192</v>
      </c>
      <c r="F17" s="748" t="s">
        <v>2193</v>
      </c>
      <c r="G17" s="754" t="s">
        <v>2194</v>
      </c>
      <c r="H17" s="111" t="s">
        <v>2195</v>
      </c>
      <c r="I17" s="113">
        <v>1</v>
      </c>
      <c r="J17" s="754" t="s">
        <v>2196</v>
      </c>
      <c r="K17" s="756" t="s">
        <v>2182</v>
      </c>
      <c r="L17" s="756"/>
      <c r="M17" s="766">
        <v>17616.04</v>
      </c>
      <c r="N17" s="766"/>
      <c r="O17" s="766">
        <v>13729.64</v>
      </c>
      <c r="P17" s="766"/>
      <c r="Q17" s="754" t="s">
        <v>2183</v>
      </c>
      <c r="R17" s="754" t="s">
        <v>2184</v>
      </c>
    </row>
    <row r="18" spans="1:18" ht="37.5" customHeight="1" x14ac:dyDescent="0.25">
      <c r="A18" s="763"/>
      <c r="B18" s="763"/>
      <c r="C18" s="763"/>
      <c r="D18" s="754"/>
      <c r="E18" s="754"/>
      <c r="F18" s="748"/>
      <c r="G18" s="754"/>
      <c r="H18" s="111" t="s">
        <v>1148</v>
      </c>
      <c r="I18" s="113">
        <v>170</v>
      </c>
      <c r="J18" s="754"/>
      <c r="K18" s="756"/>
      <c r="L18" s="756"/>
      <c r="M18" s="766"/>
      <c r="N18" s="766"/>
      <c r="O18" s="766"/>
      <c r="P18" s="766"/>
      <c r="Q18" s="754"/>
      <c r="R18" s="754"/>
    </row>
    <row r="19" spans="1:18" ht="23.25" customHeight="1" x14ac:dyDescent="0.25">
      <c r="A19" s="763"/>
      <c r="B19" s="763"/>
      <c r="C19" s="763"/>
      <c r="D19" s="754"/>
      <c r="E19" s="754"/>
      <c r="F19" s="748"/>
      <c r="G19" s="754"/>
      <c r="H19" s="111" t="s">
        <v>2197</v>
      </c>
      <c r="I19" s="288">
        <v>2</v>
      </c>
      <c r="J19" s="754"/>
      <c r="K19" s="756"/>
      <c r="L19" s="756"/>
      <c r="M19" s="766"/>
      <c r="N19" s="766"/>
      <c r="O19" s="766"/>
      <c r="P19" s="766"/>
      <c r="Q19" s="754"/>
      <c r="R19" s="754"/>
    </row>
    <row r="20" spans="1:18" ht="69" customHeight="1" x14ac:dyDescent="0.25">
      <c r="A20" s="763"/>
      <c r="B20" s="763"/>
      <c r="C20" s="763"/>
      <c r="D20" s="754"/>
      <c r="E20" s="754"/>
      <c r="F20" s="748"/>
      <c r="G20" s="111" t="s">
        <v>2198</v>
      </c>
      <c r="H20" s="111" t="s">
        <v>2199</v>
      </c>
      <c r="I20" s="111">
        <v>1</v>
      </c>
      <c r="J20" s="754"/>
      <c r="K20" s="756"/>
      <c r="L20" s="756"/>
      <c r="M20" s="766"/>
      <c r="N20" s="766"/>
      <c r="O20" s="766"/>
      <c r="P20" s="766"/>
      <c r="Q20" s="754"/>
      <c r="R20" s="754"/>
    </row>
    <row r="21" spans="1:18" ht="41.25" customHeight="1" x14ac:dyDescent="0.25">
      <c r="A21" s="763">
        <v>5</v>
      </c>
      <c r="B21" s="763" t="s">
        <v>116</v>
      </c>
      <c r="C21" s="763">
        <v>1</v>
      </c>
      <c r="D21" s="763">
        <v>6</v>
      </c>
      <c r="E21" s="763" t="s">
        <v>2200</v>
      </c>
      <c r="F21" s="748" t="s">
        <v>2201</v>
      </c>
      <c r="G21" s="763" t="s">
        <v>43</v>
      </c>
      <c r="H21" s="111" t="s">
        <v>1259</v>
      </c>
      <c r="I21" s="113">
        <v>1</v>
      </c>
      <c r="J21" s="748" t="s">
        <v>2202</v>
      </c>
      <c r="K21" s="763" t="s">
        <v>52</v>
      </c>
      <c r="L21" s="763"/>
      <c r="M21" s="766">
        <v>23882.799999999999</v>
      </c>
      <c r="N21" s="754"/>
      <c r="O21" s="766">
        <v>19480</v>
      </c>
      <c r="P21" s="763"/>
      <c r="Q21" s="754" t="s">
        <v>2183</v>
      </c>
      <c r="R21" s="754" t="s">
        <v>2184</v>
      </c>
    </row>
    <row r="22" spans="1:18" ht="33.75" customHeight="1" x14ac:dyDescent="0.25">
      <c r="A22" s="763"/>
      <c r="B22" s="763"/>
      <c r="C22" s="763"/>
      <c r="D22" s="763"/>
      <c r="E22" s="763"/>
      <c r="F22" s="748"/>
      <c r="G22" s="763"/>
      <c r="H22" s="111" t="s">
        <v>2203</v>
      </c>
      <c r="I22" s="113">
        <v>28</v>
      </c>
      <c r="J22" s="748"/>
      <c r="K22" s="763"/>
      <c r="L22" s="763"/>
      <c r="M22" s="766"/>
      <c r="N22" s="754"/>
      <c r="O22" s="766"/>
      <c r="P22" s="763"/>
      <c r="Q22" s="754"/>
      <c r="R22" s="754"/>
    </row>
    <row r="23" spans="1:18" ht="27" customHeight="1" x14ac:dyDescent="0.25">
      <c r="A23" s="763"/>
      <c r="B23" s="763"/>
      <c r="C23" s="763"/>
      <c r="D23" s="763"/>
      <c r="E23" s="763"/>
      <c r="F23" s="748"/>
      <c r="G23" s="749"/>
      <c r="H23" s="111" t="s">
        <v>2204</v>
      </c>
      <c r="I23" s="113">
        <v>3</v>
      </c>
      <c r="J23" s="748"/>
      <c r="K23" s="763"/>
      <c r="L23" s="763"/>
      <c r="M23" s="766"/>
      <c r="N23" s="754"/>
      <c r="O23" s="766"/>
      <c r="P23" s="763"/>
      <c r="Q23" s="754"/>
      <c r="R23" s="754"/>
    </row>
    <row r="24" spans="1:18" ht="68.25" customHeight="1" x14ac:dyDescent="0.25">
      <c r="A24" s="763"/>
      <c r="B24" s="763"/>
      <c r="C24" s="763"/>
      <c r="D24" s="763"/>
      <c r="E24" s="763"/>
      <c r="F24" s="748"/>
      <c r="G24" s="748" t="s">
        <v>2205</v>
      </c>
      <c r="H24" s="289" t="s">
        <v>2206</v>
      </c>
      <c r="I24" s="113">
        <v>1</v>
      </c>
      <c r="J24" s="748"/>
      <c r="K24" s="763"/>
      <c r="L24" s="763"/>
      <c r="M24" s="766"/>
      <c r="N24" s="754"/>
      <c r="O24" s="766"/>
      <c r="P24" s="763"/>
      <c r="Q24" s="754"/>
      <c r="R24" s="754"/>
    </row>
    <row r="25" spans="1:18" ht="76.5" customHeight="1" x14ac:dyDescent="0.25">
      <c r="A25" s="763"/>
      <c r="B25" s="763"/>
      <c r="C25" s="763"/>
      <c r="D25" s="763"/>
      <c r="E25" s="763"/>
      <c r="F25" s="748"/>
      <c r="G25" s="748"/>
      <c r="H25" s="290" t="s">
        <v>2207</v>
      </c>
      <c r="I25" s="113">
        <v>1200</v>
      </c>
      <c r="J25" s="748"/>
      <c r="K25" s="763"/>
      <c r="L25" s="763"/>
      <c r="M25" s="766"/>
      <c r="N25" s="754"/>
      <c r="O25" s="766"/>
      <c r="P25" s="763"/>
      <c r="Q25" s="754"/>
      <c r="R25" s="754"/>
    </row>
    <row r="26" spans="1:18" ht="39" customHeight="1" x14ac:dyDescent="0.25">
      <c r="A26" s="763">
        <v>6</v>
      </c>
      <c r="B26" s="763" t="s">
        <v>49</v>
      </c>
      <c r="C26" s="749">
        <v>1</v>
      </c>
      <c r="D26" s="763">
        <v>6</v>
      </c>
      <c r="E26" s="754" t="s">
        <v>2208</v>
      </c>
      <c r="F26" s="748" t="s">
        <v>2209</v>
      </c>
      <c r="G26" s="763" t="s">
        <v>43</v>
      </c>
      <c r="H26" s="111" t="s">
        <v>1259</v>
      </c>
      <c r="I26" s="113">
        <v>1</v>
      </c>
      <c r="J26" s="748" t="s">
        <v>2210</v>
      </c>
      <c r="K26" s="763" t="s">
        <v>1069</v>
      </c>
      <c r="L26" s="764"/>
      <c r="M26" s="766">
        <v>39753.25</v>
      </c>
      <c r="N26" s="763"/>
      <c r="O26" s="766">
        <v>35700</v>
      </c>
      <c r="P26" s="764"/>
      <c r="Q26" s="754" t="s">
        <v>1329</v>
      </c>
      <c r="R26" s="754" t="s">
        <v>2211</v>
      </c>
    </row>
    <row r="27" spans="1:18" ht="39" customHeight="1" x14ac:dyDescent="0.25">
      <c r="A27" s="749"/>
      <c r="B27" s="749"/>
      <c r="C27" s="749"/>
      <c r="D27" s="749"/>
      <c r="E27" s="768"/>
      <c r="F27" s="749"/>
      <c r="G27" s="749"/>
      <c r="H27" s="111" t="s">
        <v>1148</v>
      </c>
      <c r="I27" s="113">
        <v>40</v>
      </c>
      <c r="J27" s="748"/>
      <c r="K27" s="749"/>
      <c r="L27" s="767"/>
      <c r="M27" s="749"/>
      <c r="N27" s="749"/>
      <c r="O27" s="749"/>
      <c r="P27" s="767"/>
      <c r="Q27" s="748"/>
      <c r="R27" s="748"/>
    </row>
    <row r="28" spans="1:18" ht="27.75" customHeight="1" x14ac:dyDescent="0.25">
      <c r="A28" s="749"/>
      <c r="B28" s="749"/>
      <c r="C28" s="749"/>
      <c r="D28" s="749"/>
      <c r="E28" s="768"/>
      <c r="F28" s="749"/>
      <c r="G28" s="749"/>
      <c r="H28" s="115" t="s">
        <v>2204</v>
      </c>
      <c r="I28" s="112" t="s">
        <v>1518</v>
      </c>
      <c r="J28" s="748"/>
      <c r="K28" s="749"/>
      <c r="L28" s="767"/>
      <c r="M28" s="749"/>
      <c r="N28" s="749"/>
      <c r="O28" s="749"/>
      <c r="P28" s="767"/>
      <c r="Q28" s="748"/>
      <c r="R28" s="748"/>
    </row>
    <row r="29" spans="1:18" ht="25.5" customHeight="1" x14ac:dyDescent="0.25">
      <c r="A29" s="749"/>
      <c r="B29" s="749"/>
      <c r="C29" s="749"/>
      <c r="D29" s="749"/>
      <c r="E29" s="768"/>
      <c r="F29" s="749"/>
      <c r="G29" s="749"/>
      <c r="H29" s="111" t="s">
        <v>2191</v>
      </c>
      <c r="I29" s="113">
        <v>5</v>
      </c>
      <c r="J29" s="748"/>
      <c r="K29" s="749"/>
      <c r="L29" s="767"/>
      <c r="M29" s="749"/>
      <c r="N29" s="749"/>
      <c r="O29" s="749"/>
      <c r="P29" s="767"/>
      <c r="Q29" s="748"/>
      <c r="R29" s="748"/>
    </row>
    <row r="30" spans="1:18" ht="41.25" customHeight="1" x14ac:dyDescent="0.25">
      <c r="A30" s="763">
        <v>7</v>
      </c>
      <c r="B30" s="763" t="s">
        <v>116</v>
      </c>
      <c r="C30" s="763">
        <v>1</v>
      </c>
      <c r="D30" s="754">
        <v>6</v>
      </c>
      <c r="E30" s="754" t="s">
        <v>2212</v>
      </c>
      <c r="F30" s="748" t="s">
        <v>2213</v>
      </c>
      <c r="G30" s="763" t="s">
        <v>1430</v>
      </c>
      <c r="H30" s="111" t="s">
        <v>2214</v>
      </c>
      <c r="I30" s="113">
        <v>1</v>
      </c>
      <c r="J30" s="748" t="s">
        <v>2215</v>
      </c>
      <c r="K30" s="763" t="s">
        <v>1087</v>
      </c>
      <c r="L30" s="769"/>
      <c r="M30" s="766">
        <v>33713.82</v>
      </c>
      <c r="N30" s="764"/>
      <c r="O30" s="766">
        <v>25187.22</v>
      </c>
      <c r="P30" s="764"/>
      <c r="Q30" s="754" t="s">
        <v>2216</v>
      </c>
      <c r="R30" s="754" t="s">
        <v>2217</v>
      </c>
    </row>
    <row r="31" spans="1:18" ht="37.5" customHeight="1" x14ac:dyDescent="0.25">
      <c r="A31" s="768"/>
      <c r="B31" s="768"/>
      <c r="C31" s="768"/>
      <c r="D31" s="768"/>
      <c r="E31" s="768"/>
      <c r="F31" s="749"/>
      <c r="G31" s="749"/>
      <c r="H31" s="111" t="s">
        <v>1148</v>
      </c>
      <c r="I31" s="112" t="s">
        <v>2218</v>
      </c>
      <c r="J31" s="768"/>
      <c r="K31" s="768"/>
      <c r="L31" s="769"/>
      <c r="M31" s="768"/>
      <c r="N31" s="768"/>
      <c r="O31" s="768"/>
      <c r="P31" s="768"/>
      <c r="Q31" s="768"/>
      <c r="R31" s="768"/>
    </row>
    <row r="32" spans="1:18" ht="43.5" customHeight="1" x14ac:dyDescent="0.25">
      <c r="A32" s="763">
        <v>8</v>
      </c>
      <c r="B32" s="763" t="s">
        <v>116</v>
      </c>
      <c r="C32" s="763">
        <v>1</v>
      </c>
      <c r="D32" s="763">
        <v>6</v>
      </c>
      <c r="E32" s="754" t="s">
        <v>2219</v>
      </c>
      <c r="F32" s="748" t="s">
        <v>2220</v>
      </c>
      <c r="G32" s="763" t="s">
        <v>1430</v>
      </c>
      <c r="H32" s="111" t="s">
        <v>2214</v>
      </c>
      <c r="I32" s="113">
        <v>1</v>
      </c>
      <c r="J32" s="748" t="s">
        <v>2221</v>
      </c>
      <c r="K32" s="756" t="s">
        <v>1087</v>
      </c>
      <c r="L32" s="756"/>
      <c r="M32" s="766">
        <v>28529.3</v>
      </c>
      <c r="N32" s="766"/>
      <c r="O32" s="766">
        <v>23083.5</v>
      </c>
      <c r="P32" s="766"/>
      <c r="Q32" s="754" t="s">
        <v>2216</v>
      </c>
      <c r="R32" s="754" t="s">
        <v>2217</v>
      </c>
    </row>
    <row r="33" spans="1:18" ht="45.75" customHeight="1" x14ac:dyDescent="0.25">
      <c r="A33" s="749"/>
      <c r="B33" s="749"/>
      <c r="C33" s="749"/>
      <c r="D33" s="749"/>
      <c r="E33" s="749"/>
      <c r="F33" s="748"/>
      <c r="G33" s="749"/>
      <c r="H33" s="111" t="s">
        <v>1148</v>
      </c>
      <c r="I33" s="112" t="s">
        <v>1060</v>
      </c>
      <c r="J33" s="749"/>
      <c r="K33" s="767"/>
      <c r="L33" s="767"/>
      <c r="M33" s="767"/>
      <c r="N33" s="767"/>
      <c r="O33" s="767"/>
      <c r="P33" s="767"/>
      <c r="Q33" s="768"/>
      <c r="R33" s="768"/>
    </row>
    <row r="34" spans="1:18" ht="65.25" customHeight="1" x14ac:dyDescent="0.25">
      <c r="A34" s="763">
        <v>9</v>
      </c>
      <c r="B34" s="763" t="s">
        <v>116</v>
      </c>
      <c r="C34" s="763">
        <v>1</v>
      </c>
      <c r="D34" s="754">
        <v>6</v>
      </c>
      <c r="E34" s="754" t="s">
        <v>2222</v>
      </c>
      <c r="F34" s="748" t="s">
        <v>2223</v>
      </c>
      <c r="G34" s="754" t="s">
        <v>2224</v>
      </c>
      <c r="H34" s="111" t="s">
        <v>2225</v>
      </c>
      <c r="I34" s="112" t="s">
        <v>50</v>
      </c>
      <c r="J34" s="748" t="s">
        <v>2226</v>
      </c>
      <c r="K34" s="756" t="s">
        <v>2182</v>
      </c>
      <c r="L34" s="756"/>
      <c r="M34" s="766">
        <v>22905</v>
      </c>
      <c r="N34" s="768"/>
      <c r="O34" s="766">
        <v>18613</v>
      </c>
      <c r="P34" s="766"/>
      <c r="Q34" s="754" t="s">
        <v>2227</v>
      </c>
      <c r="R34" s="754" t="s">
        <v>2228</v>
      </c>
    </row>
    <row r="35" spans="1:18" ht="66.75" customHeight="1" x14ac:dyDescent="0.25">
      <c r="A35" s="768"/>
      <c r="B35" s="768"/>
      <c r="C35" s="768"/>
      <c r="D35" s="768"/>
      <c r="E35" s="768"/>
      <c r="F35" s="748"/>
      <c r="G35" s="748"/>
      <c r="H35" s="111" t="s">
        <v>2229</v>
      </c>
      <c r="I35" s="287">
        <v>500</v>
      </c>
      <c r="J35" s="768"/>
      <c r="K35" s="768"/>
      <c r="L35" s="768"/>
      <c r="M35" s="768"/>
      <c r="N35" s="768"/>
      <c r="O35" s="768"/>
      <c r="P35" s="768"/>
      <c r="Q35" s="768"/>
      <c r="R35" s="768"/>
    </row>
    <row r="36" spans="1:18" ht="64.5" customHeight="1" x14ac:dyDescent="0.25">
      <c r="A36" s="763">
        <v>10</v>
      </c>
      <c r="B36" s="763" t="s">
        <v>116</v>
      </c>
      <c r="C36" s="763">
        <v>5</v>
      </c>
      <c r="D36" s="763">
        <v>6</v>
      </c>
      <c r="E36" s="754" t="s">
        <v>2230</v>
      </c>
      <c r="F36" s="748" t="s">
        <v>2231</v>
      </c>
      <c r="G36" s="763" t="s">
        <v>2224</v>
      </c>
      <c r="H36" s="111" t="s">
        <v>2225</v>
      </c>
      <c r="I36" s="112" t="s">
        <v>50</v>
      </c>
      <c r="J36" s="748" t="s">
        <v>2232</v>
      </c>
      <c r="K36" s="763" t="s">
        <v>2182</v>
      </c>
      <c r="L36" s="764"/>
      <c r="M36" s="766">
        <v>19048.990000000002</v>
      </c>
      <c r="N36" s="764"/>
      <c r="O36" s="766">
        <v>15543.99</v>
      </c>
      <c r="P36" s="764"/>
      <c r="Q36" s="754" t="s">
        <v>2227</v>
      </c>
      <c r="R36" s="754" t="s">
        <v>2228</v>
      </c>
    </row>
    <row r="37" spans="1:18" ht="60" customHeight="1" x14ac:dyDescent="0.25">
      <c r="A37" s="749"/>
      <c r="B37" s="749"/>
      <c r="C37" s="749"/>
      <c r="D37" s="749"/>
      <c r="E37" s="767"/>
      <c r="F37" s="767"/>
      <c r="G37" s="749"/>
      <c r="H37" s="111" t="s">
        <v>2229</v>
      </c>
      <c r="I37" s="287">
        <v>500</v>
      </c>
      <c r="J37" s="767"/>
      <c r="K37" s="749"/>
      <c r="L37" s="765"/>
      <c r="M37" s="749"/>
      <c r="N37" s="765"/>
      <c r="O37" s="749"/>
      <c r="P37" s="765"/>
      <c r="Q37" s="749"/>
      <c r="R37" s="749"/>
    </row>
    <row r="38" spans="1:18" ht="39" customHeight="1" x14ac:dyDescent="0.25">
      <c r="A38" s="763">
        <v>11</v>
      </c>
      <c r="B38" s="754" t="s">
        <v>49</v>
      </c>
      <c r="C38" s="754">
        <v>1</v>
      </c>
      <c r="D38" s="754">
        <v>6</v>
      </c>
      <c r="E38" s="748" t="s">
        <v>2233</v>
      </c>
      <c r="F38" s="754" t="s">
        <v>2234</v>
      </c>
      <c r="G38" s="754" t="s">
        <v>1430</v>
      </c>
      <c r="H38" s="111" t="s">
        <v>2214</v>
      </c>
      <c r="I38" s="111">
        <v>1</v>
      </c>
      <c r="J38" s="748" t="s">
        <v>2235</v>
      </c>
      <c r="K38" s="756" t="s">
        <v>1239</v>
      </c>
      <c r="L38" s="756"/>
      <c r="M38" s="749" t="s">
        <v>2236</v>
      </c>
      <c r="N38" s="751"/>
      <c r="O38" s="747">
        <v>28408.62</v>
      </c>
      <c r="P38" s="751"/>
      <c r="Q38" s="754" t="s">
        <v>2237</v>
      </c>
      <c r="R38" s="748" t="s">
        <v>2238</v>
      </c>
    </row>
    <row r="39" spans="1:18" ht="30.75" customHeight="1" x14ac:dyDescent="0.25">
      <c r="A39" s="763"/>
      <c r="B39" s="754"/>
      <c r="C39" s="754"/>
      <c r="D39" s="754"/>
      <c r="E39" s="748"/>
      <c r="F39" s="754"/>
      <c r="G39" s="748"/>
      <c r="H39" s="111" t="s">
        <v>1148</v>
      </c>
      <c r="I39" s="112" t="s">
        <v>2099</v>
      </c>
      <c r="J39" s="748"/>
      <c r="K39" s="756"/>
      <c r="L39" s="756"/>
      <c r="M39" s="749"/>
      <c r="N39" s="751"/>
      <c r="O39" s="747"/>
      <c r="P39" s="751"/>
      <c r="Q39" s="754"/>
      <c r="R39" s="748"/>
    </row>
    <row r="40" spans="1:18" ht="34.5" customHeight="1" x14ac:dyDescent="0.25">
      <c r="A40" s="763"/>
      <c r="B40" s="754"/>
      <c r="C40" s="754"/>
      <c r="D40" s="754"/>
      <c r="E40" s="748"/>
      <c r="F40" s="754"/>
      <c r="G40" s="748" t="s">
        <v>2239</v>
      </c>
      <c r="H40" s="111" t="s">
        <v>2240</v>
      </c>
      <c r="I40" s="112" t="s">
        <v>50</v>
      </c>
      <c r="J40" s="748"/>
      <c r="K40" s="756"/>
      <c r="L40" s="756"/>
      <c r="M40" s="749"/>
      <c r="N40" s="751"/>
      <c r="O40" s="747"/>
      <c r="P40" s="751"/>
      <c r="Q40" s="754"/>
      <c r="R40" s="748"/>
    </row>
    <row r="41" spans="1:18" ht="28.5" customHeight="1" x14ac:dyDescent="0.25">
      <c r="A41" s="763"/>
      <c r="B41" s="754"/>
      <c r="C41" s="754"/>
      <c r="D41" s="754"/>
      <c r="E41" s="748"/>
      <c r="F41" s="754"/>
      <c r="G41" s="748"/>
      <c r="H41" s="111" t="s">
        <v>1148</v>
      </c>
      <c r="I41" s="112" t="s">
        <v>2099</v>
      </c>
      <c r="J41" s="748"/>
      <c r="K41" s="756"/>
      <c r="L41" s="756"/>
      <c r="M41" s="749"/>
      <c r="N41" s="751"/>
      <c r="O41" s="747"/>
      <c r="P41" s="751"/>
      <c r="Q41" s="754"/>
      <c r="R41" s="748"/>
    </row>
    <row r="42" spans="1:18" ht="72" x14ac:dyDescent="0.25">
      <c r="A42" s="754">
        <v>12</v>
      </c>
      <c r="B42" s="754" t="s">
        <v>52</v>
      </c>
      <c r="C42" s="754">
        <v>1</v>
      </c>
      <c r="D42" s="754">
        <v>6</v>
      </c>
      <c r="E42" s="748" t="s">
        <v>2241</v>
      </c>
      <c r="F42" s="748" t="s">
        <v>2242</v>
      </c>
      <c r="G42" s="754" t="s">
        <v>2243</v>
      </c>
      <c r="H42" s="111" t="s">
        <v>2206</v>
      </c>
      <c r="I42" s="112" t="s">
        <v>50</v>
      </c>
      <c r="J42" s="748" t="s">
        <v>2244</v>
      </c>
      <c r="K42" s="756" t="s">
        <v>1069</v>
      </c>
      <c r="L42" s="756"/>
      <c r="M42" s="747">
        <f>O42+13845</f>
        <v>66024.78</v>
      </c>
      <c r="N42" s="751"/>
      <c r="O42" s="747">
        <v>52179.78</v>
      </c>
      <c r="P42" s="751"/>
      <c r="Q42" s="748" t="s">
        <v>373</v>
      </c>
      <c r="R42" s="762" t="s">
        <v>2245</v>
      </c>
    </row>
    <row r="43" spans="1:18" ht="73.5" customHeight="1" x14ac:dyDescent="0.25">
      <c r="A43" s="749"/>
      <c r="B43" s="748"/>
      <c r="C43" s="748"/>
      <c r="D43" s="748"/>
      <c r="E43" s="748"/>
      <c r="F43" s="748"/>
      <c r="G43" s="748"/>
      <c r="H43" s="111" t="s">
        <v>2207</v>
      </c>
      <c r="I43" s="112" t="s">
        <v>2246</v>
      </c>
      <c r="J43" s="748"/>
      <c r="K43" s="748"/>
      <c r="L43" s="748"/>
      <c r="M43" s="748"/>
      <c r="N43" s="748"/>
      <c r="O43" s="747"/>
      <c r="P43" s="748"/>
      <c r="Q43" s="748"/>
      <c r="R43" s="748"/>
    </row>
    <row r="44" spans="1:18" ht="36" x14ac:dyDescent="0.25">
      <c r="A44" s="754">
        <v>13</v>
      </c>
      <c r="B44" s="754" t="s">
        <v>116</v>
      </c>
      <c r="C44" s="754">
        <v>1</v>
      </c>
      <c r="D44" s="754">
        <v>6</v>
      </c>
      <c r="E44" s="748" t="s">
        <v>2247</v>
      </c>
      <c r="F44" s="748" t="s">
        <v>2248</v>
      </c>
      <c r="G44" s="754" t="s">
        <v>1430</v>
      </c>
      <c r="H44" s="115" t="s">
        <v>2214</v>
      </c>
      <c r="I44" s="112" t="s">
        <v>992</v>
      </c>
      <c r="J44" s="748" t="s">
        <v>2249</v>
      </c>
      <c r="K44" s="756" t="s">
        <v>1069</v>
      </c>
      <c r="L44" s="756"/>
      <c r="M44" s="747">
        <v>25906</v>
      </c>
      <c r="N44" s="751"/>
      <c r="O44" s="747">
        <v>22460</v>
      </c>
      <c r="P44" s="751"/>
      <c r="Q44" s="748" t="s">
        <v>2250</v>
      </c>
      <c r="R44" s="748" t="s">
        <v>2251</v>
      </c>
    </row>
    <row r="45" spans="1:18" x14ac:dyDescent="0.25">
      <c r="A45" s="748"/>
      <c r="B45" s="748"/>
      <c r="C45" s="748"/>
      <c r="D45" s="748"/>
      <c r="E45" s="748"/>
      <c r="F45" s="748"/>
      <c r="G45" s="754"/>
      <c r="H45" s="115" t="s">
        <v>1148</v>
      </c>
      <c r="I45" s="112" t="s">
        <v>2252</v>
      </c>
      <c r="J45" s="748"/>
      <c r="K45" s="748"/>
      <c r="L45" s="748"/>
      <c r="M45" s="747"/>
      <c r="N45" s="748"/>
      <c r="O45" s="747"/>
      <c r="P45" s="748"/>
      <c r="Q45" s="748"/>
      <c r="R45" s="748"/>
    </row>
    <row r="46" spans="1:18" ht="24" x14ac:dyDescent="0.25">
      <c r="A46" s="748"/>
      <c r="B46" s="748"/>
      <c r="C46" s="748"/>
      <c r="D46" s="748"/>
      <c r="E46" s="748"/>
      <c r="F46" s="748"/>
      <c r="G46" s="754"/>
      <c r="H46" s="111" t="s">
        <v>2204</v>
      </c>
      <c r="I46" s="111">
        <v>6</v>
      </c>
      <c r="J46" s="748"/>
      <c r="K46" s="748"/>
      <c r="L46" s="748"/>
      <c r="M46" s="747"/>
      <c r="N46" s="748"/>
      <c r="O46" s="747"/>
      <c r="P46" s="748"/>
      <c r="Q46" s="748"/>
      <c r="R46" s="748"/>
    </row>
    <row r="47" spans="1:18" ht="39" customHeight="1" x14ac:dyDescent="0.25">
      <c r="A47" s="748"/>
      <c r="B47" s="748"/>
      <c r="C47" s="748"/>
      <c r="D47" s="748"/>
      <c r="E47" s="748"/>
      <c r="F47" s="748"/>
      <c r="G47" s="111" t="s">
        <v>2198</v>
      </c>
      <c r="H47" s="111" t="s">
        <v>2253</v>
      </c>
      <c r="I47" s="112" t="s">
        <v>50</v>
      </c>
      <c r="J47" s="748"/>
      <c r="K47" s="748"/>
      <c r="L47" s="748"/>
      <c r="M47" s="747"/>
      <c r="N47" s="748"/>
      <c r="O47" s="747"/>
      <c r="P47" s="748"/>
      <c r="Q47" s="748"/>
      <c r="R47" s="748"/>
    </row>
    <row r="48" spans="1:18" ht="42" customHeight="1" x14ac:dyDescent="0.25">
      <c r="A48" s="754">
        <v>14</v>
      </c>
      <c r="B48" s="754" t="s">
        <v>116</v>
      </c>
      <c r="C48" s="754">
        <v>1</v>
      </c>
      <c r="D48" s="754">
        <v>6</v>
      </c>
      <c r="E48" s="748" t="s">
        <v>2254</v>
      </c>
      <c r="F48" s="748" t="s">
        <v>2255</v>
      </c>
      <c r="G48" s="754" t="s">
        <v>43</v>
      </c>
      <c r="H48" s="115" t="s">
        <v>1259</v>
      </c>
      <c r="I48" s="112" t="s">
        <v>50</v>
      </c>
      <c r="J48" s="748" t="s">
        <v>2256</v>
      </c>
      <c r="K48" s="756" t="s">
        <v>1069</v>
      </c>
      <c r="L48" s="756"/>
      <c r="M48" s="747">
        <v>34892.67</v>
      </c>
      <c r="N48" s="751"/>
      <c r="O48" s="747">
        <v>29972.67</v>
      </c>
      <c r="P48" s="751"/>
      <c r="Q48" s="748" t="s">
        <v>2257</v>
      </c>
      <c r="R48" s="748" t="s">
        <v>2258</v>
      </c>
    </row>
    <row r="49" spans="1:18" ht="24" customHeight="1" x14ac:dyDescent="0.25">
      <c r="A49" s="754"/>
      <c r="B49" s="754"/>
      <c r="C49" s="754"/>
      <c r="D49" s="754"/>
      <c r="E49" s="748"/>
      <c r="F49" s="748"/>
      <c r="G49" s="754"/>
      <c r="H49" s="115" t="s">
        <v>1148</v>
      </c>
      <c r="I49" s="112" t="s">
        <v>72</v>
      </c>
      <c r="J49" s="748"/>
      <c r="K49" s="756"/>
      <c r="L49" s="756"/>
      <c r="M49" s="747"/>
      <c r="N49" s="751"/>
      <c r="O49" s="747"/>
      <c r="P49" s="751"/>
      <c r="Q49" s="748"/>
      <c r="R49" s="748"/>
    </row>
    <row r="50" spans="1:18" ht="45" customHeight="1" x14ac:dyDescent="0.25">
      <c r="A50" s="748"/>
      <c r="B50" s="748"/>
      <c r="C50" s="748"/>
      <c r="D50" s="748"/>
      <c r="E50" s="748"/>
      <c r="F50" s="748"/>
      <c r="G50" s="748"/>
      <c r="H50" s="115" t="s">
        <v>2178</v>
      </c>
      <c r="I50" s="112" t="s">
        <v>72</v>
      </c>
      <c r="J50" s="748"/>
      <c r="K50" s="748"/>
      <c r="L50" s="748"/>
      <c r="M50" s="748"/>
      <c r="N50" s="748"/>
      <c r="O50" s="747"/>
      <c r="P50" s="748"/>
      <c r="Q50" s="748"/>
      <c r="R50" s="748"/>
    </row>
    <row r="51" spans="1:18" ht="59.25" customHeight="1" x14ac:dyDescent="0.25">
      <c r="A51" s="754">
        <v>15</v>
      </c>
      <c r="B51" s="754" t="s">
        <v>49</v>
      </c>
      <c r="C51" s="754">
        <v>1</v>
      </c>
      <c r="D51" s="754">
        <v>6</v>
      </c>
      <c r="E51" s="748" t="s">
        <v>2259</v>
      </c>
      <c r="F51" s="748" t="s">
        <v>2260</v>
      </c>
      <c r="G51" s="754" t="s">
        <v>1430</v>
      </c>
      <c r="H51" s="115" t="s">
        <v>2214</v>
      </c>
      <c r="I51" s="221" t="s">
        <v>1189</v>
      </c>
      <c r="J51" s="748" t="s">
        <v>2261</v>
      </c>
      <c r="K51" s="544" t="s">
        <v>1159</v>
      </c>
      <c r="L51" s="756"/>
      <c r="M51" s="747">
        <v>57250</v>
      </c>
      <c r="N51" s="751"/>
      <c r="O51" s="747">
        <v>51250</v>
      </c>
      <c r="P51" s="751"/>
      <c r="Q51" s="748" t="s">
        <v>2262</v>
      </c>
      <c r="R51" s="748" t="s">
        <v>2263</v>
      </c>
    </row>
    <row r="52" spans="1:18" x14ac:dyDescent="0.25">
      <c r="A52" s="748"/>
      <c r="B52" s="748"/>
      <c r="C52" s="748"/>
      <c r="D52" s="748"/>
      <c r="E52" s="748"/>
      <c r="F52" s="748"/>
      <c r="G52" s="754"/>
      <c r="H52" s="756" t="s">
        <v>1148</v>
      </c>
      <c r="I52" s="755" t="s">
        <v>1573</v>
      </c>
      <c r="J52" s="748"/>
      <c r="K52" s="750"/>
      <c r="L52" s="748"/>
      <c r="M52" s="748"/>
      <c r="N52" s="748"/>
      <c r="O52" s="747"/>
      <c r="P52" s="748"/>
      <c r="Q52" s="748"/>
      <c r="R52" s="748"/>
    </row>
    <row r="53" spans="1:18" x14ac:dyDescent="0.25">
      <c r="A53" s="748"/>
      <c r="B53" s="748"/>
      <c r="C53" s="748"/>
      <c r="D53" s="748"/>
      <c r="E53" s="748"/>
      <c r="F53" s="748"/>
      <c r="G53" s="754"/>
      <c r="H53" s="756"/>
      <c r="I53" s="755"/>
      <c r="J53" s="748"/>
      <c r="K53" s="750"/>
      <c r="L53" s="748"/>
      <c r="M53" s="748"/>
      <c r="N53" s="748"/>
      <c r="O53" s="747"/>
      <c r="P53" s="748"/>
      <c r="Q53" s="748"/>
      <c r="R53" s="748"/>
    </row>
    <row r="54" spans="1:18" x14ac:dyDescent="0.25">
      <c r="A54" s="748"/>
      <c r="B54" s="748"/>
      <c r="C54" s="748"/>
      <c r="D54" s="748"/>
      <c r="E54" s="748"/>
      <c r="F54" s="748"/>
      <c r="G54" s="754"/>
      <c r="H54" s="756"/>
      <c r="I54" s="755"/>
      <c r="J54" s="748"/>
      <c r="K54" s="750"/>
      <c r="L54" s="748"/>
      <c r="M54" s="748"/>
      <c r="N54" s="748"/>
      <c r="O54" s="747"/>
      <c r="P54" s="748"/>
      <c r="Q54" s="748"/>
      <c r="R54" s="748"/>
    </row>
    <row r="55" spans="1:18" ht="57.75" customHeight="1" x14ac:dyDescent="0.25">
      <c r="A55" s="748"/>
      <c r="B55" s="748"/>
      <c r="C55" s="748"/>
      <c r="D55" s="748"/>
      <c r="E55" s="748"/>
      <c r="F55" s="748"/>
      <c r="G55" s="754"/>
      <c r="H55" s="756"/>
      <c r="I55" s="755"/>
      <c r="J55" s="748"/>
      <c r="K55" s="750"/>
      <c r="L55" s="748"/>
      <c r="M55" s="748"/>
      <c r="N55" s="748"/>
      <c r="O55" s="747"/>
      <c r="P55" s="748"/>
      <c r="Q55" s="748"/>
      <c r="R55" s="748"/>
    </row>
    <row r="56" spans="1:18" ht="42.75" customHeight="1" x14ac:dyDescent="0.25">
      <c r="A56" s="754">
        <v>16</v>
      </c>
      <c r="B56" s="754" t="s">
        <v>49</v>
      </c>
      <c r="C56" s="754">
        <v>1</v>
      </c>
      <c r="D56" s="754">
        <v>6</v>
      </c>
      <c r="E56" s="748" t="s">
        <v>2264</v>
      </c>
      <c r="F56" s="748" t="s">
        <v>2265</v>
      </c>
      <c r="G56" s="754" t="s">
        <v>1430</v>
      </c>
      <c r="H56" s="111" t="s">
        <v>2214</v>
      </c>
      <c r="I56" s="112" t="s">
        <v>50</v>
      </c>
      <c r="J56" s="748" t="s">
        <v>2266</v>
      </c>
      <c r="K56" s="756" t="s">
        <v>1181</v>
      </c>
      <c r="L56" s="756"/>
      <c r="M56" s="758">
        <v>68230.8</v>
      </c>
      <c r="N56" s="751"/>
      <c r="O56" s="747">
        <v>66516.509999999995</v>
      </c>
      <c r="P56" s="751"/>
      <c r="Q56" s="748" t="s">
        <v>2267</v>
      </c>
      <c r="R56" s="748" t="s">
        <v>2268</v>
      </c>
    </row>
    <row r="57" spans="1:18" ht="27" customHeight="1" x14ac:dyDescent="0.25">
      <c r="A57" s="748"/>
      <c r="B57" s="748"/>
      <c r="C57" s="748"/>
      <c r="D57" s="748"/>
      <c r="E57" s="748"/>
      <c r="F57" s="748"/>
      <c r="G57" s="754"/>
      <c r="H57" s="111" t="s">
        <v>1148</v>
      </c>
      <c r="I57" s="112" t="s">
        <v>1176</v>
      </c>
      <c r="J57" s="748"/>
      <c r="K57" s="748"/>
      <c r="L57" s="748"/>
      <c r="M57" s="750"/>
      <c r="N57" s="748"/>
      <c r="O57" s="747"/>
      <c r="P57" s="748"/>
      <c r="Q57" s="748"/>
      <c r="R57" s="748"/>
    </row>
    <row r="58" spans="1:18" ht="33.75" customHeight="1" x14ac:dyDescent="0.25">
      <c r="A58" s="748"/>
      <c r="B58" s="748"/>
      <c r="C58" s="748"/>
      <c r="D58" s="748"/>
      <c r="E58" s="748"/>
      <c r="F58" s="748"/>
      <c r="G58" s="754" t="s">
        <v>43</v>
      </c>
      <c r="H58" s="111" t="s">
        <v>1259</v>
      </c>
      <c r="I58" s="112" t="s">
        <v>50</v>
      </c>
      <c r="J58" s="748"/>
      <c r="K58" s="748"/>
      <c r="L58" s="748"/>
      <c r="M58" s="750"/>
      <c r="N58" s="748"/>
      <c r="O58" s="747"/>
      <c r="P58" s="748"/>
      <c r="Q58" s="748"/>
      <c r="R58" s="748"/>
    </row>
    <row r="59" spans="1:18" ht="33" customHeight="1" x14ac:dyDescent="0.25">
      <c r="A59" s="748"/>
      <c r="B59" s="748"/>
      <c r="C59" s="748"/>
      <c r="D59" s="748"/>
      <c r="E59" s="748"/>
      <c r="F59" s="748"/>
      <c r="G59" s="748"/>
      <c r="H59" s="111" t="s">
        <v>1148</v>
      </c>
      <c r="I59" s="112" t="s">
        <v>1176</v>
      </c>
      <c r="J59" s="748"/>
      <c r="K59" s="748"/>
      <c r="L59" s="748"/>
      <c r="M59" s="750"/>
      <c r="N59" s="748"/>
      <c r="O59" s="747"/>
      <c r="P59" s="748"/>
      <c r="Q59" s="748"/>
      <c r="R59" s="748"/>
    </row>
    <row r="60" spans="1:18" x14ac:dyDescent="0.25">
      <c r="A60" s="748"/>
      <c r="B60" s="748"/>
      <c r="C60" s="748"/>
      <c r="D60" s="748"/>
      <c r="E60" s="748"/>
      <c r="F60" s="748"/>
      <c r="G60" s="754" t="s">
        <v>2198</v>
      </c>
      <c r="H60" s="754" t="s">
        <v>2253</v>
      </c>
      <c r="I60" s="757" t="s">
        <v>50</v>
      </c>
      <c r="J60" s="748"/>
      <c r="K60" s="748"/>
      <c r="L60" s="748"/>
      <c r="M60" s="750"/>
      <c r="N60" s="748"/>
      <c r="O60" s="747"/>
      <c r="P60" s="748"/>
      <c r="Q60" s="748"/>
      <c r="R60" s="748"/>
    </row>
    <row r="61" spans="1:18" x14ac:dyDescent="0.25">
      <c r="A61" s="748"/>
      <c r="B61" s="748"/>
      <c r="C61" s="748"/>
      <c r="D61" s="748"/>
      <c r="E61" s="748"/>
      <c r="F61" s="748"/>
      <c r="G61" s="754"/>
      <c r="H61" s="754"/>
      <c r="I61" s="757"/>
      <c r="J61" s="748"/>
      <c r="K61" s="748"/>
      <c r="L61" s="748"/>
      <c r="M61" s="750"/>
      <c r="N61" s="748"/>
      <c r="O61" s="747"/>
      <c r="P61" s="748"/>
      <c r="Q61" s="748"/>
      <c r="R61" s="748"/>
    </row>
    <row r="62" spans="1:18" ht="33" customHeight="1" x14ac:dyDescent="0.25">
      <c r="A62" s="748"/>
      <c r="B62" s="748"/>
      <c r="C62" s="748"/>
      <c r="D62" s="748"/>
      <c r="E62" s="748"/>
      <c r="F62" s="748"/>
      <c r="G62" s="754"/>
      <c r="H62" s="754"/>
      <c r="I62" s="757"/>
      <c r="J62" s="748"/>
      <c r="K62" s="748"/>
      <c r="L62" s="748"/>
      <c r="M62" s="750"/>
      <c r="N62" s="748"/>
      <c r="O62" s="747"/>
      <c r="P62" s="748"/>
      <c r="Q62" s="748"/>
      <c r="R62" s="748"/>
    </row>
    <row r="63" spans="1:18" ht="39.75" customHeight="1" x14ac:dyDescent="0.25">
      <c r="A63" s="754">
        <v>17</v>
      </c>
      <c r="B63" s="754" t="s">
        <v>116</v>
      </c>
      <c r="C63" s="754">
        <v>1</v>
      </c>
      <c r="D63" s="754">
        <v>6</v>
      </c>
      <c r="E63" s="748" t="s">
        <v>2269</v>
      </c>
      <c r="F63" s="748" t="s">
        <v>2270</v>
      </c>
      <c r="G63" s="754" t="s">
        <v>43</v>
      </c>
      <c r="H63" s="115" t="s">
        <v>1259</v>
      </c>
      <c r="I63" s="112" t="s">
        <v>50</v>
      </c>
      <c r="J63" s="748" t="s">
        <v>2271</v>
      </c>
      <c r="K63" s="756" t="s">
        <v>1069</v>
      </c>
      <c r="L63" s="756"/>
      <c r="M63" s="758">
        <v>17674.400000000001</v>
      </c>
      <c r="N63" s="751"/>
      <c r="O63" s="747">
        <v>17567.150000000001</v>
      </c>
      <c r="P63" s="751"/>
      <c r="Q63" s="748" t="s">
        <v>2272</v>
      </c>
      <c r="R63" s="748" t="s">
        <v>2273</v>
      </c>
    </row>
    <row r="64" spans="1:18" x14ac:dyDescent="0.25">
      <c r="A64" s="749"/>
      <c r="B64" s="748"/>
      <c r="C64" s="748"/>
      <c r="D64" s="748"/>
      <c r="E64" s="748"/>
      <c r="F64" s="748"/>
      <c r="G64" s="754"/>
      <c r="H64" s="756" t="s">
        <v>1148</v>
      </c>
      <c r="I64" s="757" t="s">
        <v>1552</v>
      </c>
      <c r="J64" s="748"/>
      <c r="K64" s="748"/>
      <c r="L64" s="748"/>
      <c r="M64" s="761"/>
      <c r="N64" s="748"/>
      <c r="O64" s="747"/>
      <c r="P64" s="748"/>
      <c r="Q64" s="748"/>
      <c r="R64" s="748"/>
    </row>
    <row r="65" spans="1:18" x14ac:dyDescent="0.25">
      <c r="A65" s="749"/>
      <c r="B65" s="748"/>
      <c r="C65" s="748"/>
      <c r="D65" s="748"/>
      <c r="E65" s="748"/>
      <c r="F65" s="748"/>
      <c r="G65" s="754"/>
      <c r="H65" s="756"/>
      <c r="I65" s="757"/>
      <c r="J65" s="748"/>
      <c r="K65" s="748"/>
      <c r="L65" s="748"/>
      <c r="M65" s="761"/>
      <c r="N65" s="748"/>
      <c r="O65" s="747"/>
      <c r="P65" s="748"/>
      <c r="Q65" s="748"/>
      <c r="R65" s="748"/>
    </row>
    <row r="66" spans="1:18" x14ac:dyDescent="0.25">
      <c r="A66" s="749"/>
      <c r="B66" s="748"/>
      <c r="C66" s="748"/>
      <c r="D66" s="748"/>
      <c r="E66" s="748"/>
      <c r="F66" s="748"/>
      <c r="G66" s="754"/>
      <c r="H66" s="756"/>
      <c r="I66" s="757"/>
      <c r="J66" s="748"/>
      <c r="K66" s="748"/>
      <c r="L66" s="748"/>
      <c r="M66" s="761"/>
      <c r="N66" s="748"/>
      <c r="O66" s="747"/>
      <c r="P66" s="748"/>
      <c r="Q66" s="748"/>
      <c r="R66" s="748"/>
    </row>
    <row r="67" spans="1:18" ht="10.5" customHeight="1" x14ac:dyDescent="0.25">
      <c r="A67" s="749"/>
      <c r="B67" s="748"/>
      <c r="C67" s="748"/>
      <c r="D67" s="748"/>
      <c r="E67" s="748"/>
      <c r="F67" s="748"/>
      <c r="G67" s="754"/>
      <c r="H67" s="756"/>
      <c r="I67" s="757"/>
      <c r="J67" s="748"/>
      <c r="K67" s="748"/>
      <c r="L67" s="748"/>
      <c r="M67" s="761"/>
      <c r="N67" s="748"/>
      <c r="O67" s="747"/>
      <c r="P67" s="748"/>
      <c r="Q67" s="748"/>
      <c r="R67" s="748"/>
    </row>
    <row r="68" spans="1:18" ht="42" customHeight="1" x14ac:dyDescent="0.25">
      <c r="A68" s="754">
        <v>18</v>
      </c>
      <c r="B68" s="754" t="s">
        <v>52</v>
      </c>
      <c r="C68" s="754">
        <v>1</v>
      </c>
      <c r="D68" s="754">
        <v>6</v>
      </c>
      <c r="E68" s="748" t="s">
        <v>2274</v>
      </c>
      <c r="F68" s="748" t="s">
        <v>2275</v>
      </c>
      <c r="G68" s="754" t="s">
        <v>2276</v>
      </c>
      <c r="H68" s="265" t="s">
        <v>2225</v>
      </c>
      <c r="I68" s="265">
        <v>1</v>
      </c>
      <c r="J68" s="748" t="s">
        <v>2277</v>
      </c>
      <c r="K68" s="756" t="s">
        <v>1087</v>
      </c>
      <c r="L68" s="756"/>
      <c r="M68" s="759">
        <v>68214.5</v>
      </c>
      <c r="N68" s="751"/>
      <c r="O68" s="747">
        <v>68214.5</v>
      </c>
      <c r="P68" s="751"/>
      <c r="Q68" s="748" t="s">
        <v>2278</v>
      </c>
      <c r="R68" s="748" t="s">
        <v>2211</v>
      </c>
    </row>
    <row r="69" spans="1:18" ht="52.5" customHeight="1" x14ac:dyDescent="0.25">
      <c r="A69" s="754"/>
      <c r="B69" s="754"/>
      <c r="C69" s="754"/>
      <c r="D69" s="754"/>
      <c r="E69" s="748"/>
      <c r="F69" s="748"/>
      <c r="G69" s="754"/>
      <c r="H69" s="266" t="s">
        <v>2229</v>
      </c>
      <c r="I69" s="221" t="s">
        <v>2279</v>
      </c>
      <c r="J69" s="748"/>
      <c r="K69" s="756"/>
      <c r="L69" s="756"/>
      <c r="M69" s="760"/>
      <c r="N69" s="751"/>
      <c r="O69" s="747"/>
      <c r="P69" s="751"/>
      <c r="Q69" s="748"/>
      <c r="R69" s="748"/>
    </row>
    <row r="70" spans="1:18" ht="81.75" customHeight="1" x14ac:dyDescent="0.25">
      <c r="A70" s="754"/>
      <c r="B70" s="754"/>
      <c r="C70" s="754"/>
      <c r="D70" s="754"/>
      <c r="E70" s="748"/>
      <c r="F70" s="748"/>
      <c r="G70" s="754" t="s">
        <v>2280</v>
      </c>
      <c r="H70" s="266" t="s">
        <v>2206</v>
      </c>
      <c r="I70" s="221" t="s">
        <v>2024</v>
      </c>
      <c r="J70" s="748"/>
      <c r="K70" s="756"/>
      <c r="L70" s="756"/>
      <c r="M70" s="760"/>
      <c r="N70" s="751"/>
      <c r="O70" s="747"/>
      <c r="P70" s="751"/>
      <c r="Q70" s="748"/>
      <c r="R70" s="748"/>
    </row>
    <row r="71" spans="1:18" ht="77.25" customHeight="1" x14ac:dyDescent="0.25">
      <c r="A71" s="754"/>
      <c r="B71" s="754"/>
      <c r="C71" s="754"/>
      <c r="D71" s="754"/>
      <c r="E71" s="748"/>
      <c r="F71" s="748"/>
      <c r="G71" s="754"/>
      <c r="H71" s="266" t="s">
        <v>2207</v>
      </c>
      <c r="I71" s="221" t="s">
        <v>2279</v>
      </c>
      <c r="J71" s="748"/>
      <c r="K71" s="756"/>
      <c r="L71" s="756"/>
      <c r="M71" s="760"/>
      <c r="N71" s="751"/>
      <c r="O71" s="747"/>
      <c r="P71" s="751"/>
      <c r="Q71" s="748"/>
      <c r="R71" s="748"/>
    </row>
    <row r="72" spans="1:18" ht="41.25" customHeight="1" x14ac:dyDescent="0.25">
      <c r="A72" s="754"/>
      <c r="B72" s="754"/>
      <c r="C72" s="754"/>
      <c r="D72" s="754"/>
      <c r="E72" s="748"/>
      <c r="F72" s="748"/>
      <c r="G72" s="754" t="s">
        <v>2281</v>
      </c>
      <c r="H72" s="266" t="s">
        <v>2282</v>
      </c>
      <c r="I72" s="221" t="s">
        <v>72</v>
      </c>
      <c r="J72" s="748"/>
      <c r="K72" s="756"/>
      <c r="L72" s="756"/>
      <c r="M72" s="760"/>
      <c r="N72" s="751"/>
      <c r="O72" s="747"/>
      <c r="P72" s="751"/>
      <c r="Q72" s="748"/>
      <c r="R72" s="748"/>
    </row>
    <row r="73" spans="1:18" ht="66" customHeight="1" x14ac:dyDescent="0.25">
      <c r="A73" s="754"/>
      <c r="B73" s="754"/>
      <c r="C73" s="754"/>
      <c r="D73" s="754"/>
      <c r="E73" s="748"/>
      <c r="F73" s="748"/>
      <c r="G73" s="754"/>
      <c r="H73" s="266" t="s">
        <v>2283</v>
      </c>
      <c r="I73" s="221" t="s">
        <v>2284</v>
      </c>
      <c r="J73" s="748"/>
      <c r="K73" s="756"/>
      <c r="L73" s="756"/>
      <c r="M73" s="760"/>
      <c r="N73" s="751"/>
      <c r="O73" s="747"/>
      <c r="P73" s="751"/>
      <c r="Q73" s="748"/>
      <c r="R73" s="748"/>
    </row>
    <row r="74" spans="1:18" x14ac:dyDescent="0.25">
      <c r="A74" s="754">
        <v>19</v>
      </c>
      <c r="B74" s="754" t="s">
        <v>49</v>
      </c>
      <c r="C74" s="754">
        <v>1</v>
      </c>
      <c r="D74" s="754">
        <v>6</v>
      </c>
      <c r="E74" s="748" t="s">
        <v>2285</v>
      </c>
      <c r="F74" s="748" t="s">
        <v>2286</v>
      </c>
      <c r="G74" s="754" t="s">
        <v>1430</v>
      </c>
      <c r="H74" s="756" t="s">
        <v>2214</v>
      </c>
      <c r="I74" s="757" t="s">
        <v>1518</v>
      </c>
      <c r="J74" s="748" t="s">
        <v>2287</v>
      </c>
      <c r="K74" s="756" t="s">
        <v>1159</v>
      </c>
      <c r="L74" s="756"/>
      <c r="M74" s="747">
        <v>20443.68</v>
      </c>
      <c r="N74" s="751"/>
      <c r="O74" s="747">
        <v>20443.68</v>
      </c>
      <c r="P74" s="751"/>
      <c r="Q74" s="748" t="s">
        <v>2288</v>
      </c>
      <c r="R74" s="748" t="s">
        <v>2289</v>
      </c>
    </row>
    <row r="75" spans="1:18" ht="36" customHeight="1" x14ac:dyDescent="0.25">
      <c r="A75" s="748"/>
      <c r="B75" s="748"/>
      <c r="C75" s="748"/>
      <c r="D75" s="748"/>
      <c r="E75" s="748"/>
      <c r="F75" s="748"/>
      <c r="G75" s="754"/>
      <c r="H75" s="756"/>
      <c r="I75" s="757"/>
      <c r="J75" s="748"/>
      <c r="K75" s="748"/>
      <c r="L75" s="748"/>
      <c r="M75" s="748"/>
      <c r="N75" s="748"/>
      <c r="O75" s="747"/>
      <c r="P75" s="748"/>
      <c r="Q75" s="748"/>
      <c r="R75" s="748"/>
    </row>
    <row r="76" spans="1:18" ht="15" customHeight="1" x14ac:dyDescent="0.25">
      <c r="A76" s="748"/>
      <c r="B76" s="748"/>
      <c r="C76" s="748"/>
      <c r="D76" s="748"/>
      <c r="E76" s="748"/>
      <c r="F76" s="748"/>
      <c r="G76" s="754"/>
      <c r="H76" s="754" t="s">
        <v>1148</v>
      </c>
      <c r="I76" s="754">
        <v>80</v>
      </c>
      <c r="J76" s="748"/>
      <c r="K76" s="748"/>
      <c r="L76" s="748"/>
      <c r="M76" s="748"/>
      <c r="N76" s="748"/>
      <c r="O76" s="747"/>
      <c r="P76" s="748"/>
      <c r="Q76" s="748"/>
      <c r="R76" s="748"/>
    </row>
    <row r="77" spans="1:18" ht="48.75" customHeight="1" x14ac:dyDescent="0.25">
      <c r="A77" s="748"/>
      <c r="B77" s="748"/>
      <c r="C77" s="748"/>
      <c r="D77" s="748"/>
      <c r="E77" s="748"/>
      <c r="F77" s="748"/>
      <c r="G77" s="754"/>
      <c r="H77" s="754"/>
      <c r="I77" s="754"/>
      <c r="J77" s="748"/>
      <c r="K77" s="748"/>
      <c r="L77" s="748"/>
      <c r="M77" s="748"/>
      <c r="N77" s="748"/>
      <c r="O77" s="747"/>
      <c r="P77" s="748"/>
      <c r="Q77" s="748"/>
      <c r="R77" s="748"/>
    </row>
    <row r="78" spans="1:18" ht="73.5" customHeight="1" x14ac:dyDescent="0.25">
      <c r="A78" s="748">
        <v>20</v>
      </c>
      <c r="B78" s="748" t="s">
        <v>49</v>
      </c>
      <c r="C78" s="748">
        <v>1</v>
      </c>
      <c r="D78" s="748">
        <v>6</v>
      </c>
      <c r="E78" s="748" t="s">
        <v>2290</v>
      </c>
      <c r="F78" s="748" t="s">
        <v>2291</v>
      </c>
      <c r="G78" s="754" t="s">
        <v>1476</v>
      </c>
      <c r="H78" s="116" t="s">
        <v>1259</v>
      </c>
      <c r="I78" s="111">
        <v>1</v>
      </c>
      <c r="J78" s="748" t="s">
        <v>2292</v>
      </c>
      <c r="K78" s="748" t="s">
        <v>1239</v>
      </c>
      <c r="L78" s="748"/>
      <c r="M78" s="747">
        <v>15180</v>
      </c>
      <c r="N78" s="748"/>
      <c r="O78" s="747">
        <v>15180</v>
      </c>
      <c r="P78" s="748"/>
      <c r="Q78" s="748" t="s">
        <v>2293</v>
      </c>
      <c r="R78" s="748" t="s">
        <v>2294</v>
      </c>
    </row>
    <row r="79" spans="1:18" ht="63" customHeight="1" x14ac:dyDescent="0.25">
      <c r="A79" s="748"/>
      <c r="B79" s="748"/>
      <c r="C79" s="748"/>
      <c r="D79" s="748"/>
      <c r="E79" s="748"/>
      <c r="F79" s="748"/>
      <c r="G79" s="754"/>
      <c r="H79" s="116" t="s">
        <v>2203</v>
      </c>
      <c r="I79" s="111">
        <v>50</v>
      </c>
      <c r="J79" s="748"/>
      <c r="K79" s="748"/>
      <c r="L79" s="748"/>
      <c r="M79" s="748"/>
      <c r="N79" s="748"/>
      <c r="O79" s="747"/>
      <c r="P79" s="748"/>
      <c r="Q79" s="748"/>
      <c r="R79" s="748"/>
    </row>
    <row r="80" spans="1:18" ht="24" customHeight="1" x14ac:dyDescent="0.25">
      <c r="A80" s="754">
        <v>21</v>
      </c>
      <c r="B80" s="754" t="s">
        <v>116</v>
      </c>
      <c r="C80" s="754">
        <v>1</v>
      </c>
      <c r="D80" s="754">
        <v>6</v>
      </c>
      <c r="E80" s="748" t="s">
        <v>2295</v>
      </c>
      <c r="F80" s="748" t="s">
        <v>2296</v>
      </c>
      <c r="G80" s="754" t="s">
        <v>1476</v>
      </c>
      <c r="H80" s="111" t="s">
        <v>1259</v>
      </c>
      <c r="I80" s="112" t="s">
        <v>50</v>
      </c>
      <c r="J80" s="754" t="s">
        <v>2297</v>
      </c>
      <c r="K80" s="756" t="s">
        <v>1181</v>
      </c>
      <c r="L80" s="756"/>
      <c r="M80" s="747">
        <v>23440</v>
      </c>
      <c r="N80" s="751"/>
      <c r="O80" s="747">
        <v>20620</v>
      </c>
      <c r="P80" s="751"/>
      <c r="Q80" s="748" t="s">
        <v>2298</v>
      </c>
      <c r="R80" s="748" t="s">
        <v>2299</v>
      </c>
    </row>
    <row r="81" spans="1:18" ht="33.75" customHeight="1" x14ac:dyDescent="0.25">
      <c r="A81" s="754"/>
      <c r="B81" s="754"/>
      <c r="C81" s="754"/>
      <c r="D81" s="754"/>
      <c r="E81" s="748"/>
      <c r="F81" s="748"/>
      <c r="G81" s="754"/>
      <c r="H81" s="291" t="s">
        <v>1148</v>
      </c>
      <c r="I81" s="221" t="s">
        <v>57</v>
      </c>
      <c r="J81" s="754"/>
      <c r="K81" s="756"/>
      <c r="L81" s="756"/>
      <c r="M81" s="748"/>
      <c r="N81" s="751"/>
      <c r="O81" s="747"/>
      <c r="P81" s="751"/>
      <c r="Q81" s="748"/>
      <c r="R81" s="748"/>
    </row>
    <row r="82" spans="1:18" ht="72" customHeight="1" x14ac:dyDescent="0.25">
      <c r="A82" s="754"/>
      <c r="B82" s="754"/>
      <c r="C82" s="754"/>
      <c r="D82" s="754"/>
      <c r="E82" s="748"/>
      <c r="F82" s="748"/>
      <c r="G82" s="754"/>
      <c r="H82" s="291" t="s">
        <v>2197</v>
      </c>
      <c r="I82" s="221" t="s">
        <v>2300</v>
      </c>
      <c r="J82" s="754"/>
      <c r="K82" s="756"/>
      <c r="L82" s="756"/>
      <c r="M82" s="748"/>
      <c r="N82" s="751"/>
      <c r="O82" s="747"/>
      <c r="P82" s="751"/>
      <c r="Q82" s="748"/>
      <c r="R82" s="748"/>
    </row>
    <row r="83" spans="1:18" ht="33.75" customHeight="1" x14ac:dyDescent="0.25">
      <c r="A83" s="754">
        <v>22</v>
      </c>
      <c r="B83" s="754" t="s">
        <v>52</v>
      </c>
      <c r="C83" s="754">
        <v>1</v>
      </c>
      <c r="D83" s="754">
        <v>9</v>
      </c>
      <c r="E83" s="748" t="s">
        <v>2301</v>
      </c>
      <c r="F83" s="748" t="s">
        <v>2302</v>
      </c>
      <c r="G83" s="754" t="s">
        <v>2224</v>
      </c>
      <c r="H83" s="115" t="s">
        <v>2225</v>
      </c>
      <c r="I83" s="112" t="s">
        <v>1518</v>
      </c>
      <c r="J83" s="748" t="s">
        <v>2303</v>
      </c>
      <c r="K83" s="756" t="s">
        <v>1069</v>
      </c>
      <c r="L83" s="756"/>
      <c r="M83" s="758">
        <v>54483.72</v>
      </c>
      <c r="N83" s="751"/>
      <c r="O83" s="747">
        <v>54483.72</v>
      </c>
      <c r="P83" s="751"/>
      <c r="Q83" s="748" t="s">
        <v>2304</v>
      </c>
      <c r="R83" s="748" t="s">
        <v>2217</v>
      </c>
    </row>
    <row r="84" spans="1:18" ht="63" customHeight="1" x14ac:dyDescent="0.25">
      <c r="A84" s="754"/>
      <c r="B84" s="754"/>
      <c r="C84" s="754"/>
      <c r="D84" s="754"/>
      <c r="E84" s="748"/>
      <c r="F84" s="748"/>
      <c r="G84" s="748"/>
      <c r="H84" s="115" t="s">
        <v>2229</v>
      </c>
      <c r="I84" s="112" t="s">
        <v>2075</v>
      </c>
      <c r="J84" s="748"/>
      <c r="K84" s="756"/>
      <c r="L84" s="756"/>
      <c r="M84" s="750"/>
      <c r="N84" s="751"/>
      <c r="O84" s="747"/>
      <c r="P84" s="751"/>
      <c r="Q84" s="748"/>
      <c r="R84" s="748"/>
    </row>
    <row r="85" spans="1:18" ht="41.25" customHeight="1" x14ac:dyDescent="0.25">
      <c r="A85" s="754"/>
      <c r="B85" s="754"/>
      <c r="C85" s="754"/>
      <c r="D85" s="754"/>
      <c r="E85" s="748"/>
      <c r="F85" s="748"/>
      <c r="G85" s="754" t="s">
        <v>2305</v>
      </c>
      <c r="H85" s="265" t="s">
        <v>2306</v>
      </c>
      <c r="I85" s="292" t="s">
        <v>1518</v>
      </c>
      <c r="J85" s="748"/>
      <c r="K85" s="756"/>
      <c r="L85" s="756"/>
      <c r="M85" s="750"/>
      <c r="N85" s="751"/>
      <c r="O85" s="747"/>
      <c r="P85" s="751"/>
      <c r="Q85" s="748"/>
      <c r="R85" s="748"/>
    </row>
    <row r="86" spans="1:18" ht="42.75" customHeight="1" x14ac:dyDescent="0.25">
      <c r="A86" s="754"/>
      <c r="B86" s="754"/>
      <c r="C86" s="754"/>
      <c r="D86" s="754"/>
      <c r="E86" s="748"/>
      <c r="F86" s="748"/>
      <c r="G86" s="754"/>
      <c r="H86" s="111" t="s">
        <v>2307</v>
      </c>
      <c r="I86" s="113">
        <v>40</v>
      </c>
      <c r="J86" s="748"/>
      <c r="K86" s="756"/>
      <c r="L86" s="756"/>
      <c r="M86" s="750"/>
      <c r="N86" s="751"/>
      <c r="O86" s="747"/>
      <c r="P86" s="751"/>
      <c r="Q86" s="748"/>
      <c r="R86" s="748"/>
    </row>
    <row r="87" spans="1:18" ht="32.25" customHeight="1" x14ac:dyDescent="0.25">
      <c r="A87" s="754">
        <v>23</v>
      </c>
      <c r="B87" s="754" t="s">
        <v>116</v>
      </c>
      <c r="C87" s="754">
        <v>5</v>
      </c>
      <c r="D87" s="754">
        <v>11</v>
      </c>
      <c r="E87" s="748" t="s">
        <v>2308</v>
      </c>
      <c r="F87" s="748" t="s">
        <v>2309</v>
      </c>
      <c r="G87" s="754" t="s">
        <v>2239</v>
      </c>
      <c r="H87" s="115" t="s">
        <v>2240</v>
      </c>
      <c r="I87" s="112" t="s">
        <v>50</v>
      </c>
      <c r="J87" s="748" t="s">
        <v>2310</v>
      </c>
      <c r="K87" s="756" t="s">
        <v>1092</v>
      </c>
      <c r="L87" s="756"/>
      <c r="M87" s="747">
        <v>42710.5</v>
      </c>
      <c r="N87" s="751"/>
      <c r="O87" s="747">
        <v>27000</v>
      </c>
      <c r="P87" s="751"/>
      <c r="Q87" s="748" t="s">
        <v>2311</v>
      </c>
      <c r="R87" s="748" t="s">
        <v>2312</v>
      </c>
    </row>
    <row r="88" spans="1:18" ht="38.25" customHeight="1" x14ac:dyDescent="0.25">
      <c r="A88" s="748"/>
      <c r="B88" s="748"/>
      <c r="C88" s="748"/>
      <c r="D88" s="748"/>
      <c r="E88" s="748"/>
      <c r="F88" s="748"/>
      <c r="G88" s="748"/>
      <c r="H88" s="115" t="s">
        <v>2203</v>
      </c>
      <c r="I88" s="112" t="s">
        <v>1668</v>
      </c>
      <c r="J88" s="748"/>
      <c r="K88" s="748"/>
      <c r="L88" s="748"/>
      <c r="M88" s="748"/>
      <c r="N88" s="748"/>
      <c r="O88" s="747"/>
      <c r="P88" s="748"/>
      <c r="Q88" s="748"/>
      <c r="R88" s="748"/>
    </row>
    <row r="89" spans="1:18" ht="50.25" customHeight="1" x14ac:dyDescent="0.25">
      <c r="A89" s="748"/>
      <c r="B89" s="748"/>
      <c r="C89" s="748"/>
      <c r="D89" s="748"/>
      <c r="E89" s="748"/>
      <c r="F89" s="748"/>
      <c r="G89" s="111" t="s">
        <v>2313</v>
      </c>
      <c r="H89" s="113" t="s">
        <v>2314</v>
      </c>
      <c r="I89" s="113">
        <v>20</v>
      </c>
      <c r="J89" s="748"/>
      <c r="K89" s="748"/>
      <c r="L89" s="748"/>
      <c r="M89" s="748"/>
      <c r="N89" s="748"/>
      <c r="O89" s="747"/>
      <c r="P89" s="748"/>
      <c r="Q89" s="748"/>
      <c r="R89" s="748"/>
    </row>
    <row r="90" spans="1:18" x14ac:dyDescent="0.25">
      <c r="A90" s="754">
        <v>24</v>
      </c>
      <c r="B90" s="754" t="s">
        <v>116</v>
      </c>
      <c r="C90" s="754">
        <v>5</v>
      </c>
      <c r="D90" s="754">
        <v>11</v>
      </c>
      <c r="E90" s="748" t="s">
        <v>2315</v>
      </c>
      <c r="F90" s="748" t="s">
        <v>2316</v>
      </c>
      <c r="G90" s="754" t="s">
        <v>2313</v>
      </c>
      <c r="H90" s="756" t="s">
        <v>2317</v>
      </c>
      <c r="I90" s="757" t="s">
        <v>1189</v>
      </c>
      <c r="J90" s="748" t="s">
        <v>2318</v>
      </c>
      <c r="K90" s="756" t="s">
        <v>1092</v>
      </c>
      <c r="L90" s="756"/>
      <c r="M90" s="747">
        <v>47223.9</v>
      </c>
      <c r="N90" s="751"/>
      <c r="O90" s="747">
        <v>35890.199999999997</v>
      </c>
      <c r="P90" s="751"/>
      <c r="Q90" s="748" t="s">
        <v>2311</v>
      </c>
      <c r="R90" s="748" t="s">
        <v>2312</v>
      </c>
    </row>
    <row r="91" spans="1:18" x14ac:dyDescent="0.25">
      <c r="A91" s="748"/>
      <c r="B91" s="748"/>
      <c r="C91" s="748"/>
      <c r="D91" s="748"/>
      <c r="E91" s="748"/>
      <c r="F91" s="748"/>
      <c r="G91" s="754"/>
      <c r="H91" s="756"/>
      <c r="I91" s="757"/>
      <c r="J91" s="748"/>
      <c r="K91" s="748"/>
      <c r="L91" s="748"/>
      <c r="M91" s="748"/>
      <c r="N91" s="748"/>
      <c r="O91" s="747"/>
      <c r="P91" s="748"/>
      <c r="Q91" s="748"/>
      <c r="R91" s="748"/>
    </row>
    <row r="92" spans="1:18" x14ac:dyDescent="0.25">
      <c r="A92" s="748"/>
      <c r="B92" s="748"/>
      <c r="C92" s="748"/>
      <c r="D92" s="748"/>
      <c r="E92" s="748"/>
      <c r="F92" s="748"/>
      <c r="G92" s="754"/>
      <c r="H92" s="756"/>
      <c r="I92" s="757"/>
      <c r="J92" s="748"/>
      <c r="K92" s="748"/>
      <c r="L92" s="748"/>
      <c r="M92" s="748"/>
      <c r="N92" s="748"/>
      <c r="O92" s="747"/>
      <c r="P92" s="748"/>
      <c r="Q92" s="748"/>
      <c r="R92" s="748"/>
    </row>
    <row r="93" spans="1:18" x14ac:dyDescent="0.25">
      <c r="A93" s="748"/>
      <c r="B93" s="748"/>
      <c r="C93" s="748"/>
      <c r="D93" s="748"/>
      <c r="E93" s="748"/>
      <c r="F93" s="748"/>
      <c r="G93" s="754"/>
      <c r="H93" s="756"/>
      <c r="I93" s="757"/>
      <c r="J93" s="748"/>
      <c r="K93" s="748"/>
      <c r="L93" s="748"/>
      <c r="M93" s="748"/>
      <c r="N93" s="748"/>
      <c r="O93" s="747"/>
      <c r="P93" s="748"/>
      <c r="Q93" s="748"/>
      <c r="R93" s="748"/>
    </row>
    <row r="94" spans="1:18" x14ac:dyDescent="0.25">
      <c r="A94" s="748"/>
      <c r="B94" s="748"/>
      <c r="C94" s="748"/>
      <c r="D94" s="748"/>
      <c r="E94" s="748"/>
      <c r="F94" s="748"/>
      <c r="G94" s="754"/>
      <c r="H94" s="756"/>
      <c r="I94" s="757"/>
      <c r="J94" s="748"/>
      <c r="K94" s="748"/>
      <c r="L94" s="748"/>
      <c r="M94" s="748"/>
      <c r="N94" s="748"/>
      <c r="O94" s="747"/>
      <c r="P94" s="748"/>
      <c r="Q94" s="748"/>
      <c r="R94" s="748"/>
    </row>
    <row r="95" spans="1:18" ht="39.75" customHeight="1" x14ac:dyDescent="0.25">
      <c r="A95" s="754">
        <v>25</v>
      </c>
      <c r="B95" s="754" t="s">
        <v>116</v>
      </c>
      <c r="C95" s="754" t="s">
        <v>2319</v>
      </c>
      <c r="D95" s="754">
        <v>11</v>
      </c>
      <c r="E95" s="748" t="s">
        <v>2320</v>
      </c>
      <c r="F95" s="748" t="s">
        <v>2321</v>
      </c>
      <c r="G95" s="754" t="s">
        <v>1430</v>
      </c>
      <c r="H95" s="115" t="s">
        <v>2214</v>
      </c>
      <c r="I95" s="112" t="s">
        <v>50</v>
      </c>
      <c r="J95" s="748" t="s">
        <v>2322</v>
      </c>
      <c r="K95" s="756" t="s">
        <v>1239</v>
      </c>
      <c r="L95" s="756"/>
      <c r="M95" s="747">
        <v>22052</v>
      </c>
      <c r="N95" s="751"/>
      <c r="O95" s="747">
        <v>18327</v>
      </c>
      <c r="P95" s="751"/>
      <c r="Q95" s="748" t="s">
        <v>2323</v>
      </c>
      <c r="R95" s="748" t="s">
        <v>2324</v>
      </c>
    </row>
    <row r="96" spans="1:18" ht="39.75" customHeight="1" x14ac:dyDescent="0.25">
      <c r="A96" s="754"/>
      <c r="B96" s="754"/>
      <c r="C96" s="754"/>
      <c r="D96" s="754"/>
      <c r="E96" s="748"/>
      <c r="F96" s="748"/>
      <c r="G96" s="748"/>
      <c r="H96" s="115" t="s">
        <v>1148</v>
      </c>
      <c r="I96" s="112" t="s">
        <v>142</v>
      </c>
      <c r="J96" s="748"/>
      <c r="K96" s="756"/>
      <c r="L96" s="756"/>
      <c r="M96" s="747"/>
      <c r="N96" s="751"/>
      <c r="O96" s="747"/>
      <c r="P96" s="751"/>
      <c r="Q96" s="748"/>
      <c r="R96" s="748"/>
    </row>
    <row r="97" spans="1:18" ht="36" customHeight="1" x14ac:dyDescent="0.25">
      <c r="A97" s="754"/>
      <c r="B97" s="754"/>
      <c r="C97" s="754"/>
      <c r="D97" s="754"/>
      <c r="E97" s="748"/>
      <c r="F97" s="748"/>
      <c r="G97" s="754" t="s">
        <v>2224</v>
      </c>
      <c r="H97" s="289" t="s">
        <v>2225</v>
      </c>
      <c r="I97" s="113">
        <v>1</v>
      </c>
      <c r="J97" s="748"/>
      <c r="K97" s="756"/>
      <c r="L97" s="756"/>
      <c r="M97" s="747"/>
      <c r="N97" s="751"/>
      <c r="O97" s="747"/>
      <c r="P97" s="751"/>
      <c r="Q97" s="748"/>
      <c r="R97" s="748"/>
    </row>
    <row r="98" spans="1:18" ht="52.5" customHeight="1" x14ac:dyDescent="0.25">
      <c r="A98" s="754"/>
      <c r="B98" s="754"/>
      <c r="C98" s="754"/>
      <c r="D98" s="754"/>
      <c r="E98" s="748"/>
      <c r="F98" s="748"/>
      <c r="G98" s="754"/>
      <c r="H98" s="111" t="s">
        <v>2229</v>
      </c>
      <c r="I98" s="113">
        <v>250</v>
      </c>
      <c r="J98" s="748"/>
      <c r="K98" s="756"/>
      <c r="L98" s="756"/>
      <c r="M98" s="747"/>
      <c r="N98" s="751"/>
      <c r="O98" s="747"/>
      <c r="P98" s="751"/>
      <c r="Q98" s="748"/>
      <c r="R98" s="748"/>
    </row>
    <row r="99" spans="1:18" ht="40.5" customHeight="1" x14ac:dyDescent="0.25">
      <c r="A99" s="754"/>
      <c r="B99" s="754"/>
      <c r="C99" s="754"/>
      <c r="D99" s="754"/>
      <c r="E99" s="748"/>
      <c r="F99" s="748"/>
      <c r="G99" s="748" t="s">
        <v>2305</v>
      </c>
      <c r="H99" s="265" t="s">
        <v>2325</v>
      </c>
      <c r="I99" s="216">
        <v>1</v>
      </c>
      <c r="J99" s="748"/>
      <c r="K99" s="756"/>
      <c r="L99" s="756"/>
      <c r="M99" s="747"/>
      <c r="N99" s="751"/>
      <c r="O99" s="747"/>
      <c r="P99" s="751"/>
      <c r="Q99" s="748"/>
      <c r="R99" s="748"/>
    </row>
    <row r="100" spans="1:18" ht="48" customHeight="1" x14ac:dyDescent="0.25">
      <c r="A100" s="754"/>
      <c r="B100" s="754"/>
      <c r="C100" s="754"/>
      <c r="D100" s="754"/>
      <c r="E100" s="748"/>
      <c r="F100" s="748"/>
      <c r="G100" s="748"/>
      <c r="H100" s="265" t="s">
        <v>2307</v>
      </c>
      <c r="I100" s="216">
        <v>8</v>
      </c>
      <c r="J100" s="748"/>
      <c r="K100" s="756"/>
      <c r="L100" s="756"/>
      <c r="M100" s="747"/>
      <c r="N100" s="751"/>
      <c r="O100" s="747"/>
      <c r="P100" s="751"/>
      <c r="Q100" s="748"/>
      <c r="R100" s="748"/>
    </row>
    <row r="101" spans="1:18" ht="36" customHeight="1" x14ac:dyDescent="0.25">
      <c r="A101" s="754">
        <v>26</v>
      </c>
      <c r="B101" s="754" t="s">
        <v>116</v>
      </c>
      <c r="C101" s="754">
        <v>5</v>
      </c>
      <c r="D101" s="754">
        <v>11</v>
      </c>
      <c r="E101" s="748" t="s">
        <v>2326</v>
      </c>
      <c r="F101" s="748" t="s">
        <v>2327</v>
      </c>
      <c r="G101" s="519" t="s">
        <v>2305</v>
      </c>
      <c r="H101" s="266" t="s">
        <v>2325</v>
      </c>
      <c r="I101" s="221" t="s">
        <v>989</v>
      </c>
      <c r="J101" s="748" t="s">
        <v>2328</v>
      </c>
      <c r="K101" s="756" t="s">
        <v>1069</v>
      </c>
      <c r="L101" s="756"/>
      <c r="M101" s="750">
        <v>22713.73</v>
      </c>
      <c r="N101" s="751"/>
      <c r="O101" s="747">
        <v>22713.73</v>
      </c>
      <c r="P101" s="751"/>
      <c r="Q101" s="748" t="s">
        <v>2329</v>
      </c>
      <c r="R101" s="748" t="s">
        <v>2330</v>
      </c>
    </row>
    <row r="102" spans="1:18" ht="32.25" customHeight="1" x14ac:dyDescent="0.25">
      <c r="A102" s="754"/>
      <c r="B102" s="754"/>
      <c r="C102" s="754"/>
      <c r="D102" s="754"/>
      <c r="E102" s="748"/>
      <c r="F102" s="748"/>
      <c r="G102" s="750"/>
      <c r="H102" s="266" t="s">
        <v>2307</v>
      </c>
      <c r="I102" s="221" t="s">
        <v>2331</v>
      </c>
      <c r="J102" s="748"/>
      <c r="K102" s="756"/>
      <c r="L102" s="756"/>
      <c r="M102" s="750"/>
      <c r="N102" s="751"/>
      <c r="O102" s="747"/>
      <c r="P102" s="751"/>
      <c r="Q102" s="748"/>
      <c r="R102" s="748"/>
    </row>
    <row r="103" spans="1:18" ht="36.75" customHeight="1" x14ac:dyDescent="0.25">
      <c r="A103" s="754"/>
      <c r="B103" s="754"/>
      <c r="C103" s="754"/>
      <c r="D103" s="754"/>
      <c r="E103" s="748"/>
      <c r="F103" s="748"/>
      <c r="G103" s="750" t="s">
        <v>2224</v>
      </c>
      <c r="H103" s="265" t="s">
        <v>2225</v>
      </c>
      <c r="I103" s="216">
        <v>1</v>
      </c>
      <c r="J103" s="748"/>
      <c r="K103" s="756"/>
      <c r="L103" s="756"/>
      <c r="M103" s="750"/>
      <c r="N103" s="751"/>
      <c r="O103" s="747"/>
      <c r="P103" s="751"/>
      <c r="Q103" s="748"/>
      <c r="R103" s="748"/>
    </row>
    <row r="104" spans="1:18" ht="55.5" customHeight="1" x14ac:dyDescent="0.25">
      <c r="A104" s="754"/>
      <c r="B104" s="754"/>
      <c r="C104" s="754"/>
      <c r="D104" s="754"/>
      <c r="E104" s="748"/>
      <c r="F104" s="748"/>
      <c r="G104" s="750"/>
      <c r="H104" s="265" t="s">
        <v>2229</v>
      </c>
      <c r="I104" s="216">
        <v>1000</v>
      </c>
      <c r="J104" s="748"/>
      <c r="K104" s="756"/>
      <c r="L104" s="756"/>
      <c r="M104" s="750"/>
      <c r="N104" s="751"/>
      <c r="O104" s="747"/>
      <c r="P104" s="751"/>
      <c r="Q104" s="748"/>
      <c r="R104" s="748"/>
    </row>
    <row r="105" spans="1:18" x14ac:dyDescent="0.25">
      <c r="A105" s="754">
        <v>27</v>
      </c>
      <c r="B105" s="754" t="s">
        <v>116</v>
      </c>
      <c r="C105" s="754">
        <v>1</v>
      </c>
      <c r="D105" s="754">
        <v>13</v>
      </c>
      <c r="E105" s="748" t="s">
        <v>2332</v>
      </c>
      <c r="F105" s="748" t="s">
        <v>2333</v>
      </c>
      <c r="G105" s="754" t="s">
        <v>2224</v>
      </c>
      <c r="H105" s="544" t="s">
        <v>2225</v>
      </c>
      <c r="I105" s="755" t="s">
        <v>50</v>
      </c>
      <c r="J105" s="748" t="s">
        <v>2334</v>
      </c>
      <c r="K105" s="756" t="s">
        <v>1069</v>
      </c>
      <c r="L105" s="756"/>
      <c r="M105" s="747">
        <v>14733.03</v>
      </c>
      <c r="N105" s="751"/>
      <c r="O105" s="747">
        <v>10937.23</v>
      </c>
      <c r="P105" s="751"/>
      <c r="Q105" s="748" t="s">
        <v>2216</v>
      </c>
      <c r="R105" s="748" t="s">
        <v>2217</v>
      </c>
    </row>
    <row r="106" spans="1:18" x14ac:dyDescent="0.25">
      <c r="A106" s="748"/>
      <c r="B106" s="748"/>
      <c r="C106" s="748"/>
      <c r="D106" s="748"/>
      <c r="E106" s="748"/>
      <c r="F106" s="748"/>
      <c r="G106" s="748"/>
      <c r="H106" s="544"/>
      <c r="I106" s="755"/>
      <c r="J106" s="748"/>
      <c r="K106" s="748"/>
      <c r="L106" s="748"/>
      <c r="M106" s="748"/>
      <c r="N106" s="748"/>
      <c r="O106" s="747"/>
      <c r="P106" s="748"/>
      <c r="Q106" s="748"/>
      <c r="R106" s="748"/>
    </row>
    <row r="107" spans="1:18" ht="61.5" customHeight="1" x14ac:dyDescent="0.25">
      <c r="A107" s="748"/>
      <c r="B107" s="748"/>
      <c r="C107" s="748"/>
      <c r="D107" s="748"/>
      <c r="E107" s="748"/>
      <c r="F107" s="748"/>
      <c r="G107" s="748"/>
      <c r="H107" s="266" t="s">
        <v>2229</v>
      </c>
      <c r="I107" s="221" t="s">
        <v>2075</v>
      </c>
      <c r="J107" s="748"/>
      <c r="K107" s="748"/>
      <c r="L107" s="748"/>
      <c r="M107" s="748"/>
      <c r="N107" s="748"/>
      <c r="O107" s="747"/>
      <c r="P107" s="748"/>
      <c r="Q107" s="748"/>
      <c r="R107" s="748"/>
    </row>
    <row r="108" spans="1:18" ht="24" x14ac:dyDescent="0.25">
      <c r="A108" s="748"/>
      <c r="B108" s="748"/>
      <c r="C108" s="748"/>
      <c r="D108" s="748"/>
      <c r="E108" s="748"/>
      <c r="F108" s="748"/>
      <c r="G108" s="754" t="s">
        <v>2305</v>
      </c>
      <c r="H108" s="265" t="s">
        <v>2325</v>
      </c>
      <c r="I108" s="216">
        <v>1</v>
      </c>
      <c r="J108" s="748"/>
      <c r="K108" s="748"/>
      <c r="L108" s="748"/>
      <c r="M108" s="748"/>
      <c r="N108" s="748"/>
      <c r="O108" s="747"/>
      <c r="P108" s="748"/>
      <c r="Q108" s="748"/>
      <c r="R108" s="748"/>
    </row>
    <row r="109" spans="1:18" ht="81" customHeight="1" x14ac:dyDescent="0.25">
      <c r="A109" s="748"/>
      <c r="B109" s="748"/>
      <c r="C109" s="748"/>
      <c r="D109" s="748"/>
      <c r="E109" s="748"/>
      <c r="F109" s="748"/>
      <c r="G109" s="748"/>
      <c r="H109" s="265" t="s">
        <v>2307</v>
      </c>
      <c r="I109" s="216">
        <v>40</v>
      </c>
      <c r="J109" s="748"/>
      <c r="K109" s="748"/>
      <c r="L109" s="748"/>
      <c r="M109" s="748"/>
      <c r="N109" s="748"/>
      <c r="O109" s="747"/>
      <c r="P109" s="748"/>
      <c r="Q109" s="748"/>
      <c r="R109" s="748"/>
    </row>
    <row r="110" spans="1:18" ht="40.5" customHeight="1" x14ac:dyDescent="0.25">
      <c r="A110" s="754">
        <v>28</v>
      </c>
      <c r="B110" s="754" t="s">
        <v>116</v>
      </c>
      <c r="C110" s="754" t="s">
        <v>135</v>
      </c>
      <c r="D110" s="754">
        <v>13</v>
      </c>
      <c r="E110" s="748" t="s">
        <v>2335</v>
      </c>
      <c r="F110" s="748" t="s">
        <v>2336</v>
      </c>
      <c r="G110" s="519" t="s">
        <v>1430</v>
      </c>
      <c r="H110" s="266" t="s">
        <v>2214</v>
      </c>
      <c r="I110" s="221" t="s">
        <v>2337</v>
      </c>
      <c r="J110" s="748" t="s">
        <v>2338</v>
      </c>
      <c r="K110" s="756" t="s">
        <v>1239</v>
      </c>
      <c r="L110" s="756"/>
      <c r="M110" s="747">
        <v>43000</v>
      </c>
      <c r="N110" s="751"/>
      <c r="O110" s="747">
        <v>36500</v>
      </c>
      <c r="P110" s="751"/>
      <c r="Q110" s="748" t="s">
        <v>2339</v>
      </c>
      <c r="R110" s="748" t="s">
        <v>2340</v>
      </c>
    </row>
    <row r="111" spans="1:18" ht="28.5" customHeight="1" x14ac:dyDescent="0.25">
      <c r="A111" s="754"/>
      <c r="B111" s="754"/>
      <c r="C111" s="754"/>
      <c r="D111" s="754"/>
      <c r="E111" s="748"/>
      <c r="F111" s="748"/>
      <c r="G111" s="750"/>
      <c r="H111" s="266" t="s">
        <v>1148</v>
      </c>
      <c r="I111" s="221" t="s">
        <v>2341</v>
      </c>
      <c r="J111" s="748"/>
      <c r="K111" s="756"/>
      <c r="L111" s="756"/>
      <c r="M111" s="747"/>
      <c r="N111" s="751"/>
      <c r="O111" s="747"/>
      <c r="P111" s="751"/>
      <c r="Q111" s="748"/>
      <c r="R111" s="748"/>
    </row>
    <row r="112" spans="1:18" ht="24" x14ac:dyDescent="0.25">
      <c r="A112" s="754"/>
      <c r="B112" s="754"/>
      <c r="C112" s="754"/>
      <c r="D112" s="754"/>
      <c r="E112" s="748"/>
      <c r="F112" s="748"/>
      <c r="G112" s="750" t="s">
        <v>2224</v>
      </c>
      <c r="H112" s="265" t="s">
        <v>2225</v>
      </c>
      <c r="I112" s="216">
        <v>1</v>
      </c>
      <c r="J112" s="748"/>
      <c r="K112" s="756"/>
      <c r="L112" s="756"/>
      <c r="M112" s="747"/>
      <c r="N112" s="751"/>
      <c r="O112" s="747"/>
      <c r="P112" s="751"/>
      <c r="Q112" s="748"/>
      <c r="R112" s="748"/>
    </row>
    <row r="113" spans="1:19" ht="48" x14ac:dyDescent="0.25">
      <c r="A113" s="754"/>
      <c r="B113" s="754"/>
      <c r="C113" s="754"/>
      <c r="D113" s="754"/>
      <c r="E113" s="748"/>
      <c r="F113" s="748"/>
      <c r="G113" s="750"/>
      <c r="H113" s="265" t="s">
        <v>2229</v>
      </c>
      <c r="I113" s="216">
        <v>500</v>
      </c>
      <c r="J113" s="748"/>
      <c r="K113" s="756"/>
      <c r="L113" s="756"/>
      <c r="M113" s="747"/>
      <c r="N113" s="751"/>
      <c r="O113" s="747"/>
      <c r="P113" s="751"/>
      <c r="Q113" s="748"/>
      <c r="R113" s="748"/>
    </row>
    <row r="114" spans="1:19" ht="24" x14ac:dyDescent="0.25">
      <c r="A114" s="754"/>
      <c r="B114" s="754"/>
      <c r="C114" s="754"/>
      <c r="D114" s="754"/>
      <c r="E114" s="748"/>
      <c r="F114" s="748"/>
      <c r="G114" s="750" t="s">
        <v>2305</v>
      </c>
      <c r="H114" s="265" t="s">
        <v>2325</v>
      </c>
      <c r="I114" s="216">
        <v>1</v>
      </c>
      <c r="J114" s="748"/>
      <c r="K114" s="756"/>
      <c r="L114" s="756"/>
      <c r="M114" s="747"/>
      <c r="N114" s="751"/>
      <c r="O114" s="747"/>
      <c r="P114" s="751"/>
      <c r="Q114" s="748"/>
      <c r="R114" s="748"/>
    </row>
    <row r="115" spans="1:19" ht="24" x14ac:dyDescent="0.25">
      <c r="A115" s="754"/>
      <c r="B115" s="754"/>
      <c r="C115" s="754"/>
      <c r="D115" s="754"/>
      <c r="E115" s="748"/>
      <c r="F115" s="748"/>
      <c r="G115" s="750"/>
      <c r="H115" s="265" t="s">
        <v>2307</v>
      </c>
      <c r="I115" s="216">
        <v>10</v>
      </c>
      <c r="J115" s="748"/>
      <c r="K115" s="756"/>
      <c r="L115" s="756"/>
      <c r="M115" s="747"/>
      <c r="N115" s="751"/>
      <c r="O115" s="747"/>
      <c r="P115" s="751"/>
      <c r="Q115" s="748"/>
      <c r="R115" s="748"/>
    </row>
    <row r="116" spans="1:19" ht="21" customHeight="1" x14ac:dyDescent="0.25">
      <c r="M116" s="1"/>
      <c r="N116" s="1"/>
      <c r="O116" s="1"/>
      <c r="P116" s="1"/>
    </row>
    <row r="117" spans="1:19" x14ac:dyDescent="0.25">
      <c r="M117" s="106"/>
      <c r="N117" s="276"/>
      <c r="O117" s="517" t="s">
        <v>39</v>
      </c>
      <c r="P117" s="517"/>
    </row>
    <row r="118" spans="1:19" x14ac:dyDescent="0.25">
      <c r="M118" s="339"/>
      <c r="N118" s="385"/>
      <c r="O118" s="368" t="s">
        <v>40</v>
      </c>
      <c r="P118" s="368" t="s">
        <v>41</v>
      </c>
    </row>
    <row r="119" spans="1:19" x14ac:dyDescent="0.25">
      <c r="M119" s="107"/>
      <c r="N119" s="385" t="s">
        <v>2448</v>
      </c>
      <c r="O119" s="367">
        <v>28</v>
      </c>
      <c r="P119" s="89">
        <f>O7+O10+O13+O17+O21+O26+O30+O32+O34+O36+O38+O42+O44+O48+O51+O56+O63+O68+O74+O78+O80+O83+O87+O90+O95+O101+O105+O110</f>
        <v>819094.77999999991</v>
      </c>
    </row>
    <row r="120" spans="1:19" x14ac:dyDescent="0.25">
      <c r="M120" s="370"/>
      <c r="N120" s="370"/>
    </row>
    <row r="121" spans="1:19" ht="18.75" x14ac:dyDescent="0.3">
      <c r="A121" s="76" t="s">
        <v>322</v>
      </c>
      <c r="F121" s="7"/>
    </row>
    <row r="122" spans="1:19" x14ac:dyDescent="0.25">
      <c r="A122" s="300"/>
      <c r="B122" s="300"/>
      <c r="C122" s="300"/>
      <c r="D122" s="300"/>
      <c r="E122" s="300"/>
      <c r="F122" s="300"/>
      <c r="G122" s="300"/>
      <c r="H122" s="300"/>
      <c r="I122" s="300"/>
      <c r="J122" s="300"/>
      <c r="K122" s="300"/>
      <c r="L122" s="300"/>
      <c r="M122" s="300"/>
      <c r="N122" s="300"/>
      <c r="O122" s="300"/>
      <c r="P122" s="300"/>
      <c r="Q122" s="300"/>
      <c r="R122" s="300"/>
    </row>
    <row r="123" spans="1:19" ht="51" customHeight="1" x14ac:dyDescent="0.25">
      <c r="A123" s="752" t="s">
        <v>0</v>
      </c>
      <c r="B123" s="753" t="s">
        <v>1</v>
      </c>
      <c r="C123" s="753" t="s">
        <v>2</v>
      </c>
      <c r="D123" s="753" t="s">
        <v>3</v>
      </c>
      <c r="E123" s="752" t="s">
        <v>4</v>
      </c>
      <c r="F123" s="746" t="s">
        <v>5</v>
      </c>
      <c r="G123" s="746" t="s">
        <v>6</v>
      </c>
      <c r="H123" s="481" t="s">
        <v>7</v>
      </c>
      <c r="I123" s="481"/>
      <c r="J123" s="746" t="s">
        <v>8</v>
      </c>
      <c r="K123" s="481" t="s">
        <v>9</v>
      </c>
      <c r="L123" s="412"/>
      <c r="M123" s="484" t="s">
        <v>10</v>
      </c>
      <c r="N123" s="484"/>
      <c r="O123" s="484" t="s">
        <v>11</v>
      </c>
      <c r="P123" s="484"/>
      <c r="Q123" s="746" t="s">
        <v>12</v>
      </c>
      <c r="R123" s="481" t="s">
        <v>13</v>
      </c>
    </row>
    <row r="124" spans="1:19" ht="36" customHeight="1" x14ac:dyDescent="0.25">
      <c r="A124" s="478"/>
      <c r="B124" s="480"/>
      <c r="C124" s="480"/>
      <c r="D124" s="480"/>
      <c r="E124" s="478"/>
      <c r="F124" s="746"/>
      <c r="G124" s="746"/>
      <c r="H124" s="376" t="s">
        <v>14</v>
      </c>
      <c r="I124" s="376" t="s">
        <v>15</v>
      </c>
      <c r="J124" s="746"/>
      <c r="K124" s="376">
        <v>2020</v>
      </c>
      <c r="L124" s="376">
        <v>2021</v>
      </c>
      <c r="M124" s="5">
        <v>2020</v>
      </c>
      <c r="N124" s="5">
        <v>2021</v>
      </c>
      <c r="O124" s="5">
        <v>2020</v>
      </c>
      <c r="P124" s="5">
        <v>2021</v>
      </c>
      <c r="Q124" s="746"/>
      <c r="R124" s="481"/>
    </row>
    <row r="125" spans="1:19" ht="17.25" customHeight="1" x14ac:dyDescent="0.25">
      <c r="A125" s="261" t="s">
        <v>16</v>
      </c>
      <c r="B125" s="262" t="s">
        <v>17</v>
      </c>
      <c r="C125" s="262" t="s">
        <v>18</v>
      </c>
      <c r="D125" s="262" t="s">
        <v>19</v>
      </c>
      <c r="E125" s="261" t="s">
        <v>20</v>
      </c>
      <c r="F125" s="378" t="s">
        <v>21</v>
      </c>
      <c r="G125" s="378" t="s">
        <v>22</v>
      </c>
      <c r="H125" s="376" t="s">
        <v>23</v>
      </c>
      <c r="I125" s="376" t="s">
        <v>24</v>
      </c>
      <c r="J125" s="378" t="s">
        <v>25</v>
      </c>
      <c r="K125" s="376" t="s">
        <v>26</v>
      </c>
      <c r="L125" s="376" t="s">
        <v>27</v>
      </c>
      <c r="M125" s="377" t="s">
        <v>28</v>
      </c>
      <c r="N125" s="377" t="s">
        <v>29</v>
      </c>
      <c r="O125" s="377" t="s">
        <v>30</v>
      </c>
      <c r="P125" s="377" t="s">
        <v>31</v>
      </c>
      <c r="Q125" s="378" t="s">
        <v>32</v>
      </c>
      <c r="R125" s="376" t="s">
        <v>33</v>
      </c>
    </row>
    <row r="126" spans="1:19" ht="45.75" customHeight="1" x14ac:dyDescent="0.25">
      <c r="A126" s="749">
        <v>1</v>
      </c>
      <c r="B126" s="749" t="s">
        <v>116</v>
      </c>
      <c r="C126" s="749">
        <v>5</v>
      </c>
      <c r="D126" s="749">
        <v>11</v>
      </c>
      <c r="E126" s="748" t="s">
        <v>2342</v>
      </c>
      <c r="F126" s="748" t="s">
        <v>2343</v>
      </c>
      <c r="G126" s="748" t="s">
        <v>2224</v>
      </c>
      <c r="H126" s="116" t="s">
        <v>2225</v>
      </c>
      <c r="I126" s="116">
        <v>1</v>
      </c>
      <c r="J126" s="748" t="s">
        <v>2344</v>
      </c>
      <c r="K126" s="748" t="s">
        <v>1069</v>
      </c>
      <c r="L126" s="748"/>
      <c r="M126" s="747">
        <v>14478.7</v>
      </c>
      <c r="N126" s="747"/>
      <c r="O126" s="747">
        <v>12228.7</v>
      </c>
      <c r="P126" s="747"/>
      <c r="Q126" s="748" t="s">
        <v>2345</v>
      </c>
      <c r="R126" s="748" t="s">
        <v>2346</v>
      </c>
      <c r="S126" s="238"/>
    </row>
    <row r="127" spans="1:19" ht="64.5" customHeight="1" x14ac:dyDescent="0.25">
      <c r="A127" s="749"/>
      <c r="B127" s="749"/>
      <c r="C127" s="749"/>
      <c r="D127" s="749"/>
      <c r="E127" s="748"/>
      <c r="F127" s="748"/>
      <c r="G127" s="748"/>
      <c r="H127" s="293" t="s">
        <v>2229</v>
      </c>
      <c r="I127" s="116">
        <v>605</v>
      </c>
      <c r="J127" s="748"/>
      <c r="K127" s="748"/>
      <c r="L127" s="748"/>
      <c r="M127" s="747"/>
      <c r="N127" s="747"/>
      <c r="O127" s="747"/>
      <c r="P127" s="747"/>
      <c r="Q127" s="748"/>
      <c r="R127" s="749"/>
      <c r="S127" s="238"/>
    </row>
    <row r="128" spans="1:19" ht="54" customHeight="1" x14ac:dyDescent="0.25">
      <c r="A128" s="749">
        <v>2</v>
      </c>
      <c r="B128" s="749" t="s">
        <v>116</v>
      </c>
      <c r="C128" s="749">
        <v>5</v>
      </c>
      <c r="D128" s="749">
        <v>11</v>
      </c>
      <c r="E128" s="748" t="s">
        <v>2347</v>
      </c>
      <c r="F128" s="748" t="s">
        <v>2348</v>
      </c>
      <c r="G128" s="748" t="s">
        <v>1430</v>
      </c>
      <c r="H128" s="116" t="s">
        <v>2214</v>
      </c>
      <c r="I128" s="116">
        <v>10</v>
      </c>
      <c r="J128" s="748" t="s">
        <v>2349</v>
      </c>
      <c r="K128" s="748" t="s">
        <v>1239</v>
      </c>
      <c r="L128" s="748"/>
      <c r="M128" s="747">
        <v>19240</v>
      </c>
      <c r="N128" s="747"/>
      <c r="O128" s="747">
        <v>16690</v>
      </c>
      <c r="P128" s="747"/>
      <c r="Q128" s="748" t="s">
        <v>2350</v>
      </c>
      <c r="R128" s="748" t="s">
        <v>2351</v>
      </c>
      <c r="S128" s="238"/>
    </row>
    <row r="129" spans="1:19" x14ac:dyDescent="0.25">
      <c r="A129" s="749"/>
      <c r="B129" s="749"/>
      <c r="C129" s="749"/>
      <c r="D129" s="749"/>
      <c r="E129" s="748"/>
      <c r="F129" s="748"/>
      <c r="G129" s="748"/>
      <c r="H129" s="294" t="s">
        <v>1148</v>
      </c>
      <c r="I129" s="116">
        <v>15</v>
      </c>
      <c r="J129" s="748"/>
      <c r="K129" s="748"/>
      <c r="L129" s="748"/>
      <c r="M129" s="747"/>
      <c r="N129" s="747"/>
      <c r="O129" s="747"/>
      <c r="P129" s="747"/>
      <c r="Q129" s="748"/>
      <c r="R129" s="748"/>
      <c r="S129" s="238"/>
    </row>
    <row r="130" spans="1:19" x14ac:dyDescent="0.25">
      <c r="A130" s="749"/>
      <c r="B130" s="749"/>
      <c r="C130" s="749"/>
      <c r="D130" s="749"/>
      <c r="E130" s="748"/>
      <c r="F130" s="748"/>
      <c r="G130" s="748" t="s">
        <v>2352</v>
      </c>
      <c r="H130" s="116" t="s">
        <v>2353</v>
      </c>
      <c r="I130" s="116">
        <v>15</v>
      </c>
      <c r="J130" s="748"/>
      <c r="K130" s="748"/>
      <c r="L130" s="748"/>
      <c r="M130" s="747"/>
      <c r="N130" s="747"/>
      <c r="O130" s="747"/>
      <c r="P130" s="747"/>
      <c r="Q130" s="748"/>
      <c r="R130" s="748"/>
      <c r="S130" s="238"/>
    </row>
    <row r="131" spans="1:19" ht="24" x14ac:dyDescent="0.25">
      <c r="A131" s="749"/>
      <c r="B131" s="749"/>
      <c r="C131" s="749"/>
      <c r="D131" s="749"/>
      <c r="E131" s="748"/>
      <c r="F131" s="748"/>
      <c r="G131" s="748"/>
      <c r="H131" s="116" t="s">
        <v>2354</v>
      </c>
      <c r="I131" s="116">
        <v>4</v>
      </c>
      <c r="J131" s="748"/>
      <c r="K131" s="748"/>
      <c r="L131" s="748"/>
      <c r="M131" s="747"/>
      <c r="N131" s="747"/>
      <c r="O131" s="747"/>
      <c r="P131" s="747"/>
      <c r="Q131" s="748"/>
      <c r="R131" s="748"/>
      <c r="S131" s="238"/>
    </row>
    <row r="132" spans="1:19" x14ac:dyDescent="0.25">
      <c r="A132" s="749"/>
      <c r="B132" s="749"/>
      <c r="C132" s="749"/>
      <c r="D132" s="749"/>
      <c r="E132" s="748"/>
      <c r="F132" s="748"/>
      <c r="G132" s="748"/>
      <c r="H132" s="116" t="s">
        <v>2355</v>
      </c>
      <c r="I132" s="116">
        <v>100</v>
      </c>
      <c r="J132" s="748"/>
      <c r="K132" s="748"/>
      <c r="L132" s="748"/>
      <c r="M132" s="747"/>
      <c r="N132" s="747"/>
      <c r="O132" s="747"/>
      <c r="P132" s="747"/>
      <c r="Q132" s="748"/>
      <c r="R132" s="748"/>
      <c r="S132" s="238"/>
    </row>
    <row r="133" spans="1:19" ht="24" x14ac:dyDescent="0.25">
      <c r="A133" s="749">
        <v>3</v>
      </c>
      <c r="B133" s="749" t="s">
        <v>116</v>
      </c>
      <c r="C133" s="749">
        <v>5</v>
      </c>
      <c r="D133" s="749">
        <v>11</v>
      </c>
      <c r="E133" s="748" t="s">
        <v>2356</v>
      </c>
      <c r="F133" s="748" t="s">
        <v>2357</v>
      </c>
      <c r="G133" s="748" t="s">
        <v>2224</v>
      </c>
      <c r="H133" s="116" t="s">
        <v>2225</v>
      </c>
      <c r="I133" s="116">
        <v>1</v>
      </c>
      <c r="J133" s="748" t="s">
        <v>2358</v>
      </c>
      <c r="K133" s="748" t="s">
        <v>1092</v>
      </c>
      <c r="L133" s="748"/>
      <c r="M133" s="747">
        <v>31800</v>
      </c>
      <c r="N133" s="747"/>
      <c r="O133" s="747">
        <v>28300</v>
      </c>
      <c r="P133" s="747"/>
      <c r="Q133" s="748" t="s">
        <v>2359</v>
      </c>
      <c r="R133" s="748" t="s">
        <v>2360</v>
      </c>
      <c r="S133" s="238"/>
    </row>
    <row r="134" spans="1:19" ht="97.5" customHeight="1" x14ac:dyDescent="0.25">
      <c r="A134" s="749"/>
      <c r="B134" s="749"/>
      <c r="C134" s="749"/>
      <c r="D134" s="749"/>
      <c r="E134" s="748"/>
      <c r="F134" s="748"/>
      <c r="G134" s="748"/>
      <c r="H134" s="116" t="s">
        <v>2229</v>
      </c>
      <c r="I134" s="116">
        <v>900</v>
      </c>
      <c r="J134" s="748"/>
      <c r="K134" s="748"/>
      <c r="L134" s="748"/>
      <c r="M134" s="747"/>
      <c r="N134" s="747"/>
      <c r="O134" s="747"/>
      <c r="P134" s="747"/>
      <c r="Q134" s="748"/>
      <c r="R134" s="749"/>
      <c r="S134" s="238"/>
    </row>
    <row r="135" spans="1:19" ht="36.75" customHeight="1" x14ac:dyDescent="0.25">
      <c r="A135" s="749">
        <v>4</v>
      </c>
      <c r="B135" s="749" t="s">
        <v>116</v>
      </c>
      <c r="C135" s="749">
        <v>5</v>
      </c>
      <c r="D135" s="749">
        <v>11</v>
      </c>
      <c r="E135" s="748" t="s">
        <v>2361</v>
      </c>
      <c r="F135" s="748" t="s">
        <v>2362</v>
      </c>
      <c r="G135" s="748" t="s">
        <v>2224</v>
      </c>
      <c r="H135" s="116" t="s">
        <v>2225</v>
      </c>
      <c r="I135" s="116">
        <v>2</v>
      </c>
      <c r="J135" s="748" t="s">
        <v>2363</v>
      </c>
      <c r="K135" s="748" t="s">
        <v>1092</v>
      </c>
      <c r="L135" s="748"/>
      <c r="M135" s="747">
        <v>56599.1</v>
      </c>
      <c r="N135" s="747"/>
      <c r="O135" s="747">
        <v>39869.1</v>
      </c>
      <c r="P135" s="747"/>
      <c r="Q135" s="748" t="s">
        <v>2364</v>
      </c>
      <c r="R135" s="748" t="s">
        <v>2365</v>
      </c>
    </row>
    <row r="136" spans="1:19" ht="45" x14ac:dyDescent="0.25">
      <c r="A136" s="749"/>
      <c r="B136" s="749"/>
      <c r="C136" s="749"/>
      <c r="D136" s="749"/>
      <c r="E136" s="748"/>
      <c r="F136" s="748"/>
      <c r="G136" s="748"/>
      <c r="H136" s="295" t="s">
        <v>2229</v>
      </c>
      <c r="I136" s="116">
        <v>900</v>
      </c>
      <c r="J136" s="748"/>
      <c r="K136" s="748"/>
      <c r="L136" s="748"/>
      <c r="M136" s="747"/>
      <c r="N136" s="747"/>
      <c r="O136" s="747"/>
      <c r="P136" s="747"/>
      <c r="Q136" s="748"/>
      <c r="R136" s="748"/>
    </row>
    <row r="137" spans="1:19" ht="22.5" x14ac:dyDescent="0.25">
      <c r="A137" s="749"/>
      <c r="B137" s="749"/>
      <c r="C137" s="749"/>
      <c r="D137" s="749"/>
      <c r="E137" s="748"/>
      <c r="F137" s="748"/>
      <c r="G137" s="748" t="s">
        <v>2305</v>
      </c>
      <c r="H137" s="295" t="s">
        <v>2325</v>
      </c>
      <c r="I137" s="116">
        <v>4</v>
      </c>
      <c r="J137" s="748"/>
      <c r="K137" s="748"/>
      <c r="L137" s="748"/>
      <c r="M137" s="747"/>
      <c r="N137" s="747"/>
      <c r="O137" s="747"/>
      <c r="P137" s="747"/>
      <c r="Q137" s="748"/>
      <c r="R137" s="748"/>
    </row>
    <row r="138" spans="1:19" ht="22.5" x14ac:dyDescent="0.25">
      <c r="A138" s="749"/>
      <c r="B138" s="749"/>
      <c r="C138" s="749"/>
      <c r="D138" s="749"/>
      <c r="E138" s="748"/>
      <c r="F138" s="748"/>
      <c r="G138" s="748"/>
      <c r="H138" s="295" t="s">
        <v>2307</v>
      </c>
      <c r="I138" s="116">
        <v>115</v>
      </c>
      <c r="J138" s="748"/>
      <c r="K138" s="748"/>
      <c r="L138" s="748"/>
      <c r="M138" s="747"/>
      <c r="N138" s="747"/>
      <c r="O138" s="747"/>
      <c r="P138" s="747"/>
      <c r="Q138" s="748"/>
      <c r="R138" s="748"/>
    </row>
    <row r="139" spans="1:19" ht="60" customHeight="1" x14ac:dyDescent="0.25">
      <c r="A139" s="749">
        <v>5</v>
      </c>
      <c r="B139" s="749" t="s">
        <v>116</v>
      </c>
      <c r="C139" s="748">
        <v>5</v>
      </c>
      <c r="D139" s="749">
        <v>11</v>
      </c>
      <c r="E139" s="748" t="s">
        <v>2366</v>
      </c>
      <c r="F139" s="748" t="s">
        <v>2367</v>
      </c>
      <c r="G139" s="748" t="s">
        <v>2224</v>
      </c>
      <c r="H139" s="116" t="s">
        <v>2225</v>
      </c>
      <c r="I139" s="116">
        <v>1</v>
      </c>
      <c r="J139" s="748" t="s">
        <v>2368</v>
      </c>
      <c r="K139" s="748" t="s">
        <v>2182</v>
      </c>
      <c r="L139" s="748"/>
      <c r="M139" s="747">
        <v>23910</v>
      </c>
      <c r="N139" s="747"/>
      <c r="O139" s="747">
        <v>20000</v>
      </c>
      <c r="P139" s="747"/>
      <c r="Q139" s="748" t="s">
        <v>2369</v>
      </c>
      <c r="R139" s="748" t="s">
        <v>2370</v>
      </c>
    </row>
    <row r="140" spans="1:19" ht="58.5" customHeight="1" x14ac:dyDescent="0.25">
      <c r="A140" s="749"/>
      <c r="B140" s="749"/>
      <c r="C140" s="748"/>
      <c r="D140" s="749"/>
      <c r="E140" s="748"/>
      <c r="F140" s="748"/>
      <c r="G140" s="748"/>
      <c r="H140" s="116" t="s">
        <v>2229</v>
      </c>
      <c r="I140" s="116">
        <v>500</v>
      </c>
      <c r="J140" s="748"/>
      <c r="K140" s="748"/>
      <c r="L140" s="748"/>
      <c r="M140" s="747"/>
      <c r="N140" s="747"/>
      <c r="O140" s="747"/>
      <c r="P140" s="747"/>
      <c r="Q140" s="748"/>
      <c r="R140" s="748"/>
    </row>
    <row r="141" spans="1:19" ht="36" x14ac:dyDescent="0.25">
      <c r="A141" s="749">
        <v>6</v>
      </c>
      <c r="B141" s="749" t="s">
        <v>116</v>
      </c>
      <c r="C141" s="749">
        <v>5</v>
      </c>
      <c r="D141" s="749">
        <v>11</v>
      </c>
      <c r="E141" s="748" t="s">
        <v>2371</v>
      </c>
      <c r="F141" s="748" t="s">
        <v>2372</v>
      </c>
      <c r="G141" s="748" t="s">
        <v>1430</v>
      </c>
      <c r="H141" s="116" t="s">
        <v>2214</v>
      </c>
      <c r="I141" s="116">
        <v>50</v>
      </c>
      <c r="J141" s="748" t="s">
        <v>2373</v>
      </c>
      <c r="K141" s="748" t="s">
        <v>1092</v>
      </c>
      <c r="L141" s="748"/>
      <c r="M141" s="747">
        <v>43250</v>
      </c>
      <c r="N141" s="747"/>
      <c r="O141" s="747">
        <v>43250</v>
      </c>
      <c r="P141" s="747"/>
      <c r="Q141" s="748" t="s">
        <v>2374</v>
      </c>
      <c r="R141" s="748" t="s">
        <v>2375</v>
      </c>
      <c r="S141" s="8"/>
    </row>
    <row r="142" spans="1:19" x14ac:dyDescent="0.25">
      <c r="A142" s="749"/>
      <c r="B142" s="749"/>
      <c r="C142" s="749"/>
      <c r="D142" s="749"/>
      <c r="E142" s="748"/>
      <c r="F142" s="748"/>
      <c r="G142" s="748"/>
      <c r="H142" s="294" t="s">
        <v>1148</v>
      </c>
      <c r="I142" s="116">
        <v>600</v>
      </c>
      <c r="J142" s="748"/>
      <c r="K142" s="748"/>
      <c r="L142" s="748"/>
      <c r="M142" s="747"/>
      <c r="N142" s="747"/>
      <c r="O142" s="747"/>
      <c r="P142" s="747"/>
      <c r="Q142" s="748"/>
      <c r="R142" s="748"/>
      <c r="S142" s="8"/>
    </row>
    <row r="143" spans="1:19" ht="24" x14ac:dyDescent="0.25">
      <c r="A143" s="749"/>
      <c r="B143" s="749"/>
      <c r="C143" s="749"/>
      <c r="D143" s="749"/>
      <c r="E143" s="748"/>
      <c r="F143" s="748"/>
      <c r="G143" s="748"/>
      <c r="H143" s="116" t="s">
        <v>2197</v>
      </c>
      <c r="I143" s="116">
        <v>30</v>
      </c>
      <c r="J143" s="748"/>
      <c r="K143" s="748"/>
      <c r="L143" s="748"/>
      <c r="M143" s="747"/>
      <c r="N143" s="747"/>
      <c r="O143" s="747"/>
      <c r="P143" s="747"/>
      <c r="Q143" s="748"/>
      <c r="R143" s="748"/>
      <c r="S143" s="8"/>
    </row>
    <row r="144" spans="1:19" ht="36" x14ac:dyDescent="0.25">
      <c r="A144" s="749"/>
      <c r="B144" s="749"/>
      <c r="C144" s="749"/>
      <c r="D144" s="749"/>
      <c r="E144" s="748"/>
      <c r="F144" s="748"/>
      <c r="G144" s="748"/>
      <c r="H144" s="116" t="s">
        <v>2376</v>
      </c>
      <c r="I144" s="116">
        <v>3</v>
      </c>
      <c r="J144" s="748"/>
      <c r="K144" s="748"/>
      <c r="L144" s="748"/>
      <c r="M144" s="747"/>
      <c r="N144" s="747"/>
      <c r="O144" s="747"/>
      <c r="P144" s="747"/>
      <c r="Q144" s="748"/>
      <c r="R144" s="748"/>
      <c r="S144" s="8"/>
    </row>
    <row r="145" spans="1:19" ht="22.5" x14ac:dyDescent="0.25">
      <c r="A145" s="749"/>
      <c r="B145" s="749"/>
      <c r="C145" s="749"/>
      <c r="D145" s="749"/>
      <c r="E145" s="748"/>
      <c r="F145" s="748"/>
      <c r="G145" s="748" t="s">
        <v>2305</v>
      </c>
      <c r="H145" s="293" t="s">
        <v>2240</v>
      </c>
      <c r="I145" s="116">
        <v>1</v>
      </c>
      <c r="J145" s="748"/>
      <c r="K145" s="748"/>
      <c r="L145" s="748"/>
      <c r="M145" s="747"/>
      <c r="N145" s="747"/>
      <c r="O145" s="747"/>
      <c r="P145" s="747"/>
      <c r="Q145" s="748"/>
      <c r="R145" s="748"/>
      <c r="S145" s="8"/>
    </row>
    <row r="146" spans="1:19" x14ac:dyDescent="0.25">
      <c r="A146" s="749"/>
      <c r="B146" s="749"/>
      <c r="C146" s="749"/>
      <c r="D146" s="749"/>
      <c r="E146" s="748"/>
      <c r="F146" s="748"/>
      <c r="G146" s="748"/>
      <c r="H146" s="116" t="s">
        <v>1148</v>
      </c>
      <c r="I146" s="116">
        <v>250</v>
      </c>
      <c r="J146" s="748"/>
      <c r="K146" s="748"/>
      <c r="L146" s="748"/>
      <c r="M146" s="747"/>
      <c r="N146" s="747"/>
      <c r="O146" s="747"/>
      <c r="P146" s="747"/>
      <c r="Q146" s="748"/>
      <c r="R146" s="748"/>
      <c r="S146" s="8"/>
    </row>
    <row r="147" spans="1:19" ht="24" x14ac:dyDescent="0.25">
      <c r="A147" s="749"/>
      <c r="B147" s="749"/>
      <c r="C147" s="749"/>
      <c r="D147" s="749"/>
      <c r="E147" s="748"/>
      <c r="F147" s="748"/>
      <c r="G147" s="748"/>
      <c r="H147" s="116" t="s">
        <v>2197</v>
      </c>
      <c r="I147" s="116">
        <v>30</v>
      </c>
      <c r="J147" s="748"/>
      <c r="K147" s="748"/>
      <c r="L147" s="748"/>
      <c r="M147" s="747"/>
      <c r="N147" s="747"/>
      <c r="O147" s="747"/>
      <c r="P147" s="747"/>
      <c r="Q147" s="748"/>
      <c r="R147" s="748"/>
      <c r="S147" s="8"/>
    </row>
    <row r="148" spans="1:19" ht="24" x14ac:dyDescent="0.25">
      <c r="A148" s="749"/>
      <c r="B148" s="749"/>
      <c r="C148" s="749"/>
      <c r="D148" s="749"/>
      <c r="E148" s="748"/>
      <c r="F148" s="748"/>
      <c r="G148" s="748"/>
      <c r="H148" s="116" t="s">
        <v>2377</v>
      </c>
      <c r="I148" s="116">
        <v>4</v>
      </c>
      <c r="J148" s="748"/>
      <c r="K148" s="748"/>
      <c r="L148" s="748"/>
      <c r="M148" s="747"/>
      <c r="N148" s="747"/>
      <c r="O148" s="747"/>
      <c r="P148" s="747"/>
      <c r="Q148" s="748"/>
      <c r="R148" s="748"/>
      <c r="S148" s="8"/>
    </row>
    <row r="149" spans="1:19" ht="72" x14ac:dyDescent="0.25">
      <c r="A149" s="749"/>
      <c r="B149" s="749"/>
      <c r="C149" s="749"/>
      <c r="D149" s="749"/>
      <c r="E149" s="748"/>
      <c r="F149" s="748"/>
      <c r="G149" s="748" t="s">
        <v>2378</v>
      </c>
      <c r="H149" s="116" t="s">
        <v>2206</v>
      </c>
      <c r="I149" s="116">
        <v>1</v>
      </c>
      <c r="J149" s="748"/>
      <c r="K149" s="748"/>
      <c r="L149" s="748"/>
      <c r="M149" s="747"/>
      <c r="N149" s="747"/>
      <c r="O149" s="747"/>
      <c r="P149" s="747"/>
      <c r="Q149" s="748"/>
      <c r="R149" s="748"/>
      <c r="S149" s="8"/>
    </row>
    <row r="150" spans="1:19" ht="84" x14ac:dyDescent="0.25">
      <c r="A150" s="749"/>
      <c r="B150" s="749"/>
      <c r="C150" s="749"/>
      <c r="D150" s="749"/>
      <c r="E150" s="748"/>
      <c r="F150" s="748"/>
      <c r="G150" s="748"/>
      <c r="H150" s="116" t="s">
        <v>2207</v>
      </c>
      <c r="I150" s="116">
        <v>3000</v>
      </c>
      <c r="J150" s="748"/>
      <c r="K150" s="748"/>
      <c r="L150" s="748"/>
      <c r="M150" s="747"/>
      <c r="N150" s="747"/>
      <c r="O150" s="747"/>
      <c r="P150" s="747"/>
      <c r="Q150" s="748"/>
      <c r="R150" s="748"/>
      <c r="S150" s="8"/>
    </row>
    <row r="151" spans="1:19" ht="60" customHeight="1" x14ac:dyDescent="0.25">
      <c r="A151" s="749">
        <v>7</v>
      </c>
      <c r="B151" s="749" t="s">
        <v>49</v>
      </c>
      <c r="C151" s="749">
        <v>1</v>
      </c>
      <c r="D151" s="749">
        <v>13</v>
      </c>
      <c r="E151" s="748" t="s">
        <v>2379</v>
      </c>
      <c r="F151" s="748" t="s">
        <v>2380</v>
      </c>
      <c r="G151" s="748" t="s">
        <v>1430</v>
      </c>
      <c r="H151" s="116" t="s">
        <v>2214</v>
      </c>
      <c r="I151" s="116">
        <v>3</v>
      </c>
      <c r="J151" s="748" t="s">
        <v>2381</v>
      </c>
      <c r="K151" s="748" t="s">
        <v>1239</v>
      </c>
      <c r="L151" s="748"/>
      <c r="M151" s="747">
        <v>34585.69</v>
      </c>
      <c r="N151" s="747"/>
      <c r="O151" s="747">
        <v>20281.689999999999</v>
      </c>
      <c r="P151" s="747"/>
      <c r="Q151" s="748" t="s">
        <v>2382</v>
      </c>
      <c r="R151" s="748" t="s">
        <v>2211</v>
      </c>
    </row>
    <row r="152" spans="1:19" x14ac:dyDescent="0.25">
      <c r="A152" s="749"/>
      <c r="B152" s="749"/>
      <c r="C152" s="749"/>
      <c r="D152" s="749"/>
      <c r="E152" s="748"/>
      <c r="F152" s="748"/>
      <c r="G152" s="748"/>
      <c r="H152" s="116" t="s">
        <v>1148</v>
      </c>
      <c r="I152" s="116">
        <v>262</v>
      </c>
      <c r="J152" s="748"/>
      <c r="K152" s="748"/>
      <c r="L152" s="748"/>
      <c r="M152" s="747"/>
      <c r="N152" s="747"/>
      <c r="O152" s="747"/>
      <c r="P152" s="747"/>
      <c r="Q152" s="748"/>
      <c r="R152" s="749"/>
    </row>
    <row r="153" spans="1:19" ht="24" x14ac:dyDescent="0.25">
      <c r="A153" s="749"/>
      <c r="B153" s="749"/>
      <c r="C153" s="749"/>
      <c r="D153" s="749"/>
      <c r="E153" s="748"/>
      <c r="F153" s="748"/>
      <c r="G153" s="748"/>
      <c r="H153" s="116" t="s">
        <v>2383</v>
      </c>
      <c r="I153" s="116">
        <v>2</v>
      </c>
      <c r="J153" s="748"/>
      <c r="K153" s="748"/>
      <c r="L153" s="748"/>
      <c r="M153" s="747"/>
      <c r="N153" s="747"/>
      <c r="O153" s="747"/>
      <c r="P153" s="747"/>
      <c r="Q153" s="748"/>
      <c r="R153" s="749"/>
    </row>
    <row r="154" spans="1:19" ht="72" x14ac:dyDescent="0.25">
      <c r="A154" s="749"/>
      <c r="B154" s="749"/>
      <c r="C154" s="749"/>
      <c r="D154" s="749"/>
      <c r="E154" s="748"/>
      <c r="F154" s="748"/>
      <c r="G154" s="748" t="s">
        <v>2378</v>
      </c>
      <c r="H154" s="116" t="s">
        <v>2206</v>
      </c>
      <c r="I154" s="116">
        <v>1</v>
      </c>
      <c r="J154" s="748"/>
      <c r="K154" s="748"/>
      <c r="L154" s="748"/>
      <c r="M154" s="747"/>
      <c r="N154" s="747"/>
      <c r="O154" s="747"/>
      <c r="P154" s="747"/>
      <c r="Q154" s="748"/>
      <c r="R154" s="749"/>
    </row>
    <row r="155" spans="1:19" ht="84" x14ac:dyDescent="0.25">
      <c r="A155" s="749"/>
      <c r="B155" s="749"/>
      <c r="C155" s="749"/>
      <c r="D155" s="749"/>
      <c r="E155" s="748"/>
      <c r="F155" s="748"/>
      <c r="G155" s="748"/>
      <c r="H155" s="116" t="s">
        <v>2207</v>
      </c>
      <c r="I155" s="116">
        <v>128</v>
      </c>
      <c r="J155" s="748"/>
      <c r="K155" s="748"/>
      <c r="L155" s="748"/>
      <c r="M155" s="747"/>
      <c r="N155" s="747"/>
      <c r="O155" s="747"/>
      <c r="P155" s="747"/>
      <c r="Q155" s="748"/>
      <c r="R155" s="749"/>
    </row>
    <row r="156" spans="1:19" ht="24" x14ac:dyDescent="0.25">
      <c r="A156" s="749"/>
      <c r="B156" s="749"/>
      <c r="C156" s="749"/>
      <c r="D156" s="749"/>
      <c r="E156" s="748"/>
      <c r="F156" s="748"/>
      <c r="G156" s="750" t="s">
        <v>2305</v>
      </c>
      <c r="H156" s="265" t="s">
        <v>2325</v>
      </c>
      <c r="I156" s="116">
        <v>4</v>
      </c>
      <c r="J156" s="748"/>
      <c r="K156" s="748"/>
      <c r="L156" s="748"/>
      <c r="M156" s="747"/>
      <c r="N156" s="747"/>
      <c r="O156" s="747"/>
      <c r="P156" s="747"/>
      <c r="Q156" s="748"/>
      <c r="R156" s="749"/>
    </row>
    <row r="157" spans="1:19" ht="24" x14ac:dyDescent="0.25">
      <c r="A157" s="749"/>
      <c r="B157" s="749"/>
      <c r="C157" s="749"/>
      <c r="D157" s="749"/>
      <c r="E157" s="748"/>
      <c r="F157" s="748"/>
      <c r="G157" s="750"/>
      <c r="H157" s="265" t="s">
        <v>2307</v>
      </c>
      <c r="I157" s="116" t="s">
        <v>2384</v>
      </c>
      <c r="J157" s="748"/>
      <c r="K157" s="748"/>
      <c r="L157" s="748"/>
      <c r="M157" s="747"/>
      <c r="N157" s="747"/>
      <c r="O157" s="747"/>
      <c r="P157" s="747"/>
      <c r="Q157" s="748"/>
      <c r="R157" s="749"/>
    </row>
    <row r="158" spans="1:19" ht="110.25" customHeight="1" x14ac:dyDescent="0.25">
      <c r="A158" s="749">
        <v>8</v>
      </c>
      <c r="B158" s="749" t="s">
        <v>49</v>
      </c>
      <c r="C158" s="749">
        <v>3</v>
      </c>
      <c r="D158" s="749">
        <v>13</v>
      </c>
      <c r="E158" s="748" t="s">
        <v>2385</v>
      </c>
      <c r="F158" s="748" t="s">
        <v>2386</v>
      </c>
      <c r="G158" s="748" t="s">
        <v>2313</v>
      </c>
      <c r="H158" s="116" t="s">
        <v>2317</v>
      </c>
      <c r="I158" s="116">
        <v>1</v>
      </c>
      <c r="J158" s="748" t="s">
        <v>2387</v>
      </c>
      <c r="K158" s="748" t="s">
        <v>1069</v>
      </c>
      <c r="L158" s="748"/>
      <c r="M158" s="747">
        <v>28500</v>
      </c>
      <c r="N158" s="747"/>
      <c r="O158" s="747">
        <v>22000</v>
      </c>
      <c r="P158" s="747"/>
      <c r="Q158" s="748" t="s">
        <v>2388</v>
      </c>
      <c r="R158" s="748" t="s">
        <v>2312</v>
      </c>
    </row>
    <row r="159" spans="1:19" ht="104.25" customHeight="1" x14ac:dyDescent="0.25">
      <c r="A159" s="749"/>
      <c r="B159" s="749"/>
      <c r="C159" s="749"/>
      <c r="D159" s="749"/>
      <c r="E159" s="748"/>
      <c r="F159" s="748"/>
      <c r="G159" s="748"/>
      <c r="H159" s="294" t="s">
        <v>2389</v>
      </c>
      <c r="I159" s="116">
        <v>1</v>
      </c>
      <c r="J159" s="748"/>
      <c r="K159" s="748"/>
      <c r="L159" s="748"/>
      <c r="M159" s="747"/>
      <c r="N159" s="747"/>
      <c r="O159" s="747"/>
      <c r="P159" s="747"/>
      <c r="Q159" s="748"/>
      <c r="R159" s="748"/>
    </row>
    <row r="160" spans="1:19" ht="72" customHeight="1" x14ac:dyDescent="0.25">
      <c r="A160" s="749">
        <v>9</v>
      </c>
      <c r="B160" s="749" t="s">
        <v>116</v>
      </c>
      <c r="C160" s="749">
        <v>1</v>
      </c>
      <c r="D160" s="749">
        <v>13</v>
      </c>
      <c r="E160" s="748" t="s">
        <v>2390</v>
      </c>
      <c r="F160" s="748" t="s">
        <v>2391</v>
      </c>
      <c r="G160" s="748" t="s">
        <v>2224</v>
      </c>
      <c r="H160" s="116" t="s">
        <v>2225</v>
      </c>
      <c r="I160" s="116">
        <v>1</v>
      </c>
      <c r="J160" s="748" t="s">
        <v>2392</v>
      </c>
      <c r="K160" s="748" t="s">
        <v>2182</v>
      </c>
      <c r="L160" s="748"/>
      <c r="M160" s="747">
        <v>6434</v>
      </c>
      <c r="N160" s="747"/>
      <c r="O160" s="747">
        <v>5170</v>
      </c>
      <c r="P160" s="747"/>
      <c r="Q160" s="748" t="s">
        <v>2393</v>
      </c>
      <c r="R160" s="748" t="s">
        <v>2394</v>
      </c>
    </row>
    <row r="161" spans="1:18" ht="48" x14ac:dyDescent="0.25">
      <c r="A161" s="749"/>
      <c r="B161" s="749"/>
      <c r="C161" s="749"/>
      <c r="D161" s="749"/>
      <c r="E161" s="748"/>
      <c r="F161" s="748"/>
      <c r="G161" s="748"/>
      <c r="H161" s="116" t="s">
        <v>2229</v>
      </c>
      <c r="I161" s="116">
        <v>470</v>
      </c>
      <c r="J161" s="748"/>
      <c r="K161" s="748"/>
      <c r="L161" s="748"/>
      <c r="M161" s="747"/>
      <c r="N161" s="747"/>
      <c r="O161" s="747"/>
      <c r="P161" s="747"/>
      <c r="Q161" s="748"/>
      <c r="R161" s="748"/>
    </row>
    <row r="162" spans="1:18" ht="72" customHeight="1" x14ac:dyDescent="0.25">
      <c r="A162" s="749">
        <v>10</v>
      </c>
      <c r="B162" s="749" t="s">
        <v>49</v>
      </c>
      <c r="C162" s="749">
        <v>1</v>
      </c>
      <c r="D162" s="749">
        <v>13</v>
      </c>
      <c r="E162" s="748" t="s">
        <v>2395</v>
      </c>
      <c r="F162" s="748" t="s">
        <v>2386</v>
      </c>
      <c r="G162" s="748" t="s">
        <v>2378</v>
      </c>
      <c r="H162" s="116" t="s">
        <v>2206</v>
      </c>
      <c r="I162" s="116">
        <v>1</v>
      </c>
      <c r="J162" s="748" t="s">
        <v>2396</v>
      </c>
      <c r="K162" s="748" t="s">
        <v>1069</v>
      </c>
      <c r="L162" s="748"/>
      <c r="M162" s="747">
        <v>22173</v>
      </c>
      <c r="N162" s="747"/>
      <c r="O162" s="747">
        <v>13821</v>
      </c>
      <c r="P162" s="747"/>
      <c r="Q162" s="748" t="s">
        <v>2397</v>
      </c>
      <c r="R162" s="748" t="s">
        <v>2398</v>
      </c>
    </row>
    <row r="163" spans="1:18" ht="84" x14ac:dyDescent="0.25">
      <c r="A163" s="749"/>
      <c r="B163" s="749"/>
      <c r="C163" s="749"/>
      <c r="D163" s="749"/>
      <c r="E163" s="748"/>
      <c r="F163" s="748"/>
      <c r="G163" s="748"/>
      <c r="H163" s="116" t="s">
        <v>2207</v>
      </c>
      <c r="I163" s="116">
        <v>2000</v>
      </c>
      <c r="J163" s="748"/>
      <c r="K163" s="748"/>
      <c r="L163" s="748"/>
      <c r="M163" s="747"/>
      <c r="N163" s="747"/>
      <c r="O163" s="747"/>
      <c r="P163" s="747"/>
      <c r="Q163" s="748"/>
      <c r="R163" s="748"/>
    </row>
    <row r="164" spans="1:18" ht="36" x14ac:dyDescent="0.25">
      <c r="A164" s="749"/>
      <c r="B164" s="749"/>
      <c r="C164" s="749"/>
      <c r="D164" s="749"/>
      <c r="E164" s="748"/>
      <c r="F164" s="748"/>
      <c r="G164" s="111" t="s">
        <v>2198</v>
      </c>
      <c r="H164" s="111" t="s">
        <v>2199</v>
      </c>
      <c r="I164" s="111">
        <v>1</v>
      </c>
      <c r="J164" s="748"/>
      <c r="K164" s="748"/>
      <c r="L164" s="748"/>
      <c r="M164" s="747"/>
      <c r="N164" s="747"/>
      <c r="O164" s="747"/>
      <c r="P164" s="747"/>
      <c r="Q164" s="748"/>
      <c r="R164" s="748"/>
    </row>
    <row r="165" spans="1:18" ht="36" x14ac:dyDescent="0.25">
      <c r="A165" s="749"/>
      <c r="B165" s="749"/>
      <c r="C165" s="749"/>
      <c r="D165" s="749"/>
      <c r="E165" s="748"/>
      <c r="F165" s="748"/>
      <c r="G165" s="116" t="s">
        <v>1563</v>
      </c>
      <c r="H165" s="116" t="s">
        <v>2399</v>
      </c>
      <c r="I165" s="116">
        <v>1</v>
      </c>
      <c r="J165" s="748"/>
      <c r="K165" s="748"/>
      <c r="L165" s="748"/>
      <c r="M165" s="747"/>
      <c r="N165" s="747"/>
      <c r="O165" s="747"/>
      <c r="P165" s="747"/>
      <c r="Q165" s="748"/>
      <c r="R165" s="748"/>
    </row>
    <row r="166" spans="1:18" x14ac:dyDescent="0.25">
      <c r="A166" s="749"/>
      <c r="B166" s="749"/>
      <c r="C166" s="749"/>
      <c r="D166" s="749"/>
      <c r="E166" s="748"/>
      <c r="F166" s="748"/>
      <c r="G166" s="116" t="s">
        <v>2400</v>
      </c>
      <c r="H166" s="116" t="s">
        <v>2401</v>
      </c>
      <c r="I166" s="116">
        <v>200</v>
      </c>
      <c r="J166" s="748"/>
      <c r="K166" s="748"/>
      <c r="L166" s="748"/>
      <c r="M166" s="747"/>
      <c r="N166" s="747"/>
      <c r="O166" s="747"/>
      <c r="P166" s="747"/>
      <c r="Q166" s="748"/>
      <c r="R166" s="748"/>
    </row>
    <row r="167" spans="1:18" ht="96" x14ac:dyDescent="0.25">
      <c r="A167" s="296">
        <v>11</v>
      </c>
      <c r="B167" s="296" t="s">
        <v>116</v>
      </c>
      <c r="C167" s="296">
        <v>1</v>
      </c>
      <c r="D167" s="296">
        <v>13</v>
      </c>
      <c r="E167" s="296" t="s">
        <v>2402</v>
      </c>
      <c r="F167" s="297" t="s">
        <v>2403</v>
      </c>
      <c r="G167" s="111" t="s">
        <v>2198</v>
      </c>
      <c r="H167" s="111" t="s">
        <v>2199</v>
      </c>
      <c r="I167" s="116">
        <v>1</v>
      </c>
      <c r="J167" s="297" t="s">
        <v>2404</v>
      </c>
      <c r="K167" s="296" t="s">
        <v>1087</v>
      </c>
      <c r="L167" s="296"/>
      <c r="M167" s="298">
        <v>18900</v>
      </c>
      <c r="N167" s="299"/>
      <c r="O167" s="298">
        <v>16000</v>
      </c>
      <c r="P167" s="299"/>
      <c r="Q167" s="297" t="s">
        <v>2405</v>
      </c>
      <c r="R167" s="297" t="s">
        <v>2406</v>
      </c>
    </row>
    <row r="169" spans="1:18" x14ac:dyDescent="0.25">
      <c r="N169" s="276"/>
      <c r="O169" s="517" t="s">
        <v>39</v>
      </c>
      <c r="P169" s="517"/>
    </row>
    <row r="170" spans="1:18" x14ac:dyDescent="0.25">
      <c r="N170" s="385"/>
      <c r="O170" s="368" t="s">
        <v>40</v>
      </c>
      <c r="P170" s="368" t="s">
        <v>41</v>
      </c>
    </row>
    <row r="171" spans="1:18" x14ac:dyDescent="0.25">
      <c r="N171" s="385" t="s">
        <v>2448</v>
      </c>
      <c r="O171" s="367">
        <v>11</v>
      </c>
      <c r="P171" s="89">
        <f>O126+O128+O133+O135+O139+O141+O151+O158+O160+O162+O167</f>
        <v>237610.49</v>
      </c>
    </row>
  </sheetData>
  <mergeCells count="671">
    <mergeCell ref="Q4:Q5"/>
    <mergeCell ref="R4:R5"/>
    <mergeCell ref="A7:A9"/>
    <mergeCell ref="B7:B9"/>
    <mergeCell ref="C7:C9"/>
    <mergeCell ref="D7:D9"/>
    <mergeCell ref="E7:E9"/>
    <mergeCell ref="F7:F9"/>
    <mergeCell ref="G7:G9"/>
    <mergeCell ref="J7:J9"/>
    <mergeCell ref="G4:G5"/>
    <mergeCell ref="H4:I4"/>
    <mergeCell ref="J4:J5"/>
    <mergeCell ref="K4:L4"/>
    <mergeCell ref="M4:N4"/>
    <mergeCell ref="O4:P4"/>
    <mergeCell ref="A4:A5"/>
    <mergeCell ref="B4:B5"/>
    <mergeCell ref="C4:C5"/>
    <mergeCell ref="D4:D5"/>
    <mergeCell ref="E4:E5"/>
    <mergeCell ref="F4:F5"/>
    <mergeCell ref="Q7:Q9"/>
    <mergeCell ref="R7:R9"/>
    <mergeCell ref="A10:A12"/>
    <mergeCell ref="B10:B12"/>
    <mergeCell ref="C10:C12"/>
    <mergeCell ref="D10:D12"/>
    <mergeCell ref="E10:E12"/>
    <mergeCell ref="F10:F12"/>
    <mergeCell ref="G10:G12"/>
    <mergeCell ref="K7:K9"/>
    <mergeCell ref="L7:L9"/>
    <mergeCell ref="M7:M9"/>
    <mergeCell ref="N7:N9"/>
    <mergeCell ref="O7:O9"/>
    <mergeCell ref="P7:P9"/>
    <mergeCell ref="P10:P12"/>
    <mergeCell ref="Q10:Q12"/>
    <mergeCell ref="R10:R12"/>
    <mergeCell ref="A13:A16"/>
    <mergeCell ref="B13:B16"/>
    <mergeCell ref="C13:C16"/>
    <mergeCell ref="D13:D16"/>
    <mergeCell ref="E13:E16"/>
    <mergeCell ref="F13:F16"/>
    <mergeCell ref="J10:J12"/>
    <mergeCell ref="K10:K12"/>
    <mergeCell ref="L10:L12"/>
    <mergeCell ref="M10:M12"/>
    <mergeCell ref="N10:N12"/>
    <mergeCell ref="O10:O12"/>
    <mergeCell ref="O13:O16"/>
    <mergeCell ref="P13:P16"/>
    <mergeCell ref="Q13:Q16"/>
    <mergeCell ref="R13:R16"/>
    <mergeCell ref="G13:G16"/>
    <mergeCell ref="J13:J16"/>
    <mergeCell ref="K13:K16"/>
    <mergeCell ref="L13:L16"/>
    <mergeCell ref="M13:M16"/>
    <mergeCell ref="N13:N16"/>
    <mergeCell ref="O17:O20"/>
    <mergeCell ref="P17:P20"/>
    <mergeCell ref="Q17:Q20"/>
    <mergeCell ref="R17:R20"/>
    <mergeCell ref="M17:M20"/>
    <mergeCell ref="N17:N20"/>
    <mergeCell ref="A21:A25"/>
    <mergeCell ref="B21:B25"/>
    <mergeCell ref="C21:C25"/>
    <mergeCell ref="D21:D25"/>
    <mergeCell ref="E21:E25"/>
    <mergeCell ref="G17:G19"/>
    <mergeCell ref="J17:J20"/>
    <mergeCell ref="K17:K20"/>
    <mergeCell ref="L17:L20"/>
    <mergeCell ref="A17:A20"/>
    <mergeCell ref="B17:B20"/>
    <mergeCell ref="C17:C20"/>
    <mergeCell ref="D17:D20"/>
    <mergeCell ref="E17:E20"/>
    <mergeCell ref="F17:F20"/>
    <mergeCell ref="N21:N25"/>
    <mergeCell ref="O21:O25"/>
    <mergeCell ref="P21:P25"/>
    <mergeCell ref="Q21:Q25"/>
    <mergeCell ref="R21:R25"/>
    <mergeCell ref="G24:G25"/>
    <mergeCell ref="F21:F25"/>
    <mergeCell ref="G21:G23"/>
    <mergeCell ref="J21:J25"/>
    <mergeCell ref="K21:K25"/>
    <mergeCell ref="L21:L25"/>
    <mergeCell ref="M21:M25"/>
    <mergeCell ref="R26:R29"/>
    <mergeCell ref="A30:A31"/>
    <mergeCell ref="B30:B31"/>
    <mergeCell ref="C30:C31"/>
    <mergeCell ref="D30:D31"/>
    <mergeCell ref="E30:E31"/>
    <mergeCell ref="F30:F31"/>
    <mergeCell ref="G30:G31"/>
    <mergeCell ref="J30:J31"/>
    <mergeCell ref="L26:L29"/>
    <mergeCell ref="M26:M29"/>
    <mergeCell ref="N26:N29"/>
    <mergeCell ref="O26:O29"/>
    <mergeCell ref="P26:P29"/>
    <mergeCell ref="Q26:Q29"/>
    <mergeCell ref="A26:A29"/>
    <mergeCell ref="B26:B29"/>
    <mergeCell ref="C26:C29"/>
    <mergeCell ref="D26:D29"/>
    <mergeCell ref="E26:E29"/>
    <mergeCell ref="F26:F29"/>
    <mergeCell ref="G26:G29"/>
    <mergeCell ref="J26:J29"/>
    <mergeCell ref="K26:K29"/>
    <mergeCell ref="Q30:Q31"/>
    <mergeCell ref="R30:R31"/>
    <mergeCell ref="A32:A33"/>
    <mergeCell ref="B32:B33"/>
    <mergeCell ref="C32:C33"/>
    <mergeCell ref="D32:D33"/>
    <mergeCell ref="E32:E33"/>
    <mergeCell ref="F32:F33"/>
    <mergeCell ref="G32:G33"/>
    <mergeCell ref="K30:K31"/>
    <mergeCell ref="L30:L31"/>
    <mergeCell ref="M30:M31"/>
    <mergeCell ref="N30:N31"/>
    <mergeCell ref="O30:O31"/>
    <mergeCell ref="P30:P31"/>
    <mergeCell ref="P32:P33"/>
    <mergeCell ref="Q32:Q33"/>
    <mergeCell ref="R32:R33"/>
    <mergeCell ref="M32:M33"/>
    <mergeCell ref="N32:N33"/>
    <mergeCell ref="O32:O33"/>
    <mergeCell ref="A34:A35"/>
    <mergeCell ref="B34:B35"/>
    <mergeCell ref="C34:C35"/>
    <mergeCell ref="D34:D35"/>
    <mergeCell ref="E34:E35"/>
    <mergeCell ref="F34:F35"/>
    <mergeCell ref="J32:J33"/>
    <mergeCell ref="K32:K33"/>
    <mergeCell ref="L32:L33"/>
    <mergeCell ref="Q36:Q37"/>
    <mergeCell ref="R36:R37"/>
    <mergeCell ref="F36:F37"/>
    <mergeCell ref="G36:G37"/>
    <mergeCell ref="J36:J37"/>
    <mergeCell ref="K36:K37"/>
    <mergeCell ref="L36:L37"/>
    <mergeCell ref="M36:M37"/>
    <mergeCell ref="O34:O35"/>
    <mergeCell ref="P34:P35"/>
    <mergeCell ref="Q34:Q35"/>
    <mergeCell ref="R34:R35"/>
    <mergeCell ref="G34:G35"/>
    <mergeCell ref="J34:J35"/>
    <mergeCell ref="K34:K35"/>
    <mergeCell ref="L34:L35"/>
    <mergeCell ref="M34:M35"/>
    <mergeCell ref="N34:N35"/>
    <mergeCell ref="A38:A41"/>
    <mergeCell ref="B38:B41"/>
    <mergeCell ref="C38:C41"/>
    <mergeCell ref="D38:D41"/>
    <mergeCell ref="E38:E41"/>
    <mergeCell ref="F38:F41"/>
    <mergeCell ref="N36:N37"/>
    <mergeCell ref="O36:O37"/>
    <mergeCell ref="P36:P37"/>
    <mergeCell ref="A36:A37"/>
    <mergeCell ref="B36:B37"/>
    <mergeCell ref="C36:C37"/>
    <mergeCell ref="D36:D37"/>
    <mergeCell ref="E36:E37"/>
    <mergeCell ref="O38:O41"/>
    <mergeCell ref="P38:P41"/>
    <mergeCell ref="Q38:Q41"/>
    <mergeCell ref="R38:R41"/>
    <mergeCell ref="G40:G41"/>
    <mergeCell ref="G38:G39"/>
    <mergeCell ref="J38:J41"/>
    <mergeCell ref="K38:K41"/>
    <mergeCell ref="L38:L41"/>
    <mergeCell ref="M38:M41"/>
    <mergeCell ref="N38:N41"/>
    <mergeCell ref="O42:O43"/>
    <mergeCell ref="P42:P43"/>
    <mergeCell ref="Q42:Q43"/>
    <mergeCell ref="R42:R43"/>
    <mergeCell ref="A44:A47"/>
    <mergeCell ref="B44:B47"/>
    <mergeCell ref="C44:C47"/>
    <mergeCell ref="D44:D47"/>
    <mergeCell ref="E44:E47"/>
    <mergeCell ref="G42:G43"/>
    <mergeCell ref="J42:J43"/>
    <mergeCell ref="K42:K43"/>
    <mergeCell ref="L42:L43"/>
    <mergeCell ref="M42:M43"/>
    <mergeCell ref="N42:N43"/>
    <mergeCell ref="A42:A43"/>
    <mergeCell ref="B42:B43"/>
    <mergeCell ref="C42:C43"/>
    <mergeCell ref="D42:D43"/>
    <mergeCell ref="E42:E43"/>
    <mergeCell ref="F42:F43"/>
    <mergeCell ref="N44:N47"/>
    <mergeCell ref="O44:O47"/>
    <mergeCell ref="P44:P47"/>
    <mergeCell ref="Q44:Q47"/>
    <mergeCell ref="R44:R47"/>
    <mergeCell ref="F44:F47"/>
    <mergeCell ref="G44:G46"/>
    <mergeCell ref="J44:J47"/>
    <mergeCell ref="K44:K47"/>
    <mergeCell ref="L44:L47"/>
    <mergeCell ref="M44:M47"/>
    <mergeCell ref="R48:R50"/>
    <mergeCell ref="M48:M50"/>
    <mergeCell ref="N48:N50"/>
    <mergeCell ref="A51:A55"/>
    <mergeCell ref="B51:B55"/>
    <mergeCell ref="C51:C55"/>
    <mergeCell ref="D51:D55"/>
    <mergeCell ref="E51:E55"/>
    <mergeCell ref="G48:G50"/>
    <mergeCell ref="J48:J50"/>
    <mergeCell ref="K48:K50"/>
    <mergeCell ref="L48:L50"/>
    <mergeCell ref="A48:A50"/>
    <mergeCell ref="B48:B50"/>
    <mergeCell ref="C48:C50"/>
    <mergeCell ref="D48:D50"/>
    <mergeCell ref="E48:E50"/>
    <mergeCell ref="F48:F50"/>
    <mergeCell ref="F51:F55"/>
    <mergeCell ref="G51:G55"/>
    <mergeCell ref="J51:J55"/>
    <mergeCell ref="K51:K55"/>
    <mergeCell ref="L51:L55"/>
    <mergeCell ref="M51:M55"/>
    <mergeCell ref="O48:O50"/>
    <mergeCell ref="P48:P50"/>
    <mergeCell ref="Q48:Q50"/>
    <mergeCell ref="J56:J62"/>
    <mergeCell ref="K56:K62"/>
    <mergeCell ref="N51:N55"/>
    <mergeCell ref="O51:O55"/>
    <mergeCell ref="P51:P55"/>
    <mergeCell ref="Q51:Q55"/>
    <mergeCell ref="R51:R55"/>
    <mergeCell ref="H52:H55"/>
    <mergeCell ref="I52:I55"/>
    <mergeCell ref="A63:A67"/>
    <mergeCell ref="B63:B67"/>
    <mergeCell ref="C63:C67"/>
    <mergeCell ref="D63:D67"/>
    <mergeCell ref="E63:E67"/>
    <mergeCell ref="F63:F67"/>
    <mergeCell ref="R56:R62"/>
    <mergeCell ref="G58:G59"/>
    <mergeCell ref="G60:G62"/>
    <mergeCell ref="H60:H62"/>
    <mergeCell ref="I60:I62"/>
    <mergeCell ref="L56:L62"/>
    <mergeCell ref="M56:M62"/>
    <mergeCell ref="N56:N62"/>
    <mergeCell ref="O56:O62"/>
    <mergeCell ref="P56:P62"/>
    <mergeCell ref="Q56:Q62"/>
    <mergeCell ref="A56:A62"/>
    <mergeCell ref="B56:B62"/>
    <mergeCell ref="C56:C62"/>
    <mergeCell ref="D56:D62"/>
    <mergeCell ref="E56:E62"/>
    <mergeCell ref="F56:F62"/>
    <mergeCell ref="G56:G57"/>
    <mergeCell ref="O63:O67"/>
    <mergeCell ref="P63:P67"/>
    <mergeCell ref="Q63:Q67"/>
    <mergeCell ref="R63:R67"/>
    <mergeCell ref="H64:H67"/>
    <mergeCell ref="I64:I67"/>
    <mergeCell ref="G63:G67"/>
    <mergeCell ref="J63:J67"/>
    <mergeCell ref="K63:K67"/>
    <mergeCell ref="L63:L67"/>
    <mergeCell ref="M63:M67"/>
    <mergeCell ref="N63:N67"/>
    <mergeCell ref="R68:R73"/>
    <mergeCell ref="G70:G71"/>
    <mergeCell ref="G72:G73"/>
    <mergeCell ref="A74:A77"/>
    <mergeCell ref="B74:B77"/>
    <mergeCell ref="C74:C77"/>
    <mergeCell ref="D74:D77"/>
    <mergeCell ref="E74:E77"/>
    <mergeCell ref="F74:F77"/>
    <mergeCell ref="L68:L73"/>
    <mergeCell ref="M68:M73"/>
    <mergeCell ref="N68:N73"/>
    <mergeCell ref="O68:O73"/>
    <mergeCell ref="P68:P73"/>
    <mergeCell ref="Q68:Q73"/>
    <mergeCell ref="A68:A73"/>
    <mergeCell ref="B68:B73"/>
    <mergeCell ref="C68:C73"/>
    <mergeCell ref="D68:D73"/>
    <mergeCell ref="E68:E73"/>
    <mergeCell ref="F68:F73"/>
    <mergeCell ref="G68:G69"/>
    <mergeCell ref="J68:J73"/>
    <mergeCell ref="K68:K73"/>
    <mergeCell ref="M74:M77"/>
    <mergeCell ref="N74:N77"/>
    <mergeCell ref="O74:O77"/>
    <mergeCell ref="P74:P77"/>
    <mergeCell ref="Q74:Q77"/>
    <mergeCell ref="R74:R77"/>
    <mergeCell ref="G74:G77"/>
    <mergeCell ref="H74:H75"/>
    <mergeCell ref="I74:I75"/>
    <mergeCell ref="J74:J77"/>
    <mergeCell ref="K74:K77"/>
    <mergeCell ref="L74:L77"/>
    <mergeCell ref="H76:H77"/>
    <mergeCell ref="I76:I77"/>
    <mergeCell ref="R78:R79"/>
    <mergeCell ref="A80:A82"/>
    <mergeCell ref="B80:B82"/>
    <mergeCell ref="C80:C82"/>
    <mergeCell ref="D80:D82"/>
    <mergeCell ref="E80:E82"/>
    <mergeCell ref="F80:F82"/>
    <mergeCell ref="G80:G82"/>
    <mergeCell ref="J80:J82"/>
    <mergeCell ref="L78:L79"/>
    <mergeCell ref="M78:M79"/>
    <mergeCell ref="N78:N79"/>
    <mergeCell ref="O78:O79"/>
    <mergeCell ref="P78:P79"/>
    <mergeCell ref="Q78:Q79"/>
    <mergeCell ref="A78:A79"/>
    <mergeCell ref="B78:B79"/>
    <mergeCell ref="C78:C79"/>
    <mergeCell ref="D78:D79"/>
    <mergeCell ref="E78:E79"/>
    <mergeCell ref="F78:F79"/>
    <mergeCell ref="G78:G79"/>
    <mergeCell ref="J78:J79"/>
    <mergeCell ref="K78:K79"/>
    <mergeCell ref="Q80:Q82"/>
    <mergeCell ref="R80:R82"/>
    <mergeCell ref="A83:A86"/>
    <mergeCell ref="B83:B86"/>
    <mergeCell ref="C83:C86"/>
    <mergeCell ref="D83:D86"/>
    <mergeCell ref="E83:E86"/>
    <mergeCell ref="F83:F86"/>
    <mergeCell ref="G83:G84"/>
    <mergeCell ref="K80:K82"/>
    <mergeCell ref="L80:L82"/>
    <mergeCell ref="M80:M82"/>
    <mergeCell ref="N80:N82"/>
    <mergeCell ref="O80:O82"/>
    <mergeCell ref="P80:P82"/>
    <mergeCell ref="Q87:Q89"/>
    <mergeCell ref="R87:R89"/>
    <mergeCell ref="F87:F89"/>
    <mergeCell ref="G87:G88"/>
    <mergeCell ref="J87:J89"/>
    <mergeCell ref="K87:K89"/>
    <mergeCell ref="L87:L89"/>
    <mergeCell ref="M87:M89"/>
    <mergeCell ref="P83:P86"/>
    <mergeCell ref="Q83:Q86"/>
    <mergeCell ref="R83:R86"/>
    <mergeCell ref="G85:G86"/>
    <mergeCell ref="J83:J86"/>
    <mergeCell ref="K83:K86"/>
    <mergeCell ref="L83:L86"/>
    <mergeCell ref="M83:M86"/>
    <mergeCell ref="N83:N86"/>
    <mergeCell ref="O83:O86"/>
    <mergeCell ref="N87:N89"/>
    <mergeCell ref="O87:O89"/>
    <mergeCell ref="P87:P89"/>
    <mergeCell ref="A87:A89"/>
    <mergeCell ref="B87:B89"/>
    <mergeCell ref="C87:C89"/>
    <mergeCell ref="D87:D89"/>
    <mergeCell ref="E87:E89"/>
    <mergeCell ref="M90:M94"/>
    <mergeCell ref="N90:N94"/>
    <mergeCell ref="O90:O94"/>
    <mergeCell ref="P90:P94"/>
    <mergeCell ref="Q90:Q94"/>
    <mergeCell ref="R90:R94"/>
    <mergeCell ref="G90:G94"/>
    <mergeCell ref="H90:H94"/>
    <mergeCell ref="I90:I94"/>
    <mergeCell ref="J90:J94"/>
    <mergeCell ref="K90:K94"/>
    <mergeCell ref="L90:L94"/>
    <mergeCell ref="A95:A100"/>
    <mergeCell ref="B95:B100"/>
    <mergeCell ref="C95:C100"/>
    <mergeCell ref="D95:D100"/>
    <mergeCell ref="E95:E100"/>
    <mergeCell ref="F95:F100"/>
    <mergeCell ref="G95:G96"/>
    <mergeCell ref="J95:J100"/>
    <mergeCell ref="K95:K100"/>
    <mergeCell ref="A90:A94"/>
    <mergeCell ref="B90:B94"/>
    <mergeCell ref="C90:C94"/>
    <mergeCell ref="D90:D94"/>
    <mergeCell ref="E90:E94"/>
    <mergeCell ref="F90:F94"/>
    <mergeCell ref="R101:R104"/>
    <mergeCell ref="G103:G104"/>
    <mergeCell ref="G101:G102"/>
    <mergeCell ref="J101:J104"/>
    <mergeCell ref="K101:K104"/>
    <mergeCell ref="L101:L104"/>
    <mergeCell ref="M101:M104"/>
    <mergeCell ref="N101:N104"/>
    <mergeCell ref="R95:R100"/>
    <mergeCell ref="G97:G98"/>
    <mergeCell ref="G99:G100"/>
    <mergeCell ref="L95:L100"/>
    <mergeCell ref="M95:M100"/>
    <mergeCell ref="N95:N100"/>
    <mergeCell ref="O95:O100"/>
    <mergeCell ref="P95:P100"/>
    <mergeCell ref="Q95:Q100"/>
    <mergeCell ref="A105:A109"/>
    <mergeCell ref="B105:B109"/>
    <mergeCell ref="C105:C109"/>
    <mergeCell ref="D105:D109"/>
    <mergeCell ref="E105:E109"/>
    <mergeCell ref="F105:F109"/>
    <mergeCell ref="O101:O104"/>
    <mergeCell ref="P101:P104"/>
    <mergeCell ref="Q101:Q104"/>
    <mergeCell ref="A101:A104"/>
    <mergeCell ref="B101:B104"/>
    <mergeCell ref="C101:C104"/>
    <mergeCell ref="D101:D104"/>
    <mergeCell ref="E101:E104"/>
    <mergeCell ref="F101:F104"/>
    <mergeCell ref="M105:M109"/>
    <mergeCell ref="N105:N109"/>
    <mergeCell ref="O105:O109"/>
    <mergeCell ref="P105:P109"/>
    <mergeCell ref="Q105:Q109"/>
    <mergeCell ref="R105:R109"/>
    <mergeCell ref="G105:G107"/>
    <mergeCell ref="H105:H106"/>
    <mergeCell ref="I105:I106"/>
    <mergeCell ref="J105:J109"/>
    <mergeCell ref="K105:K109"/>
    <mergeCell ref="L105:L109"/>
    <mergeCell ref="G108:G109"/>
    <mergeCell ref="A110:A115"/>
    <mergeCell ref="B110:B115"/>
    <mergeCell ref="C110:C115"/>
    <mergeCell ref="D110:D115"/>
    <mergeCell ref="E110:E115"/>
    <mergeCell ref="F110:F115"/>
    <mergeCell ref="G110:G111"/>
    <mergeCell ref="J110:J115"/>
    <mergeCell ref="K110:K115"/>
    <mergeCell ref="R110:R115"/>
    <mergeCell ref="G112:G113"/>
    <mergeCell ref="G114:G115"/>
    <mergeCell ref="L110:L115"/>
    <mergeCell ref="M110:M115"/>
    <mergeCell ref="N110:N115"/>
    <mergeCell ref="O110:O115"/>
    <mergeCell ref="P110:P115"/>
    <mergeCell ref="Q110:Q115"/>
    <mergeCell ref="A123:A124"/>
    <mergeCell ref="B123:B124"/>
    <mergeCell ref="C123:C124"/>
    <mergeCell ref="D123:D124"/>
    <mergeCell ref="E123:E124"/>
    <mergeCell ref="F123:F124"/>
    <mergeCell ref="G123:G124"/>
    <mergeCell ref="H123:I123"/>
    <mergeCell ref="J123:J124"/>
    <mergeCell ref="Q126:Q127"/>
    <mergeCell ref="R126:R127"/>
    <mergeCell ref="F126:F127"/>
    <mergeCell ref="G126:G127"/>
    <mergeCell ref="J126:J127"/>
    <mergeCell ref="K126:K127"/>
    <mergeCell ref="L126:L127"/>
    <mergeCell ref="M126:M127"/>
    <mergeCell ref="K123:L123"/>
    <mergeCell ref="M123:N123"/>
    <mergeCell ref="O123:P123"/>
    <mergeCell ref="Q123:Q124"/>
    <mergeCell ref="R123:R124"/>
    <mergeCell ref="A128:A132"/>
    <mergeCell ref="B128:B132"/>
    <mergeCell ref="C128:C132"/>
    <mergeCell ref="D128:D132"/>
    <mergeCell ref="E128:E132"/>
    <mergeCell ref="F128:F132"/>
    <mergeCell ref="N126:N127"/>
    <mergeCell ref="O126:O127"/>
    <mergeCell ref="P126:P127"/>
    <mergeCell ref="A126:A127"/>
    <mergeCell ref="B126:B127"/>
    <mergeCell ref="C126:C127"/>
    <mergeCell ref="D126:D127"/>
    <mergeCell ref="E126:E127"/>
    <mergeCell ref="O128:O132"/>
    <mergeCell ref="P128:P132"/>
    <mergeCell ref="Q128:Q132"/>
    <mergeCell ref="R128:R132"/>
    <mergeCell ref="G130:G132"/>
    <mergeCell ref="G128:G129"/>
    <mergeCell ref="J128:J132"/>
    <mergeCell ref="K128:K132"/>
    <mergeCell ref="L128:L132"/>
    <mergeCell ref="M128:M132"/>
    <mergeCell ref="N128:N132"/>
    <mergeCell ref="O133:O134"/>
    <mergeCell ref="P133:P134"/>
    <mergeCell ref="Q133:Q134"/>
    <mergeCell ref="R133:R134"/>
    <mergeCell ref="A135:A138"/>
    <mergeCell ref="B135:B138"/>
    <mergeCell ref="C135:C138"/>
    <mergeCell ref="D135:D138"/>
    <mergeCell ref="E135:E138"/>
    <mergeCell ref="G133:G134"/>
    <mergeCell ref="J133:J134"/>
    <mergeCell ref="K133:K134"/>
    <mergeCell ref="L133:L134"/>
    <mergeCell ref="M133:M134"/>
    <mergeCell ref="N133:N134"/>
    <mergeCell ref="A133:A134"/>
    <mergeCell ref="B133:B134"/>
    <mergeCell ref="C133:C134"/>
    <mergeCell ref="D133:D134"/>
    <mergeCell ref="E133:E134"/>
    <mergeCell ref="F133:F134"/>
    <mergeCell ref="N135:N138"/>
    <mergeCell ref="O135:O138"/>
    <mergeCell ref="P135:P138"/>
    <mergeCell ref="Q135:Q138"/>
    <mergeCell ref="R135:R138"/>
    <mergeCell ref="G137:G138"/>
    <mergeCell ref="F135:F138"/>
    <mergeCell ref="G135:G136"/>
    <mergeCell ref="J135:J138"/>
    <mergeCell ref="K135:K138"/>
    <mergeCell ref="L135:L138"/>
    <mergeCell ref="M135:M138"/>
    <mergeCell ref="R139:R140"/>
    <mergeCell ref="A141:A150"/>
    <mergeCell ref="B141:B150"/>
    <mergeCell ref="C141:C150"/>
    <mergeCell ref="D141:D150"/>
    <mergeCell ref="E141:E150"/>
    <mergeCell ref="F141:F150"/>
    <mergeCell ref="G141:G144"/>
    <mergeCell ref="J141:J150"/>
    <mergeCell ref="L139:L140"/>
    <mergeCell ref="M139:M140"/>
    <mergeCell ref="N139:N140"/>
    <mergeCell ref="O139:O140"/>
    <mergeCell ref="P139:P140"/>
    <mergeCell ref="Q139:Q140"/>
    <mergeCell ref="A139:A140"/>
    <mergeCell ref="B139:B140"/>
    <mergeCell ref="C139:C140"/>
    <mergeCell ref="D139:D140"/>
    <mergeCell ref="E139:E140"/>
    <mergeCell ref="F139:F140"/>
    <mergeCell ref="G139:G140"/>
    <mergeCell ref="J139:J140"/>
    <mergeCell ref="K139:K140"/>
    <mergeCell ref="Q141:Q150"/>
    <mergeCell ref="R141:R150"/>
    <mergeCell ref="G145:G148"/>
    <mergeCell ref="G149:G150"/>
    <mergeCell ref="A151:A157"/>
    <mergeCell ref="B151:B157"/>
    <mergeCell ref="C151:C157"/>
    <mergeCell ref="D151:D157"/>
    <mergeCell ref="E151:E157"/>
    <mergeCell ref="K141:K150"/>
    <mergeCell ref="L141:L150"/>
    <mergeCell ref="M141:M150"/>
    <mergeCell ref="N141:N150"/>
    <mergeCell ref="O141:O150"/>
    <mergeCell ref="P141:P150"/>
    <mergeCell ref="N151:N157"/>
    <mergeCell ref="O151:O157"/>
    <mergeCell ref="P151:P157"/>
    <mergeCell ref="Q151:Q157"/>
    <mergeCell ref="R151:R157"/>
    <mergeCell ref="G154:G155"/>
    <mergeCell ref="G156:G157"/>
    <mergeCell ref="F151:F157"/>
    <mergeCell ref="G151:G153"/>
    <mergeCell ref="L151:L157"/>
    <mergeCell ref="M151:M157"/>
    <mergeCell ref="P158:P159"/>
    <mergeCell ref="Q158:Q159"/>
    <mergeCell ref="A158:A159"/>
    <mergeCell ref="B158:B159"/>
    <mergeCell ref="C158:C159"/>
    <mergeCell ref="D158:D159"/>
    <mergeCell ref="E158:E159"/>
    <mergeCell ref="F158:F159"/>
    <mergeCell ref="G158:G159"/>
    <mergeCell ref="J158:J159"/>
    <mergeCell ref="K158:K159"/>
    <mergeCell ref="A162:A166"/>
    <mergeCell ref="B162:B166"/>
    <mergeCell ref="C162:C166"/>
    <mergeCell ref="D162:D166"/>
    <mergeCell ref="E162:E166"/>
    <mergeCell ref="F162:F166"/>
    <mergeCell ref="G162:G163"/>
    <mergeCell ref="K160:K161"/>
    <mergeCell ref="L160:L161"/>
    <mergeCell ref="A160:A161"/>
    <mergeCell ref="B160:B161"/>
    <mergeCell ref="C160:C161"/>
    <mergeCell ref="D160:D161"/>
    <mergeCell ref="E160:E161"/>
    <mergeCell ref="F160:F161"/>
    <mergeCell ref="G160:G161"/>
    <mergeCell ref="J160:J161"/>
    <mergeCell ref="O169:P169"/>
    <mergeCell ref="P162:P166"/>
    <mergeCell ref="Q162:Q166"/>
    <mergeCell ref="R162:R166"/>
    <mergeCell ref="O117:P117"/>
    <mergeCell ref="J162:J166"/>
    <mergeCell ref="K162:K166"/>
    <mergeCell ref="L162:L166"/>
    <mergeCell ref="M162:M166"/>
    <mergeCell ref="N162:N166"/>
    <mergeCell ref="O162:O166"/>
    <mergeCell ref="Q160:Q161"/>
    <mergeCell ref="R160:R161"/>
    <mergeCell ref="M160:M161"/>
    <mergeCell ref="N160:N161"/>
    <mergeCell ref="O160:O161"/>
    <mergeCell ref="P160:P161"/>
    <mergeCell ref="R158:R159"/>
    <mergeCell ref="L158:L159"/>
    <mergeCell ref="M158:M159"/>
    <mergeCell ref="N158:N159"/>
    <mergeCell ref="O158:O159"/>
    <mergeCell ref="J151:J157"/>
    <mergeCell ref="K151:K15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9"/>
  <sheetViews>
    <sheetView tabSelected="1" zoomScale="70" zoomScaleNormal="70" workbookViewId="0">
      <selection activeCell="A7" sqref="A7"/>
    </sheetView>
  </sheetViews>
  <sheetFormatPr defaultRowHeight="15" x14ac:dyDescent="0.25"/>
  <cols>
    <col min="1" max="1" width="4.7109375" style="1" customWidth="1"/>
    <col min="2" max="2" width="8.85546875" style="1" customWidth="1"/>
    <col min="3" max="4" width="11.42578125" style="1" customWidth="1"/>
    <col min="5" max="5" width="45.7109375" style="1" customWidth="1"/>
    <col min="6" max="6" width="57.7109375" style="1" customWidth="1"/>
    <col min="7" max="7" width="35.7109375" style="1" customWidth="1"/>
    <col min="8" max="8" width="19.28515625" style="1" customWidth="1"/>
    <col min="9" max="9" width="10.42578125" style="1" customWidth="1"/>
    <col min="10" max="10" width="29.7109375" style="1" customWidth="1"/>
    <col min="11" max="11" width="10.7109375" style="1" customWidth="1"/>
    <col min="12" max="12" width="12.7109375" style="1" customWidth="1"/>
    <col min="13" max="16" width="14.7109375" style="2" customWidth="1"/>
    <col min="17" max="17" width="16.7109375" style="1" customWidth="1"/>
    <col min="18" max="18" width="24.14062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2460</v>
      </c>
    </row>
    <row r="4" spans="1:19" s="4" customFormat="1" ht="56.25"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c r="S4" s="3"/>
    </row>
    <row r="5" spans="1:19" s="4" customFormat="1" x14ac:dyDescent="0.2">
      <c r="A5" s="478"/>
      <c r="B5" s="480"/>
      <c r="C5" s="480"/>
      <c r="D5" s="480"/>
      <c r="E5" s="478"/>
      <c r="F5" s="478"/>
      <c r="G5" s="478"/>
      <c r="H5" s="334" t="s">
        <v>14</v>
      </c>
      <c r="I5" s="334" t="s">
        <v>15</v>
      </c>
      <c r="J5" s="478"/>
      <c r="K5" s="335">
        <v>2020</v>
      </c>
      <c r="L5" s="335">
        <v>2021</v>
      </c>
      <c r="M5" s="5">
        <v>2020</v>
      </c>
      <c r="N5" s="5">
        <v>2021</v>
      </c>
      <c r="O5" s="5">
        <v>2020</v>
      </c>
      <c r="P5" s="5">
        <v>2021</v>
      </c>
      <c r="Q5" s="478"/>
      <c r="R5" s="480"/>
      <c r="S5" s="3"/>
    </row>
    <row r="6" spans="1:19" s="4" customFormat="1" x14ac:dyDescent="0.2">
      <c r="A6" s="333" t="s">
        <v>16</v>
      </c>
      <c r="B6" s="334" t="s">
        <v>17</v>
      </c>
      <c r="C6" s="334" t="s">
        <v>18</v>
      </c>
      <c r="D6" s="334" t="s">
        <v>19</v>
      </c>
      <c r="E6" s="333" t="s">
        <v>20</v>
      </c>
      <c r="F6" s="333" t="s">
        <v>21</v>
      </c>
      <c r="G6" s="333" t="s">
        <v>22</v>
      </c>
      <c r="H6" s="334" t="s">
        <v>23</v>
      </c>
      <c r="I6" s="334" t="s">
        <v>24</v>
      </c>
      <c r="J6" s="333" t="s">
        <v>25</v>
      </c>
      <c r="K6" s="335" t="s">
        <v>26</v>
      </c>
      <c r="L6" s="335" t="s">
        <v>27</v>
      </c>
      <c r="M6" s="336" t="s">
        <v>28</v>
      </c>
      <c r="N6" s="336" t="s">
        <v>29</v>
      </c>
      <c r="O6" s="336" t="s">
        <v>30</v>
      </c>
      <c r="P6" s="336" t="s">
        <v>31</v>
      </c>
      <c r="Q6" s="333" t="s">
        <v>32</v>
      </c>
      <c r="R6" s="334" t="s">
        <v>33</v>
      </c>
      <c r="S6" s="3"/>
    </row>
    <row r="7" spans="1:19" s="6" customFormat="1" ht="180" x14ac:dyDescent="0.25">
      <c r="A7" s="344">
        <v>1</v>
      </c>
      <c r="B7" s="344">
        <v>5</v>
      </c>
      <c r="C7" s="344" t="s">
        <v>136</v>
      </c>
      <c r="D7" s="341">
        <v>3</v>
      </c>
      <c r="E7" s="341" t="s">
        <v>859</v>
      </c>
      <c r="F7" s="341" t="s">
        <v>860</v>
      </c>
      <c r="G7" s="341" t="s">
        <v>61</v>
      </c>
      <c r="H7" s="341" t="s">
        <v>861</v>
      </c>
      <c r="I7" s="343" t="s">
        <v>862</v>
      </c>
      <c r="J7" s="341" t="s">
        <v>863</v>
      </c>
      <c r="K7" s="114" t="s">
        <v>37</v>
      </c>
      <c r="L7" s="342"/>
      <c r="M7" s="345">
        <v>27210</v>
      </c>
      <c r="N7" s="345"/>
      <c r="O7" s="345">
        <v>23210</v>
      </c>
      <c r="P7" s="345"/>
      <c r="Q7" s="340" t="s">
        <v>864</v>
      </c>
      <c r="R7" s="341" t="s">
        <v>865</v>
      </c>
      <c r="S7" s="14"/>
    </row>
    <row r="8" spans="1:19" s="6" customFormat="1" ht="108" x14ac:dyDescent="0.25">
      <c r="A8" s="382">
        <v>2</v>
      </c>
      <c r="B8" s="382">
        <v>2</v>
      </c>
      <c r="C8" s="382">
        <v>2</v>
      </c>
      <c r="D8" s="383">
        <v>3</v>
      </c>
      <c r="E8" s="383" t="s">
        <v>866</v>
      </c>
      <c r="F8" s="383" t="s">
        <v>867</v>
      </c>
      <c r="G8" s="383" t="s">
        <v>87</v>
      </c>
      <c r="H8" s="383" t="s">
        <v>868</v>
      </c>
      <c r="I8" s="217" t="s">
        <v>869</v>
      </c>
      <c r="J8" s="383" t="s">
        <v>870</v>
      </c>
      <c r="K8" s="400" t="s">
        <v>55</v>
      </c>
      <c r="L8" s="400"/>
      <c r="M8" s="384">
        <v>14756.1</v>
      </c>
      <c r="N8" s="384"/>
      <c r="O8" s="384">
        <v>12000</v>
      </c>
      <c r="P8" s="384"/>
      <c r="Q8" s="383" t="s">
        <v>85</v>
      </c>
      <c r="R8" s="383" t="s">
        <v>871</v>
      </c>
      <c r="S8" s="14"/>
    </row>
    <row r="9" spans="1:19" s="6" customFormat="1" ht="192" x14ac:dyDescent="0.25">
      <c r="A9" s="344">
        <v>3</v>
      </c>
      <c r="B9" s="344">
        <v>6</v>
      </c>
      <c r="C9" s="344">
        <v>5</v>
      </c>
      <c r="D9" s="341">
        <v>4</v>
      </c>
      <c r="E9" s="341" t="s">
        <v>872</v>
      </c>
      <c r="F9" s="341" t="s">
        <v>873</v>
      </c>
      <c r="G9" s="341" t="s">
        <v>874</v>
      </c>
      <c r="H9" s="341" t="s">
        <v>246</v>
      </c>
      <c r="I9" s="343" t="s">
        <v>875</v>
      </c>
      <c r="J9" s="341" t="s">
        <v>876</v>
      </c>
      <c r="K9" s="338" t="s">
        <v>55</v>
      </c>
      <c r="L9" s="342"/>
      <c r="M9" s="345">
        <v>64000</v>
      </c>
      <c r="N9" s="345"/>
      <c r="O9" s="345">
        <v>64000</v>
      </c>
      <c r="P9" s="345"/>
      <c r="Q9" s="341" t="s">
        <v>877</v>
      </c>
      <c r="R9" s="341" t="s">
        <v>878</v>
      </c>
      <c r="S9" s="14"/>
    </row>
    <row r="10" spans="1:19" s="6" customFormat="1" ht="192" x14ac:dyDescent="0.25">
      <c r="A10" s="344">
        <v>4</v>
      </c>
      <c r="B10" s="344">
        <v>1</v>
      </c>
      <c r="C10" s="344">
        <v>5</v>
      </c>
      <c r="D10" s="341">
        <v>4</v>
      </c>
      <c r="E10" s="341" t="s">
        <v>879</v>
      </c>
      <c r="F10" s="341" t="s">
        <v>880</v>
      </c>
      <c r="G10" s="341" t="s">
        <v>38</v>
      </c>
      <c r="H10" s="341" t="s">
        <v>230</v>
      </c>
      <c r="I10" s="343" t="s">
        <v>881</v>
      </c>
      <c r="J10" s="341" t="s">
        <v>876</v>
      </c>
      <c r="K10" s="338" t="s">
        <v>46</v>
      </c>
      <c r="L10" s="342"/>
      <c r="M10" s="345">
        <v>14012.83</v>
      </c>
      <c r="N10" s="345"/>
      <c r="O10" s="345">
        <v>14012.83</v>
      </c>
      <c r="P10" s="345"/>
      <c r="Q10" s="340" t="s">
        <v>882</v>
      </c>
      <c r="R10" s="341" t="s">
        <v>883</v>
      </c>
      <c r="S10" s="14"/>
    </row>
    <row r="11" spans="1:19" s="6" customFormat="1" ht="132" x14ac:dyDescent="0.25">
      <c r="A11" s="344">
        <v>5</v>
      </c>
      <c r="B11" s="344">
        <v>6</v>
      </c>
      <c r="C11" s="344">
        <v>5</v>
      </c>
      <c r="D11" s="341">
        <v>4</v>
      </c>
      <c r="E11" s="341" t="s">
        <v>884</v>
      </c>
      <c r="F11" s="341" t="s">
        <v>885</v>
      </c>
      <c r="G11" s="341" t="s">
        <v>874</v>
      </c>
      <c r="H11" s="341" t="s">
        <v>886</v>
      </c>
      <c r="I11" s="343" t="s">
        <v>637</v>
      </c>
      <c r="J11" s="341" t="s">
        <v>876</v>
      </c>
      <c r="K11" s="338" t="s">
        <v>55</v>
      </c>
      <c r="L11" s="342"/>
      <c r="M11" s="345">
        <v>21956.43</v>
      </c>
      <c r="N11" s="345"/>
      <c r="O11" s="345">
        <v>21956.43</v>
      </c>
      <c r="P11" s="345"/>
      <c r="Q11" s="340" t="s">
        <v>887</v>
      </c>
      <c r="R11" s="341" t="s">
        <v>888</v>
      </c>
      <c r="S11" s="14"/>
    </row>
    <row r="12" spans="1:19" s="6" customFormat="1" ht="192" x14ac:dyDescent="0.25">
      <c r="A12" s="382">
        <v>6</v>
      </c>
      <c r="B12" s="382">
        <v>1</v>
      </c>
      <c r="C12" s="382">
        <v>1</v>
      </c>
      <c r="D12" s="383">
        <v>6</v>
      </c>
      <c r="E12" s="383" t="s">
        <v>889</v>
      </c>
      <c r="F12" s="383" t="s">
        <v>890</v>
      </c>
      <c r="G12" s="383" t="s">
        <v>47</v>
      </c>
      <c r="H12" s="383" t="s">
        <v>891</v>
      </c>
      <c r="I12" s="217" t="s">
        <v>295</v>
      </c>
      <c r="J12" s="383" t="s">
        <v>892</v>
      </c>
      <c r="K12" s="400" t="s">
        <v>2412</v>
      </c>
      <c r="L12" s="400"/>
      <c r="M12" s="384">
        <v>10059.5</v>
      </c>
      <c r="N12" s="384"/>
      <c r="O12" s="384">
        <v>8132</v>
      </c>
      <c r="P12" s="384"/>
      <c r="Q12" s="383" t="s">
        <v>85</v>
      </c>
      <c r="R12" s="383" t="s">
        <v>871</v>
      </c>
      <c r="S12" s="14"/>
    </row>
    <row r="13" spans="1:19" s="6" customFormat="1" ht="144" x14ac:dyDescent="0.25">
      <c r="A13" s="344">
        <v>7</v>
      </c>
      <c r="B13" s="344">
        <v>1</v>
      </c>
      <c r="C13" s="344">
        <v>1</v>
      </c>
      <c r="D13" s="341">
        <v>6</v>
      </c>
      <c r="E13" s="341" t="s">
        <v>893</v>
      </c>
      <c r="F13" s="341" t="s">
        <v>894</v>
      </c>
      <c r="G13" s="341" t="s">
        <v>36</v>
      </c>
      <c r="H13" s="341" t="s">
        <v>895</v>
      </c>
      <c r="I13" s="343" t="s">
        <v>896</v>
      </c>
      <c r="J13" s="341" t="s">
        <v>897</v>
      </c>
      <c r="K13" s="338" t="s">
        <v>55</v>
      </c>
      <c r="L13" s="342"/>
      <c r="M13" s="345">
        <v>6459.97</v>
      </c>
      <c r="N13" s="345"/>
      <c r="O13" s="345">
        <v>5459.97</v>
      </c>
      <c r="P13" s="345"/>
      <c r="Q13" s="341" t="s">
        <v>898</v>
      </c>
      <c r="R13" s="341" t="s">
        <v>899</v>
      </c>
      <c r="S13" s="14"/>
    </row>
    <row r="14" spans="1:19" s="6" customFormat="1" ht="84" x14ac:dyDescent="0.25">
      <c r="A14" s="344">
        <v>8</v>
      </c>
      <c r="B14" s="344">
        <v>6</v>
      </c>
      <c r="C14" s="344">
        <v>1</v>
      </c>
      <c r="D14" s="341">
        <v>6</v>
      </c>
      <c r="E14" s="341" t="s">
        <v>900</v>
      </c>
      <c r="F14" s="341" t="s">
        <v>901</v>
      </c>
      <c r="G14" s="341" t="s">
        <v>902</v>
      </c>
      <c r="H14" s="341" t="s">
        <v>903</v>
      </c>
      <c r="I14" s="343" t="s">
        <v>904</v>
      </c>
      <c r="J14" s="341" t="s">
        <v>905</v>
      </c>
      <c r="K14" s="338" t="s">
        <v>55</v>
      </c>
      <c r="L14" s="342"/>
      <c r="M14" s="345">
        <v>28043.99</v>
      </c>
      <c r="N14" s="345"/>
      <c r="O14" s="345">
        <v>21693.25</v>
      </c>
      <c r="P14" s="345"/>
      <c r="Q14" s="341" t="s">
        <v>906</v>
      </c>
      <c r="R14" s="341" t="s">
        <v>907</v>
      </c>
      <c r="S14" s="14"/>
    </row>
    <row r="15" spans="1:19" s="6" customFormat="1" ht="156" x14ac:dyDescent="0.25">
      <c r="A15" s="344">
        <v>9</v>
      </c>
      <c r="B15" s="344">
        <v>1</v>
      </c>
      <c r="C15" s="344">
        <v>1</v>
      </c>
      <c r="D15" s="341">
        <v>6</v>
      </c>
      <c r="E15" s="341" t="s">
        <v>908</v>
      </c>
      <c r="F15" s="341" t="s">
        <v>909</v>
      </c>
      <c r="G15" s="341" t="s">
        <v>73</v>
      </c>
      <c r="H15" s="341" t="s">
        <v>910</v>
      </c>
      <c r="I15" s="343" t="s">
        <v>911</v>
      </c>
      <c r="J15" s="341" t="s">
        <v>912</v>
      </c>
      <c r="K15" s="338" t="s">
        <v>37</v>
      </c>
      <c r="L15" s="342"/>
      <c r="M15" s="345">
        <v>23412.67</v>
      </c>
      <c r="N15" s="345"/>
      <c r="O15" s="345">
        <v>20520</v>
      </c>
      <c r="P15" s="345"/>
      <c r="Q15" s="341" t="s">
        <v>913</v>
      </c>
      <c r="R15" s="341" t="s">
        <v>914</v>
      </c>
      <c r="S15" s="14"/>
    </row>
    <row r="16" spans="1:19" s="6" customFormat="1" ht="144" x14ac:dyDescent="0.25">
      <c r="A16" s="344">
        <v>10</v>
      </c>
      <c r="B16" s="344">
        <v>1</v>
      </c>
      <c r="C16" s="344">
        <v>1</v>
      </c>
      <c r="D16" s="341">
        <v>6</v>
      </c>
      <c r="E16" s="341" t="s">
        <v>915</v>
      </c>
      <c r="F16" s="341" t="s">
        <v>916</v>
      </c>
      <c r="G16" s="341" t="s">
        <v>286</v>
      </c>
      <c r="H16" s="341" t="s">
        <v>891</v>
      </c>
      <c r="I16" s="343" t="s">
        <v>231</v>
      </c>
      <c r="J16" s="341" t="s">
        <v>892</v>
      </c>
      <c r="K16" s="338" t="s">
        <v>37</v>
      </c>
      <c r="L16" s="342"/>
      <c r="M16" s="345">
        <v>36551</v>
      </c>
      <c r="N16" s="345"/>
      <c r="O16" s="345">
        <v>32451</v>
      </c>
      <c r="P16" s="345"/>
      <c r="Q16" s="340" t="s">
        <v>864</v>
      </c>
      <c r="R16" s="341" t="s">
        <v>865</v>
      </c>
      <c r="S16" s="14"/>
    </row>
    <row r="17" spans="1:19" s="6" customFormat="1" ht="96" x14ac:dyDescent="0.25">
      <c r="A17" s="344">
        <v>11</v>
      </c>
      <c r="B17" s="344">
        <v>6</v>
      </c>
      <c r="C17" s="344">
        <v>1</v>
      </c>
      <c r="D17" s="341">
        <v>6</v>
      </c>
      <c r="E17" s="341" t="s">
        <v>917</v>
      </c>
      <c r="F17" s="341" t="s">
        <v>918</v>
      </c>
      <c r="G17" s="341" t="s">
        <v>919</v>
      </c>
      <c r="H17" s="341" t="s">
        <v>920</v>
      </c>
      <c r="I17" s="343" t="s">
        <v>921</v>
      </c>
      <c r="J17" s="341" t="s">
        <v>922</v>
      </c>
      <c r="K17" s="338" t="s">
        <v>46</v>
      </c>
      <c r="L17" s="342"/>
      <c r="M17" s="345">
        <v>19972.599999999999</v>
      </c>
      <c r="N17" s="345"/>
      <c r="O17" s="345">
        <v>19972.599999999999</v>
      </c>
      <c r="P17" s="345"/>
      <c r="Q17" s="341" t="s">
        <v>923</v>
      </c>
      <c r="R17" s="341" t="s">
        <v>924</v>
      </c>
      <c r="S17" s="14"/>
    </row>
    <row r="18" spans="1:19" s="6" customFormat="1" ht="132" x14ac:dyDescent="0.25">
      <c r="A18" s="344">
        <v>12</v>
      </c>
      <c r="B18" s="344">
        <v>6</v>
      </c>
      <c r="C18" s="344">
        <v>5</v>
      </c>
      <c r="D18" s="341">
        <v>11</v>
      </c>
      <c r="E18" s="341" t="s">
        <v>925</v>
      </c>
      <c r="F18" s="341" t="s">
        <v>926</v>
      </c>
      <c r="G18" s="341" t="s">
        <v>927</v>
      </c>
      <c r="H18" s="341" t="s">
        <v>928</v>
      </c>
      <c r="I18" s="343" t="s">
        <v>929</v>
      </c>
      <c r="J18" s="341" t="s">
        <v>930</v>
      </c>
      <c r="K18" s="338" t="s">
        <v>46</v>
      </c>
      <c r="L18" s="342"/>
      <c r="M18" s="345">
        <v>54305</v>
      </c>
      <c r="N18" s="345"/>
      <c r="O18" s="345">
        <v>49305</v>
      </c>
      <c r="P18" s="345"/>
      <c r="Q18" s="341" t="s">
        <v>931</v>
      </c>
      <c r="R18" s="341" t="s">
        <v>932</v>
      </c>
      <c r="S18" s="14"/>
    </row>
    <row r="19" spans="1:19" s="6" customFormat="1" ht="120" x14ac:dyDescent="0.25">
      <c r="A19" s="344">
        <v>13</v>
      </c>
      <c r="B19" s="344">
        <v>6</v>
      </c>
      <c r="C19" s="344">
        <v>1</v>
      </c>
      <c r="D19" s="341">
        <v>13</v>
      </c>
      <c r="E19" s="341" t="s">
        <v>933</v>
      </c>
      <c r="F19" s="341" t="s">
        <v>934</v>
      </c>
      <c r="G19" s="341" t="s">
        <v>935</v>
      </c>
      <c r="H19" s="341" t="s">
        <v>936</v>
      </c>
      <c r="I19" s="343" t="s">
        <v>937</v>
      </c>
      <c r="J19" s="341" t="s">
        <v>938</v>
      </c>
      <c r="K19" s="338" t="s">
        <v>90</v>
      </c>
      <c r="L19" s="342"/>
      <c r="M19" s="345">
        <v>41158.9</v>
      </c>
      <c r="N19" s="345"/>
      <c r="O19" s="345">
        <v>35658.9</v>
      </c>
      <c r="P19" s="345"/>
      <c r="Q19" s="341" t="s">
        <v>939</v>
      </c>
      <c r="R19" s="341" t="s">
        <v>940</v>
      </c>
      <c r="S19" s="14"/>
    </row>
    <row r="20" spans="1:19" s="6" customFormat="1" ht="144" x14ac:dyDescent="0.25">
      <c r="A20" s="344">
        <v>14</v>
      </c>
      <c r="B20" s="344">
        <v>6</v>
      </c>
      <c r="C20" s="344">
        <v>1</v>
      </c>
      <c r="D20" s="341">
        <v>13</v>
      </c>
      <c r="E20" s="341" t="s">
        <v>942</v>
      </c>
      <c r="F20" s="341" t="s">
        <v>943</v>
      </c>
      <c r="G20" s="341" t="s">
        <v>82</v>
      </c>
      <c r="H20" s="341" t="s">
        <v>941</v>
      </c>
      <c r="I20" s="343" t="s">
        <v>944</v>
      </c>
      <c r="J20" s="341" t="s">
        <v>945</v>
      </c>
      <c r="K20" s="338" t="s">
        <v>55</v>
      </c>
      <c r="L20" s="342"/>
      <c r="M20" s="345">
        <v>18655.5</v>
      </c>
      <c r="N20" s="345"/>
      <c r="O20" s="345">
        <v>14275.5</v>
      </c>
      <c r="P20" s="345"/>
      <c r="Q20" s="341" t="s">
        <v>946</v>
      </c>
      <c r="R20" s="341" t="s">
        <v>947</v>
      </c>
      <c r="S20" s="14"/>
    </row>
    <row r="21" spans="1:19" s="6" customFormat="1" ht="60" x14ac:dyDescent="0.25">
      <c r="A21" s="382">
        <v>15</v>
      </c>
      <c r="B21" s="382">
        <v>6</v>
      </c>
      <c r="C21" s="382">
        <v>5</v>
      </c>
      <c r="D21" s="383">
        <v>11</v>
      </c>
      <c r="E21" s="383" t="s">
        <v>948</v>
      </c>
      <c r="F21" s="383" t="s">
        <v>949</v>
      </c>
      <c r="G21" s="383" t="s">
        <v>87</v>
      </c>
      <c r="H21" s="383" t="s">
        <v>868</v>
      </c>
      <c r="I21" s="217" t="s">
        <v>231</v>
      </c>
      <c r="J21" s="383" t="s">
        <v>950</v>
      </c>
      <c r="K21" s="401" t="s">
        <v>56</v>
      </c>
      <c r="L21" s="400"/>
      <c r="M21" s="384">
        <v>12990</v>
      </c>
      <c r="N21" s="384"/>
      <c r="O21" s="384">
        <v>11700</v>
      </c>
      <c r="P21" s="384"/>
      <c r="Q21" s="402" t="s">
        <v>951</v>
      </c>
      <c r="R21" s="383" t="s">
        <v>952</v>
      </c>
      <c r="S21" s="14"/>
    </row>
    <row r="22" spans="1:19" s="6" customFormat="1" ht="60" x14ac:dyDescent="0.25">
      <c r="A22" s="382">
        <v>16</v>
      </c>
      <c r="B22" s="382">
        <v>6</v>
      </c>
      <c r="C22" s="382">
        <v>5</v>
      </c>
      <c r="D22" s="383">
        <v>11</v>
      </c>
      <c r="E22" s="383" t="s">
        <v>955</v>
      </c>
      <c r="F22" s="383" t="s">
        <v>956</v>
      </c>
      <c r="G22" s="383" t="s">
        <v>957</v>
      </c>
      <c r="H22" s="383" t="s">
        <v>958</v>
      </c>
      <c r="I22" s="217" t="s">
        <v>959</v>
      </c>
      <c r="J22" s="383" t="s">
        <v>960</v>
      </c>
      <c r="K22" s="400" t="s">
        <v>44</v>
      </c>
      <c r="L22" s="400"/>
      <c r="M22" s="384">
        <v>10740</v>
      </c>
      <c r="N22" s="384"/>
      <c r="O22" s="384">
        <v>8200</v>
      </c>
      <c r="P22" s="384"/>
      <c r="Q22" s="383" t="s">
        <v>953</v>
      </c>
      <c r="R22" s="383" t="s">
        <v>954</v>
      </c>
      <c r="S22" s="14"/>
    </row>
    <row r="23" spans="1:19" s="6" customFormat="1" ht="60" x14ac:dyDescent="0.25">
      <c r="A23" s="382">
        <v>17</v>
      </c>
      <c r="B23" s="382">
        <v>6</v>
      </c>
      <c r="C23" s="382">
        <v>5</v>
      </c>
      <c r="D23" s="383">
        <v>11</v>
      </c>
      <c r="E23" s="383" t="s">
        <v>961</v>
      </c>
      <c r="F23" s="383" t="s">
        <v>962</v>
      </c>
      <c r="G23" s="383" t="s">
        <v>963</v>
      </c>
      <c r="H23" s="383" t="s">
        <v>964</v>
      </c>
      <c r="I23" s="217" t="s">
        <v>965</v>
      </c>
      <c r="J23" s="383" t="s">
        <v>960</v>
      </c>
      <c r="K23" s="400" t="s">
        <v>55</v>
      </c>
      <c r="L23" s="400"/>
      <c r="M23" s="384">
        <v>27684.400000000001</v>
      </c>
      <c r="N23" s="384"/>
      <c r="O23" s="384">
        <v>21794.400000000001</v>
      </c>
      <c r="P23" s="384"/>
      <c r="Q23" s="402" t="s">
        <v>906</v>
      </c>
      <c r="R23" s="383" t="s">
        <v>907</v>
      </c>
      <c r="S23" s="14"/>
    </row>
    <row r="24" spans="1:19" s="6" customFormat="1" ht="108" x14ac:dyDescent="0.25">
      <c r="A24" s="382">
        <v>18</v>
      </c>
      <c r="B24" s="382">
        <v>6</v>
      </c>
      <c r="C24" s="382">
        <v>3</v>
      </c>
      <c r="D24" s="383">
        <v>13</v>
      </c>
      <c r="E24" s="383" t="s">
        <v>966</v>
      </c>
      <c r="F24" s="383" t="s">
        <v>967</v>
      </c>
      <c r="G24" s="383" t="s">
        <v>968</v>
      </c>
      <c r="H24" s="383" t="s">
        <v>969</v>
      </c>
      <c r="I24" s="217" t="s">
        <v>970</v>
      </c>
      <c r="J24" s="383" t="s">
        <v>971</v>
      </c>
      <c r="K24" s="400" t="s">
        <v>55</v>
      </c>
      <c r="L24" s="400"/>
      <c r="M24" s="384">
        <v>20409.900000000001</v>
      </c>
      <c r="N24" s="384"/>
      <c r="O24" s="384">
        <v>14006.5</v>
      </c>
      <c r="P24" s="384"/>
      <c r="Q24" s="402" t="s">
        <v>972</v>
      </c>
      <c r="R24" s="383" t="s">
        <v>973</v>
      </c>
      <c r="S24" s="14"/>
    </row>
    <row r="25" spans="1:19" s="6" customFormat="1" ht="96" x14ac:dyDescent="0.25">
      <c r="A25" s="382">
        <v>19</v>
      </c>
      <c r="B25" s="382">
        <v>6</v>
      </c>
      <c r="C25" s="382">
        <v>3</v>
      </c>
      <c r="D25" s="383">
        <v>13</v>
      </c>
      <c r="E25" s="383" t="s">
        <v>974</v>
      </c>
      <c r="F25" s="383" t="s">
        <v>977</v>
      </c>
      <c r="G25" s="383" t="s">
        <v>87</v>
      </c>
      <c r="H25" s="383" t="s">
        <v>975</v>
      </c>
      <c r="I25" s="217" t="s">
        <v>50</v>
      </c>
      <c r="J25" s="383" t="s">
        <v>976</v>
      </c>
      <c r="K25" s="400" t="s">
        <v>44</v>
      </c>
      <c r="L25" s="400"/>
      <c r="M25" s="384">
        <v>14698.85</v>
      </c>
      <c r="N25" s="384"/>
      <c r="O25" s="384">
        <v>13374.85</v>
      </c>
      <c r="P25" s="384"/>
      <c r="Q25" s="383" t="s">
        <v>85</v>
      </c>
      <c r="R25" s="383" t="s">
        <v>871</v>
      </c>
      <c r="S25" s="14"/>
    </row>
    <row r="26" spans="1:19" s="6" customFormat="1" x14ac:dyDescent="0.25">
      <c r="A26" s="353"/>
      <c r="B26" s="353"/>
      <c r="C26" s="353"/>
      <c r="D26" s="354"/>
      <c r="E26" s="354"/>
      <c r="F26" s="354"/>
      <c r="G26" s="354"/>
      <c r="H26" s="354"/>
      <c r="I26" s="355"/>
      <c r="J26" s="354"/>
      <c r="K26" s="356"/>
      <c r="L26" s="357"/>
      <c r="M26" s="358"/>
      <c r="N26" s="358"/>
      <c r="O26" s="358"/>
      <c r="P26" s="358"/>
      <c r="Q26" s="354"/>
      <c r="R26" s="354"/>
      <c r="S26" s="14"/>
    </row>
    <row r="27" spans="1:19" x14ac:dyDescent="0.25">
      <c r="M27" s="106"/>
      <c r="N27" s="276"/>
      <c r="O27" s="516" t="s">
        <v>39</v>
      </c>
      <c r="P27" s="517"/>
    </row>
    <row r="28" spans="1:19" x14ac:dyDescent="0.25">
      <c r="M28" s="339"/>
      <c r="N28" s="385"/>
      <c r="O28" s="31" t="s">
        <v>40</v>
      </c>
      <c r="P28" s="54" t="s">
        <v>41</v>
      </c>
    </row>
    <row r="29" spans="1:19" ht="18.75" x14ac:dyDescent="0.3">
      <c r="A29" s="76"/>
      <c r="M29" s="107"/>
      <c r="N29" s="385" t="s">
        <v>2448</v>
      </c>
      <c r="O29" s="337">
        <v>19</v>
      </c>
      <c r="P29" s="332">
        <f>O7+O8+O9+O10+O11+O12+O13+O14+O15+O16+O17+O18+O19+O20+O21+O22+O23+O24+O25</f>
        <v>411723.23000000004</v>
      </c>
    </row>
  </sheetData>
  <mergeCells count="15">
    <mergeCell ref="A4:A5"/>
    <mergeCell ref="B4:B5"/>
    <mergeCell ref="C4:C5"/>
    <mergeCell ref="D4:D5"/>
    <mergeCell ref="E4:E5"/>
    <mergeCell ref="F4:F5"/>
    <mergeCell ref="Q4:Q5"/>
    <mergeCell ref="R4:R5"/>
    <mergeCell ref="G4:G5"/>
    <mergeCell ref="H4:I4"/>
    <mergeCell ref="O27:P27"/>
    <mergeCell ref="J4:J5"/>
    <mergeCell ref="K4:L4"/>
    <mergeCell ref="M4:N4"/>
    <mergeCell ref="O4:P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34"/>
  <sheetViews>
    <sheetView topLeftCell="A10" zoomScale="60" zoomScaleNormal="60" workbookViewId="0">
      <selection activeCell="K24" sqref="K24:K30"/>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45.7109375" style="1" customWidth="1"/>
    <col min="6" max="6" width="61.42578125" style="1" customWidth="1"/>
    <col min="7" max="7" width="35.7109375" style="1" customWidth="1"/>
    <col min="8" max="8" width="20.42578125" style="1" customWidth="1"/>
    <col min="9" max="9" width="12.140625" style="1" customWidth="1"/>
    <col min="10" max="10" width="38.7109375" style="1" customWidth="1"/>
    <col min="11" max="11" width="12.140625" style="1" customWidth="1"/>
    <col min="12" max="12" width="12.7109375" style="1" customWidth="1"/>
    <col min="13" max="13" width="17.85546875" style="1" customWidth="1"/>
    <col min="14" max="14" width="17.28515625" style="1" customWidth="1"/>
    <col min="15" max="16" width="18" style="1" customWidth="1"/>
    <col min="17" max="17" width="21.28515625" style="1" customWidth="1"/>
    <col min="18" max="18" width="23.5703125" style="1" customWidth="1"/>
    <col min="19" max="252" width="9.140625" style="1"/>
    <col min="253" max="253" width="4.7109375" style="1" bestFit="1" customWidth="1"/>
    <col min="254" max="254" width="9.7109375" style="1" bestFit="1" customWidth="1"/>
    <col min="255" max="255" width="10" style="1" bestFit="1" customWidth="1"/>
    <col min="256" max="256" width="8.85546875" style="1" bestFit="1" customWidth="1"/>
    <col min="257" max="257" width="22.85546875" style="1" customWidth="1"/>
    <col min="258" max="258" width="59.7109375" style="1" bestFit="1" customWidth="1"/>
    <col min="259" max="259" width="57.85546875" style="1" bestFit="1" customWidth="1"/>
    <col min="260" max="260" width="35.28515625" style="1" bestFit="1" customWidth="1"/>
    <col min="261" max="261" width="28.140625" style="1" bestFit="1" customWidth="1"/>
    <col min="262" max="262" width="33.140625" style="1" bestFit="1" customWidth="1"/>
    <col min="263" max="263" width="26" style="1" bestFit="1" customWidth="1"/>
    <col min="264" max="264" width="19.140625" style="1" bestFit="1" customWidth="1"/>
    <col min="265" max="265" width="10.42578125" style="1" customWidth="1"/>
    <col min="266" max="266" width="11.85546875" style="1" customWidth="1"/>
    <col min="267" max="267" width="14.7109375" style="1" customWidth="1"/>
    <col min="268" max="268" width="9" style="1" bestFit="1" customWidth="1"/>
    <col min="269" max="508" width="9.140625" style="1"/>
    <col min="509" max="509" width="4.7109375" style="1" bestFit="1" customWidth="1"/>
    <col min="510" max="510" width="9.7109375" style="1" bestFit="1" customWidth="1"/>
    <col min="511" max="511" width="10" style="1" bestFit="1" customWidth="1"/>
    <col min="512" max="512" width="8.85546875" style="1" bestFit="1" customWidth="1"/>
    <col min="513" max="513" width="22.85546875" style="1" customWidth="1"/>
    <col min="514" max="514" width="59.7109375" style="1" bestFit="1" customWidth="1"/>
    <col min="515" max="515" width="57.85546875" style="1" bestFit="1" customWidth="1"/>
    <col min="516" max="516" width="35.28515625" style="1" bestFit="1" customWidth="1"/>
    <col min="517" max="517" width="28.140625" style="1" bestFit="1" customWidth="1"/>
    <col min="518" max="518" width="33.140625" style="1" bestFit="1" customWidth="1"/>
    <col min="519" max="519" width="26" style="1" bestFit="1" customWidth="1"/>
    <col min="520" max="520" width="19.140625" style="1" bestFit="1" customWidth="1"/>
    <col min="521" max="521" width="10.42578125" style="1" customWidth="1"/>
    <col min="522" max="522" width="11.85546875" style="1" customWidth="1"/>
    <col min="523" max="523" width="14.7109375" style="1" customWidth="1"/>
    <col min="524" max="524" width="9" style="1" bestFit="1" customWidth="1"/>
    <col min="525" max="764" width="9.140625" style="1"/>
    <col min="765" max="765" width="4.7109375" style="1" bestFit="1" customWidth="1"/>
    <col min="766" max="766" width="9.7109375" style="1" bestFit="1" customWidth="1"/>
    <col min="767" max="767" width="10" style="1" bestFit="1" customWidth="1"/>
    <col min="768" max="768" width="8.85546875" style="1" bestFit="1" customWidth="1"/>
    <col min="769" max="769" width="22.85546875" style="1" customWidth="1"/>
    <col min="770" max="770" width="59.7109375" style="1" bestFit="1" customWidth="1"/>
    <col min="771" max="771" width="57.85546875" style="1" bestFit="1" customWidth="1"/>
    <col min="772" max="772" width="35.28515625" style="1" bestFit="1" customWidth="1"/>
    <col min="773" max="773" width="28.140625" style="1" bestFit="1" customWidth="1"/>
    <col min="774" max="774" width="33.140625" style="1" bestFit="1" customWidth="1"/>
    <col min="775" max="775" width="26" style="1" bestFit="1" customWidth="1"/>
    <col min="776" max="776" width="19.140625" style="1" bestFit="1" customWidth="1"/>
    <col min="777" max="777" width="10.42578125" style="1" customWidth="1"/>
    <col min="778" max="778" width="11.85546875" style="1" customWidth="1"/>
    <col min="779" max="779" width="14.7109375" style="1" customWidth="1"/>
    <col min="780" max="780" width="9" style="1" bestFit="1" customWidth="1"/>
    <col min="781" max="1020" width="9.140625" style="1"/>
    <col min="1021" max="1021" width="4.7109375" style="1" bestFit="1" customWidth="1"/>
    <col min="1022" max="1022" width="9.7109375" style="1" bestFit="1" customWidth="1"/>
    <col min="1023" max="1023" width="10" style="1" bestFit="1" customWidth="1"/>
    <col min="1024" max="1024" width="8.85546875" style="1" bestFit="1" customWidth="1"/>
    <col min="1025" max="1025" width="22.85546875" style="1" customWidth="1"/>
    <col min="1026" max="1026" width="59.7109375" style="1" bestFit="1" customWidth="1"/>
    <col min="1027" max="1027" width="57.85546875" style="1" bestFit="1" customWidth="1"/>
    <col min="1028" max="1028" width="35.28515625" style="1" bestFit="1" customWidth="1"/>
    <col min="1029" max="1029" width="28.140625" style="1" bestFit="1" customWidth="1"/>
    <col min="1030" max="1030" width="33.140625" style="1" bestFit="1" customWidth="1"/>
    <col min="1031" max="1031" width="26" style="1" bestFit="1" customWidth="1"/>
    <col min="1032" max="1032" width="19.140625" style="1" bestFit="1" customWidth="1"/>
    <col min="1033" max="1033" width="10.42578125" style="1" customWidth="1"/>
    <col min="1034" max="1034" width="11.85546875" style="1" customWidth="1"/>
    <col min="1035" max="1035" width="14.7109375" style="1" customWidth="1"/>
    <col min="1036" max="1036" width="9" style="1" bestFit="1" customWidth="1"/>
    <col min="1037" max="1276" width="9.140625" style="1"/>
    <col min="1277" max="1277" width="4.7109375" style="1" bestFit="1" customWidth="1"/>
    <col min="1278" max="1278" width="9.7109375" style="1" bestFit="1" customWidth="1"/>
    <col min="1279" max="1279" width="10" style="1" bestFit="1" customWidth="1"/>
    <col min="1280" max="1280" width="8.85546875" style="1" bestFit="1" customWidth="1"/>
    <col min="1281" max="1281" width="22.85546875" style="1" customWidth="1"/>
    <col min="1282" max="1282" width="59.7109375" style="1" bestFit="1" customWidth="1"/>
    <col min="1283" max="1283" width="57.85546875" style="1" bestFit="1" customWidth="1"/>
    <col min="1284" max="1284" width="35.28515625" style="1" bestFit="1" customWidth="1"/>
    <col min="1285" max="1285" width="28.140625" style="1" bestFit="1" customWidth="1"/>
    <col min="1286" max="1286" width="33.140625" style="1" bestFit="1" customWidth="1"/>
    <col min="1287" max="1287" width="26" style="1" bestFit="1" customWidth="1"/>
    <col min="1288" max="1288" width="19.140625" style="1" bestFit="1" customWidth="1"/>
    <col min="1289" max="1289" width="10.42578125" style="1" customWidth="1"/>
    <col min="1290" max="1290" width="11.85546875" style="1" customWidth="1"/>
    <col min="1291" max="1291" width="14.7109375" style="1" customWidth="1"/>
    <col min="1292" max="1292" width="9" style="1" bestFit="1" customWidth="1"/>
    <col min="1293" max="1532" width="9.140625" style="1"/>
    <col min="1533" max="1533" width="4.7109375" style="1" bestFit="1" customWidth="1"/>
    <col min="1534" max="1534" width="9.7109375" style="1" bestFit="1" customWidth="1"/>
    <col min="1535" max="1535" width="10" style="1" bestFit="1" customWidth="1"/>
    <col min="1536" max="1536" width="8.85546875" style="1" bestFit="1" customWidth="1"/>
    <col min="1537" max="1537" width="22.85546875" style="1" customWidth="1"/>
    <col min="1538" max="1538" width="59.7109375" style="1" bestFit="1" customWidth="1"/>
    <col min="1539" max="1539" width="57.85546875" style="1" bestFit="1" customWidth="1"/>
    <col min="1540" max="1540" width="35.28515625" style="1" bestFit="1" customWidth="1"/>
    <col min="1541" max="1541" width="28.140625" style="1" bestFit="1" customWidth="1"/>
    <col min="1542" max="1542" width="33.140625" style="1" bestFit="1" customWidth="1"/>
    <col min="1543" max="1543" width="26" style="1" bestFit="1" customWidth="1"/>
    <col min="1544" max="1544" width="19.140625" style="1" bestFit="1" customWidth="1"/>
    <col min="1545" max="1545" width="10.42578125" style="1" customWidth="1"/>
    <col min="1546" max="1546" width="11.85546875" style="1" customWidth="1"/>
    <col min="1547" max="1547" width="14.7109375" style="1" customWidth="1"/>
    <col min="1548" max="1548" width="9" style="1" bestFit="1" customWidth="1"/>
    <col min="1549" max="1788" width="9.140625" style="1"/>
    <col min="1789" max="1789" width="4.7109375" style="1" bestFit="1" customWidth="1"/>
    <col min="1790" max="1790" width="9.7109375" style="1" bestFit="1" customWidth="1"/>
    <col min="1791" max="1791" width="10" style="1" bestFit="1" customWidth="1"/>
    <col min="1792" max="1792" width="8.85546875" style="1" bestFit="1" customWidth="1"/>
    <col min="1793" max="1793" width="22.85546875" style="1" customWidth="1"/>
    <col min="1794" max="1794" width="59.7109375" style="1" bestFit="1" customWidth="1"/>
    <col min="1795" max="1795" width="57.85546875" style="1" bestFit="1" customWidth="1"/>
    <col min="1796" max="1796" width="35.28515625" style="1" bestFit="1" customWidth="1"/>
    <col min="1797" max="1797" width="28.140625" style="1" bestFit="1" customWidth="1"/>
    <col min="1798" max="1798" width="33.140625" style="1" bestFit="1" customWidth="1"/>
    <col min="1799" max="1799" width="26" style="1" bestFit="1" customWidth="1"/>
    <col min="1800" max="1800" width="19.140625" style="1" bestFit="1" customWidth="1"/>
    <col min="1801" max="1801" width="10.42578125" style="1" customWidth="1"/>
    <col min="1802" max="1802" width="11.85546875" style="1" customWidth="1"/>
    <col min="1803" max="1803" width="14.7109375" style="1" customWidth="1"/>
    <col min="1804" max="1804" width="9" style="1" bestFit="1" customWidth="1"/>
    <col min="1805" max="2044" width="9.140625" style="1"/>
    <col min="2045" max="2045" width="4.7109375" style="1" bestFit="1" customWidth="1"/>
    <col min="2046" max="2046" width="9.7109375" style="1" bestFit="1" customWidth="1"/>
    <col min="2047" max="2047" width="10" style="1" bestFit="1" customWidth="1"/>
    <col min="2048" max="2048" width="8.85546875" style="1" bestFit="1" customWidth="1"/>
    <col min="2049" max="2049" width="22.85546875" style="1" customWidth="1"/>
    <col min="2050" max="2050" width="59.7109375" style="1" bestFit="1" customWidth="1"/>
    <col min="2051" max="2051" width="57.85546875" style="1" bestFit="1" customWidth="1"/>
    <col min="2052" max="2052" width="35.28515625" style="1" bestFit="1" customWidth="1"/>
    <col min="2053" max="2053" width="28.140625" style="1" bestFit="1" customWidth="1"/>
    <col min="2054" max="2054" width="33.140625" style="1" bestFit="1" customWidth="1"/>
    <col min="2055" max="2055" width="26" style="1" bestFit="1" customWidth="1"/>
    <col min="2056" max="2056" width="19.140625" style="1" bestFit="1" customWidth="1"/>
    <col min="2057" max="2057" width="10.42578125" style="1" customWidth="1"/>
    <col min="2058" max="2058" width="11.85546875" style="1" customWidth="1"/>
    <col min="2059" max="2059" width="14.7109375" style="1" customWidth="1"/>
    <col min="2060" max="2060" width="9" style="1" bestFit="1" customWidth="1"/>
    <col min="2061" max="2300" width="9.140625" style="1"/>
    <col min="2301" max="2301" width="4.7109375" style="1" bestFit="1" customWidth="1"/>
    <col min="2302" max="2302" width="9.7109375" style="1" bestFit="1" customWidth="1"/>
    <col min="2303" max="2303" width="10" style="1" bestFit="1" customWidth="1"/>
    <col min="2304" max="2304" width="8.85546875" style="1" bestFit="1" customWidth="1"/>
    <col min="2305" max="2305" width="22.85546875" style="1" customWidth="1"/>
    <col min="2306" max="2306" width="59.7109375" style="1" bestFit="1" customWidth="1"/>
    <col min="2307" max="2307" width="57.85546875" style="1" bestFit="1" customWidth="1"/>
    <col min="2308" max="2308" width="35.28515625" style="1" bestFit="1" customWidth="1"/>
    <col min="2309" max="2309" width="28.140625" style="1" bestFit="1" customWidth="1"/>
    <col min="2310" max="2310" width="33.140625" style="1" bestFit="1" customWidth="1"/>
    <col min="2311" max="2311" width="26" style="1" bestFit="1" customWidth="1"/>
    <col min="2312" max="2312" width="19.140625" style="1" bestFit="1" customWidth="1"/>
    <col min="2313" max="2313" width="10.42578125" style="1" customWidth="1"/>
    <col min="2314" max="2314" width="11.85546875" style="1" customWidth="1"/>
    <col min="2315" max="2315" width="14.7109375" style="1" customWidth="1"/>
    <col min="2316" max="2316" width="9" style="1" bestFit="1" customWidth="1"/>
    <col min="2317" max="2556" width="9.140625" style="1"/>
    <col min="2557" max="2557" width="4.7109375" style="1" bestFit="1" customWidth="1"/>
    <col min="2558" max="2558" width="9.7109375" style="1" bestFit="1" customWidth="1"/>
    <col min="2559" max="2559" width="10" style="1" bestFit="1" customWidth="1"/>
    <col min="2560" max="2560" width="8.85546875" style="1" bestFit="1" customWidth="1"/>
    <col min="2561" max="2561" width="22.85546875" style="1" customWidth="1"/>
    <col min="2562" max="2562" width="59.7109375" style="1" bestFit="1" customWidth="1"/>
    <col min="2563" max="2563" width="57.85546875" style="1" bestFit="1" customWidth="1"/>
    <col min="2564" max="2564" width="35.28515625" style="1" bestFit="1" customWidth="1"/>
    <col min="2565" max="2565" width="28.140625" style="1" bestFit="1" customWidth="1"/>
    <col min="2566" max="2566" width="33.140625" style="1" bestFit="1" customWidth="1"/>
    <col min="2567" max="2567" width="26" style="1" bestFit="1" customWidth="1"/>
    <col min="2568" max="2568" width="19.140625" style="1" bestFit="1" customWidth="1"/>
    <col min="2569" max="2569" width="10.42578125" style="1" customWidth="1"/>
    <col min="2570" max="2570" width="11.85546875" style="1" customWidth="1"/>
    <col min="2571" max="2571" width="14.7109375" style="1" customWidth="1"/>
    <col min="2572" max="2572" width="9" style="1" bestFit="1" customWidth="1"/>
    <col min="2573" max="2812" width="9.140625" style="1"/>
    <col min="2813" max="2813" width="4.7109375" style="1" bestFit="1" customWidth="1"/>
    <col min="2814" max="2814" width="9.7109375" style="1" bestFit="1" customWidth="1"/>
    <col min="2815" max="2815" width="10" style="1" bestFit="1" customWidth="1"/>
    <col min="2816" max="2816" width="8.85546875" style="1" bestFit="1" customWidth="1"/>
    <col min="2817" max="2817" width="22.85546875" style="1" customWidth="1"/>
    <col min="2818" max="2818" width="59.7109375" style="1" bestFit="1" customWidth="1"/>
    <col min="2819" max="2819" width="57.85546875" style="1" bestFit="1" customWidth="1"/>
    <col min="2820" max="2820" width="35.28515625" style="1" bestFit="1" customWidth="1"/>
    <col min="2821" max="2821" width="28.140625" style="1" bestFit="1" customWidth="1"/>
    <col min="2822" max="2822" width="33.140625" style="1" bestFit="1" customWidth="1"/>
    <col min="2823" max="2823" width="26" style="1" bestFit="1" customWidth="1"/>
    <col min="2824" max="2824" width="19.140625" style="1" bestFit="1" customWidth="1"/>
    <col min="2825" max="2825" width="10.42578125" style="1" customWidth="1"/>
    <col min="2826" max="2826" width="11.85546875" style="1" customWidth="1"/>
    <col min="2827" max="2827" width="14.7109375" style="1" customWidth="1"/>
    <col min="2828" max="2828" width="9" style="1" bestFit="1" customWidth="1"/>
    <col min="2829" max="3068" width="9.140625" style="1"/>
    <col min="3069" max="3069" width="4.7109375" style="1" bestFit="1" customWidth="1"/>
    <col min="3070" max="3070" width="9.7109375" style="1" bestFit="1" customWidth="1"/>
    <col min="3071" max="3071" width="10" style="1" bestFit="1" customWidth="1"/>
    <col min="3072" max="3072" width="8.85546875" style="1" bestFit="1" customWidth="1"/>
    <col min="3073" max="3073" width="22.85546875" style="1" customWidth="1"/>
    <col min="3074" max="3074" width="59.7109375" style="1" bestFit="1" customWidth="1"/>
    <col min="3075" max="3075" width="57.85546875" style="1" bestFit="1" customWidth="1"/>
    <col min="3076" max="3076" width="35.28515625" style="1" bestFit="1" customWidth="1"/>
    <col min="3077" max="3077" width="28.140625" style="1" bestFit="1" customWidth="1"/>
    <col min="3078" max="3078" width="33.140625" style="1" bestFit="1" customWidth="1"/>
    <col min="3079" max="3079" width="26" style="1" bestFit="1" customWidth="1"/>
    <col min="3080" max="3080" width="19.140625" style="1" bestFit="1" customWidth="1"/>
    <col min="3081" max="3081" width="10.42578125" style="1" customWidth="1"/>
    <col min="3082" max="3082" width="11.85546875" style="1" customWidth="1"/>
    <col min="3083" max="3083" width="14.7109375" style="1" customWidth="1"/>
    <col min="3084" max="3084" width="9" style="1" bestFit="1" customWidth="1"/>
    <col min="3085" max="3324" width="9.140625" style="1"/>
    <col min="3325" max="3325" width="4.7109375" style="1" bestFit="1" customWidth="1"/>
    <col min="3326" max="3326" width="9.7109375" style="1" bestFit="1" customWidth="1"/>
    <col min="3327" max="3327" width="10" style="1" bestFit="1" customWidth="1"/>
    <col min="3328" max="3328" width="8.85546875" style="1" bestFit="1" customWidth="1"/>
    <col min="3329" max="3329" width="22.85546875" style="1" customWidth="1"/>
    <col min="3330" max="3330" width="59.7109375" style="1" bestFit="1" customWidth="1"/>
    <col min="3331" max="3331" width="57.85546875" style="1" bestFit="1" customWidth="1"/>
    <col min="3332" max="3332" width="35.28515625" style="1" bestFit="1" customWidth="1"/>
    <col min="3333" max="3333" width="28.140625" style="1" bestFit="1" customWidth="1"/>
    <col min="3334" max="3334" width="33.140625" style="1" bestFit="1" customWidth="1"/>
    <col min="3335" max="3335" width="26" style="1" bestFit="1" customWidth="1"/>
    <col min="3336" max="3336" width="19.140625" style="1" bestFit="1" customWidth="1"/>
    <col min="3337" max="3337" width="10.42578125" style="1" customWidth="1"/>
    <col min="3338" max="3338" width="11.85546875" style="1" customWidth="1"/>
    <col min="3339" max="3339" width="14.7109375" style="1" customWidth="1"/>
    <col min="3340" max="3340" width="9" style="1" bestFit="1" customWidth="1"/>
    <col min="3341" max="3580" width="9.140625" style="1"/>
    <col min="3581" max="3581" width="4.7109375" style="1" bestFit="1" customWidth="1"/>
    <col min="3582" max="3582" width="9.7109375" style="1" bestFit="1" customWidth="1"/>
    <col min="3583" max="3583" width="10" style="1" bestFit="1" customWidth="1"/>
    <col min="3584" max="3584" width="8.85546875" style="1" bestFit="1" customWidth="1"/>
    <col min="3585" max="3585" width="22.85546875" style="1" customWidth="1"/>
    <col min="3586" max="3586" width="59.7109375" style="1" bestFit="1" customWidth="1"/>
    <col min="3587" max="3587" width="57.85546875" style="1" bestFit="1" customWidth="1"/>
    <col min="3588" max="3588" width="35.28515625" style="1" bestFit="1" customWidth="1"/>
    <col min="3589" max="3589" width="28.140625" style="1" bestFit="1" customWidth="1"/>
    <col min="3590" max="3590" width="33.140625" style="1" bestFit="1" customWidth="1"/>
    <col min="3591" max="3591" width="26" style="1" bestFit="1" customWidth="1"/>
    <col min="3592" max="3592" width="19.140625" style="1" bestFit="1" customWidth="1"/>
    <col min="3593" max="3593" width="10.42578125" style="1" customWidth="1"/>
    <col min="3594" max="3594" width="11.85546875" style="1" customWidth="1"/>
    <col min="3595" max="3595" width="14.7109375" style="1" customWidth="1"/>
    <col min="3596" max="3596" width="9" style="1" bestFit="1" customWidth="1"/>
    <col min="3597" max="3836" width="9.140625" style="1"/>
    <col min="3837" max="3837" width="4.7109375" style="1" bestFit="1" customWidth="1"/>
    <col min="3838" max="3838" width="9.7109375" style="1" bestFit="1" customWidth="1"/>
    <col min="3839" max="3839" width="10" style="1" bestFit="1" customWidth="1"/>
    <col min="3840" max="3840" width="8.85546875" style="1" bestFit="1" customWidth="1"/>
    <col min="3841" max="3841" width="22.85546875" style="1" customWidth="1"/>
    <col min="3842" max="3842" width="59.7109375" style="1" bestFit="1" customWidth="1"/>
    <col min="3843" max="3843" width="57.85546875" style="1" bestFit="1" customWidth="1"/>
    <col min="3844" max="3844" width="35.28515625" style="1" bestFit="1" customWidth="1"/>
    <col min="3845" max="3845" width="28.140625" style="1" bestFit="1" customWidth="1"/>
    <col min="3846" max="3846" width="33.140625" style="1" bestFit="1" customWidth="1"/>
    <col min="3847" max="3847" width="26" style="1" bestFit="1" customWidth="1"/>
    <col min="3848" max="3848" width="19.140625" style="1" bestFit="1" customWidth="1"/>
    <col min="3849" max="3849" width="10.42578125" style="1" customWidth="1"/>
    <col min="3850" max="3850" width="11.85546875" style="1" customWidth="1"/>
    <col min="3851" max="3851" width="14.7109375" style="1" customWidth="1"/>
    <col min="3852" max="3852" width="9" style="1" bestFit="1" customWidth="1"/>
    <col min="3853" max="4092" width="9.140625" style="1"/>
    <col min="4093" max="4093" width="4.7109375" style="1" bestFit="1" customWidth="1"/>
    <col min="4094" max="4094" width="9.7109375" style="1" bestFit="1" customWidth="1"/>
    <col min="4095" max="4095" width="10" style="1" bestFit="1" customWidth="1"/>
    <col min="4096" max="4096" width="8.85546875" style="1" bestFit="1" customWidth="1"/>
    <col min="4097" max="4097" width="22.85546875" style="1" customWidth="1"/>
    <col min="4098" max="4098" width="59.7109375" style="1" bestFit="1" customWidth="1"/>
    <col min="4099" max="4099" width="57.85546875" style="1" bestFit="1" customWidth="1"/>
    <col min="4100" max="4100" width="35.28515625" style="1" bestFit="1" customWidth="1"/>
    <col min="4101" max="4101" width="28.140625" style="1" bestFit="1" customWidth="1"/>
    <col min="4102" max="4102" width="33.140625" style="1" bestFit="1" customWidth="1"/>
    <col min="4103" max="4103" width="26" style="1" bestFit="1" customWidth="1"/>
    <col min="4104" max="4104" width="19.140625" style="1" bestFit="1" customWidth="1"/>
    <col min="4105" max="4105" width="10.42578125" style="1" customWidth="1"/>
    <col min="4106" max="4106" width="11.85546875" style="1" customWidth="1"/>
    <col min="4107" max="4107" width="14.7109375" style="1" customWidth="1"/>
    <col min="4108" max="4108" width="9" style="1" bestFit="1" customWidth="1"/>
    <col min="4109" max="4348" width="9.140625" style="1"/>
    <col min="4349" max="4349" width="4.7109375" style="1" bestFit="1" customWidth="1"/>
    <col min="4350" max="4350" width="9.7109375" style="1" bestFit="1" customWidth="1"/>
    <col min="4351" max="4351" width="10" style="1" bestFit="1" customWidth="1"/>
    <col min="4352" max="4352" width="8.85546875" style="1" bestFit="1" customWidth="1"/>
    <col min="4353" max="4353" width="22.85546875" style="1" customWidth="1"/>
    <col min="4354" max="4354" width="59.7109375" style="1" bestFit="1" customWidth="1"/>
    <col min="4355" max="4355" width="57.85546875" style="1" bestFit="1" customWidth="1"/>
    <col min="4356" max="4356" width="35.28515625" style="1" bestFit="1" customWidth="1"/>
    <col min="4357" max="4357" width="28.140625" style="1" bestFit="1" customWidth="1"/>
    <col min="4358" max="4358" width="33.140625" style="1" bestFit="1" customWidth="1"/>
    <col min="4359" max="4359" width="26" style="1" bestFit="1" customWidth="1"/>
    <col min="4360" max="4360" width="19.140625" style="1" bestFit="1" customWidth="1"/>
    <col min="4361" max="4361" width="10.42578125" style="1" customWidth="1"/>
    <col min="4362" max="4362" width="11.85546875" style="1" customWidth="1"/>
    <col min="4363" max="4363" width="14.7109375" style="1" customWidth="1"/>
    <col min="4364" max="4364" width="9" style="1" bestFit="1" customWidth="1"/>
    <col min="4365" max="4604" width="9.140625" style="1"/>
    <col min="4605" max="4605" width="4.7109375" style="1" bestFit="1" customWidth="1"/>
    <col min="4606" max="4606" width="9.7109375" style="1" bestFit="1" customWidth="1"/>
    <col min="4607" max="4607" width="10" style="1" bestFit="1" customWidth="1"/>
    <col min="4608" max="4608" width="8.85546875" style="1" bestFit="1" customWidth="1"/>
    <col min="4609" max="4609" width="22.85546875" style="1" customWidth="1"/>
    <col min="4610" max="4610" width="59.7109375" style="1" bestFit="1" customWidth="1"/>
    <col min="4611" max="4611" width="57.85546875" style="1" bestFit="1" customWidth="1"/>
    <col min="4612" max="4612" width="35.28515625" style="1" bestFit="1" customWidth="1"/>
    <col min="4613" max="4613" width="28.140625" style="1" bestFit="1" customWidth="1"/>
    <col min="4614" max="4614" width="33.140625" style="1" bestFit="1" customWidth="1"/>
    <col min="4615" max="4615" width="26" style="1" bestFit="1" customWidth="1"/>
    <col min="4616" max="4616" width="19.140625" style="1" bestFit="1" customWidth="1"/>
    <col min="4617" max="4617" width="10.42578125" style="1" customWidth="1"/>
    <col min="4618" max="4618" width="11.85546875" style="1" customWidth="1"/>
    <col min="4619" max="4619" width="14.7109375" style="1" customWidth="1"/>
    <col min="4620" max="4620" width="9" style="1" bestFit="1" customWidth="1"/>
    <col min="4621" max="4860" width="9.140625" style="1"/>
    <col min="4861" max="4861" width="4.7109375" style="1" bestFit="1" customWidth="1"/>
    <col min="4862" max="4862" width="9.7109375" style="1" bestFit="1" customWidth="1"/>
    <col min="4863" max="4863" width="10" style="1" bestFit="1" customWidth="1"/>
    <col min="4864" max="4864" width="8.85546875" style="1" bestFit="1" customWidth="1"/>
    <col min="4865" max="4865" width="22.85546875" style="1" customWidth="1"/>
    <col min="4866" max="4866" width="59.7109375" style="1" bestFit="1" customWidth="1"/>
    <col min="4867" max="4867" width="57.85546875" style="1" bestFit="1" customWidth="1"/>
    <col min="4868" max="4868" width="35.28515625" style="1" bestFit="1" customWidth="1"/>
    <col min="4869" max="4869" width="28.140625" style="1" bestFit="1" customWidth="1"/>
    <col min="4870" max="4870" width="33.140625" style="1" bestFit="1" customWidth="1"/>
    <col min="4871" max="4871" width="26" style="1" bestFit="1" customWidth="1"/>
    <col min="4872" max="4872" width="19.140625" style="1" bestFit="1" customWidth="1"/>
    <col min="4873" max="4873" width="10.42578125" style="1" customWidth="1"/>
    <col min="4874" max="4874" width="11.85546875" style="1" customWidth="1"/>
    <col min="4875" max="4875" width="14.7109375" style="1" customWidth="1"/>
    <col min="4876" max="4876" width="9" style="1" bestFit="1" customWidth="1"/>
    <col min="4877" max="5116" width="9.140625" style="1"/>
    <col min="5117" max="5117" width="4.7109375" style="1" bestFit="1" customWidth="1"/>
    <col min="5118" max="5118" width="9.7109375" style="1" bestFit="1" customWidth="1"/>
    <col min="5119" max="5119" width="10" style="1" bestFit="1" customWidth="1"/>
    <col min="5120" max="5120" width="8.85546875" style="1" bestFit="1" customWidth="1"/>
    <col min="5121" max="5121" width="22.85546875" style="1" customWidth="1"/>
    <col min="5122" max="5122" width="59.7109375" style="1" bestFit="1" customWidth="1"/>
    <col min="5123" max="5123" width="57.85546875" style="1" bestFit="1" customWidth="1"/>
    <col min="5124" max="5124" width="35.28515625" style="1" bestFit="1" customWidth="1"/>
    <col min="5125" max="5125" width="28.140625" style="1" bestFit="1" customWidth="1"/>
    <col min="5126" max="5126" width="33.140625" style="1" bestFit="1" customWidth="1"/>
    <col min="5127" max="5127" width="26" style="1" bestFit="1" customWidth="1"/>
    <col min="5128" max="5128" width="19.140625" style="1" bestFit="1" customWidth="1"/>
    <col min="5129" max="5129" width="10.42578125" style="1" customWidth="1"/>
    <col min="5130" max="5130" width="11.85546875" style="1" customWidth="1"/>
    <col min="5131" max="5131" width="14.7109375" style="1" customWidth="1"/>
    <col min="5132" max="5132" width="9" style="1" bestFit="1" customWidth="1"/>
    <col min="5133" max="5372" width="9.140625" style="1"/>
    <col min="5373" max="5373" width="4.7109375" style="1" bestFit="1" customWidth="1"/>
    <col min="5374" max="5374" width="9.7109375" style="1" bestFit="1" customWidth="1"/>
    <col min="5375" max="5375" width="10" style="1" bestFit="1" customWidth="1"/>
    <col min="5376" max="5376" width="8.85546875" style="1" bestFit="1" customWidth="1"/>
    <col min="5377" max="5377" width="22.85546875" style="1" customWidth="1"/>
    <col min="5378" max="5378" width="59.7109375" style="1" bestFit="1" customWidth="1"/>
    <col min="5379" max="5379" width="57.85546875" style="1" bestFit="1" customWidth="1"/>
    <col min="5380" max="5380" width="35.28515625" style="1" bestFit="1" customWidth="1"/>
    <col min="5381" max="5381" width="28.140625" style="1" bestFit="1" customWidth="1"/>
    <col min="5382" max="5382" width="33.140625" style="1" bestFit="1" customWidth="1"/>
    <col min="5383" max="5383" width="26" style="1" bestFit="1" customWidth="1"/>
    <col min="5384" max="5384" width="19.140625" style="1" bestFit="1" customWidth="1"/>
    <col min="5385" max="5385" width="10.42578125" style="1" customWidth="1"/>
    <col min="5386" max="5386" width="11.85546875" style="1" customWidth="1"/>
    <col min="5387" max="5387" width="14.7109375" style="1" customWidth="1"/>
    <col min="5388" max="5388" width="9" style="1" bestFit="1" customWidth="1"/>
    <col min="5389" max="5628" width="9.140625" style="1"/>
    <col min="5629" max="5629" width="4.7109375" style="1" bestFit="1" customWidth="1"/>
    <col min="5630" max="5630" width="9.7109375" style="1" bestFit="1" customWidth="1"/>
    <col min="5631" max="5631" width="10" style="1" bestFit="1" customWidth="1"/>
    <col min="5632" max="5632" width="8.85546875" style="1" bestFit="1" customWidth="1"/>
    <col min="5633" max="5633" width="22.85546875" style="1" customWidth="1"/>
    <col min="5634" max="5634" width="59.7109375" style="1" bestFit="1" customWidth="1"/>
    <col min="5635" max="5635" width="57.85546875" style="1" bestFit="1" customWidth="1"/>
    <col min="5636" max="5636" width="35.28515625" style="1" bestFit="1" customWidth="1"/>
    <col min="5637" max="5637" width="28.140625" style="1" bestFit="1" customWidth="1"/>
    <col min="5638" max="5638" width="33.140625" style="1" bestFit="1" customWidth="1"/>
    <col min="5639" max="5639" width="26" style="1" bestFit="1" customWidth="1"/>
    <col min="5640" max="5640" width="19.140625" style="1" bestFit="1" customWidth="1"/>
    <col min="5641" max="5641" width="10.42578125" style="1" customWidth="1"/>
    <col min="5642" max="5642" width="11.85546875" style="1" customWidth="1"/>
    <col min="5643" max="5643" width="14.7109375" style="1" customWidth="1"/>
    <col min="5644" max="5644" width="9" style="1" bestFit="1" customWidth="1"/>
    <col min="5645" max="5884" width="9.140625" style="1"/>
    <col min="5885" max="5885" width="4.7109375" style="1" bestFit="1" customWidth="1"/>
    <col min="5886" max="5886" width="9.7109375" style="1" bestFit="1" customWidth="1"/>
    <col min="5887" max="5887" width="10" style="1" bestFit="1" customWidth="1"/>
    <col min="5888" max="5888" width="8.85546875" style="1" bestFit="1" customWidth="1"/>
    <col min="5889" max="5889" width="22.85546875" style="1" customWidth="1"/>
    <col min="5890" max="5890" width="59.7109375" style="1" bestFit="1" customWidth="1"/>
    <col min="5891" max="5891" width="57.85546875" style="1" bestFit="1" customWidth="1"/>
    <col min="5892" max="5892" width="35.28515625" style="1" bestFit="1" customWidth="1"/>
    <col min="5893" max="5893" width="28.140625" style="1" bestFit="1" customWidth="1"/>
    <col min="5894" max="5894" width="33.140625" style="1" bestFit="1" customWidth="1"/>
    <col min="5895" max="5895" width="26" style="1" bestFit="1" customWidth="1"/>
    <col min="5896" max="5896" width="19.140625" style="1" bestFit="1" customWidth="1"/>
    <col min="5897" max="5897" width="10.42578125" style="1" customWidth="1"/>
    <col min="5898" max="5898" width="11.85546875" style="1" customWidth="1"/>
    <col min="5899" max="5899" width="14.7109375" style="1" customWidth="1"/>
    <col min="5900" max="5900" width="9" style="1" bestFit="1" customWidth="1"/>
    <col min="5901" max="6140" width="9.140625" style="1"/>
    <col min="6141" max="6141" width="4.7109375" style="1" bestFit="1" customWidth="1"/>
    <col min="6142" max="6142" width="9.7109375" style="1" bestFit="1" customWidth="1"/>
    <col min="6143" max="6143" width="10" style="1" bestFit="1" customWidth="1"/>
    <col min="6144" max="6144" width="8.85546875" style="1" bestFit="1" customWidth="1"/>
    <col min="6145" max="6145" width="22.85546875" style="1" customWidth="1"/>
    <col min="6146" max="6146" width="59.7109375" style="1" bestFit="1" customWidth="1"/>
    <col min="6147" max="6147" width="57.85546875" style="1" bestFit="1" customWidth="1"/>
    <col min="6148" max="6148" width="35.28515625" style="1" bestFit="1" customWidth="1"/>
    <col min="6149" max="6149" width="28.140625" style="1" bestFit="1" customWidth="1"/>
    <col min="6150" max="6150" width="33.140625" style="1" bestFit="1" customWidth="1"/>
    <col min="6151" max="6151" width="26" style="1" bestFit="1" customWidth="1"/>
    <col min="6152" max="6152" width="19.140625" style="1" bestFit="1" customWidth="1"/>
    <col min="6153" max="6153" width="10.42578125" style="1" customWidth="1"/>
    <col min="6154" max="6154" width="11.85546875" style="1" customWidth="1"/>
    <col min="6155" max="6155" width="14.7109375" style="1" customWidth="1"/>
    <col min="6156" max="6156" width="9" style="1" bestFit="1" customWidth="1"/>
    <col min="6157" max="6396" width="9.140625" style="1"/>
    <col min="6397" max="6397" width="4.7109375" style="1" bestFit="1" customWidth="1"/>
    <col min="6398" max="6398" width="9.7109375" style="1" bestFit="1" customWidth="1"/>
    <col min="6399" max="6399" width="10" style="1" bestFit="1" customWidth="1"/>
    <col min="6400" max="6400" width="8.85546875" style="1" bestFit="1" customWidth="1"/>
    <col min="6401" max="6401" width="22.85546875" style="1" customWidth="1"/>
    <col min="6402" max="6402" width="59.7109375" style="1" bestFit="1" customWidth="1"/>
    <col min="6403" max="6403" width="57.85546875" style="1" bestFit="1" customWidth="1"/>
    <col min="6404" max="6404" width="35.28515625" style="1" bestFit="1" customWidth="1"/>
    <col min="6405" max="6405" width="28.140625" style="1" bestFit="1" customWidth="1"/>
    <col min="6406" max="6406" width="33.140625" style="1" bestFit="1" customWidth="1"/>
    <col min="6407" max="6407" width="26" style="1" bestFit="1" customWidth="1"/>
    <col min="6408" max="6408" width="19.140625" style="1" bestFit="1" customWidth="1"/>
    <col min="6409" max="6409" width="10.42578125" style="1" customWidth="1"/>
    <col min="6410" max="6410" width="11.85546875" style="1" customWidth="1"/>
    <col min="6411" max="6411" width="14.7109375" style="1" customWidth="1"/>
    <col min="6412" max="6412" width="9" style="1" bestFit="1" customWidth="1"/>
    <col min="6413" max="6652" width="9.140625" style="1"/>
    <col min="6653" max="6653" width="4.7109375" style="1" bestFit="1" customWidth="1"/>
    <col min="6654" max="6654" width="9.7109375" style="1" bestFit="1" customWidth="1"/>
    <col min="6655" max="6655" width="10" style="1" bestFit="1" customWidth="1"/>
    <col min="6656" max="6656" width="8.85546875" style="1" bestFit="1" customWidth="1"/>
    <col min="6657" max="6657" width="22.85546875" style="1" customWidth="1"/>
    <col min="6658" max="6658" width="59.7109375" style="1" bestFit="1" customWidth="1"/>
    <col min="6659" max="6659" width="57.85546875" style="1" bestFit="1" customWidth="1"/>
    <col min="6660" max="6660" width="35.28515625" style="1" bestFit="1" customWidth="1"/>
    <col min="6661" max="6661" width="28.140625" style="1" bestFit="1" customWidth="1"/>
    <col min="6662" max="6662" width="33.140625" style="1" bestFit="1" customWidth="1"/>
    <col min="6663" max="6663" width="26" style="1" bestFit="1" customWidth="1"/>
    <col min="6664" max="6664" width="19.140625" style="1" bestFit="1" customWidth="1"/>
    <col min="6665" max="6665" width="10.42578125" style="1" customWidth="1"/>
    <col min="6666" max="6666" width="11.85546875" style="1" customWidth="1"/>
    <col min="6667" max="6667" width="14.7109375" style="1" customWidth="1"/>
    <col min="6668" max="6668" width="9" style="1" bestFit="1" customWidth="1"/>
    <col min="6669" max="6908" width="9.140625" style="1"/>
    <col min="6909" max="6909" width="4.7109375" style="1" bestFit="1" customWidth="1"/>
    <col min="6910" max="6910" width="9.7109375" style="1" bestFit="1" customWidth="1"/>
    <col min="6911" max="6911" width="10" style="1" bestFit="1" customWidth="1"/>
    <col min="6912" max="6912" width="8.85546875" style="1" bestFit="1" customWidth="1"/>
    <col min="6913" max="6913" width="22.85546875" style="1" customWidth="1"/>
    <col min="6914" max="6914" width="59.7109375" style="1" bestFit="1" customWidth="1"/>
    <col min="6915" max="6915" width="57.85546875" style="1" bestFit="1" customWidth="1"/>
    <col min="6916" max="6916" width="35.28515625" style="1" bestFit="1" customWidth="1"/>
    <col min="6917" max="6917" width="28.140625" style="1" bestFit="1" customWidth="1"/>
    <col min="6918" max="6918" width="33.140625" style="1" bestFit="1" customWidth="1"/>
    <col min="6919" max="6919" width="26" style="1" bestFit="1" customWidth="1"/>
    <col min="6920" max="6920" width="19.140625" style="1" bestFit="1" customWidth="1"/>
    <col min="6921" max="6921" width="10.42578125" style="1" customWidth="1"/>
    <col min="6922" max="6922" width="11.85546875" style="1" customWidth="1"/>
    <col min="6923" max="6923" width="14.7109375" style="1" customWidth="1"/>
    <col min="6924" max="6924" width="9" style="1" bestFit="1" customWidth="1"/>
    <col min="6925" max="7164" width="9.140625" style="1"/>
    <col min="7165" max="7165" width="4.7109375" style="1" bestFit="1" customWidth="1"/>
    <col min="7166" max="7166" width="9.7109375" style="1" bestFit="1" customWidth="1"/>
    <col min="7167" max="7167" width="10" style="1" bestFit="1" customWidth="1"/>
    <col min="7168" max="7168" width="8.85546875" style="1" bestFit="1" customWidth="1"/>
    <col min="7169" max="7169" width="22.85546875" style="1" customWidth="1"/>
    <col min="7170" max="7170" width="59.7109375" style="1" bestFit="1" customWidth="1"/>
    <col min="7171" max="7171" width="57.85546875" style="1" bestFit="1" customWidth="1"/>
    <col min="7172" max="7172" width="35.28515625" style="1" bestFit="1" customWidth="1"/>
    <col min="7173" max="7173" width="28.140625" style="1" bestFit="1" customWidth="1"/>
    <col min="7174" max="7174" width="33.140625" style="1" bestFit="1" customWidth="1"/>
    <col min="7175" max="7175" width="26" style="1" bestFit="1" customWidth="1"/>
    <col min="7176" max="7176" width="19.140625" style="1" bestFit="1" customWidth="1"/>
    <col min="7177" max="7177" width="10.42578125" style="1" customWidth="1"/>
    <col min="7178" max="7178" width="11.85546875" style="1" customWidth="1"/>
    <col min="7179" max="7179" width="14.7109375" style="1" customWidth="1"/>
    <col min="7180" max="7180" width="9" style="1" bestFit="1" customWidth="1"/>
    <col min="7181" max="7420" width="9.140625" style="1"/>
    <col min="7421" max="7421" width="4.7109375" style="1" bestFit="1" customWidth="1"/>
    <col min="7422" max="7422" width="9.7109375" style="1" bestFit="1" customWidth="1"/>
    <col min="7423" max="7423" width="10" style="1" bestFit="1" customWidth="1"/>
    <col min="7424" max="7424" width="8.85546875" style="1" bestFit="1" customWidth="1"/>
    <col min="7425" max="7425" width="22.85546875" style="1" customWidth="1"/>
    <col min="7426" max="7426" width="59.7109375" style="1" bestFit="1" customWidth="1"/>
    <col min="7427" max="7427" width="57.85546875" style="1" bestFit="1" customWidth="1"/>
    <col min="7428" max="7428" width="35.28515625" style="1" bestFit="1" customWidth="1"/>
    <col min="7429" max="7429" width="28.140625" style="1" bestFit="1" customWidth="1"/>
    <col min="7430" max="7430" width="33.140625" style="1" bestFit="1" customWidth="1"/>
    <col min="7431" max="7431" width="26" style="1" bestFit="1" customWidth="1"/>
    <col min="7432" max="7432" width="19.140625" style="1" bestFit="1" customWidth="1"/>
    <col min="7433" max="7433" width="10.42578125" style="1" customWidth="1"/>
    <col min="7434" max="7434" width="11.85546875" style="1" customWidth="1"/>
    <col min="7435" max="7435" width="14.7109375" style="1" customWidth="1"/>
    <col min="7436" max="7436" width="9" style="1" bestFit="1" customWidth="1"/>
    <col min="7437" max="7676" width="9.140625" style="1"/>
    <col min="7677" max="7677" width="4.7109375" style="1" bestFit="1" customWidth="1"/>
    <col min="7678" max="7678" width="9.7109375" style="1" bestFit="1" customWidth="1"/>
    <col min="7679" max="7679" width="10" style="1" bestFit="1" customWidth="1"/>
    <col min="7680" max="7680" width="8.85546875" style="1" bestFit="1" customWidth="1"/>
    <col min="7681" max="7681" width="22.85546875" style="1" customWidth="1"/>
    <col min="7682" max="7682" width="59.7109375" style="1" bestFit="1" customWidth="1"/>
    <col min="7683" max="7683" width="57.85546875" style="1" bestFit="1" customWidth="1"/>
    <col min="7684" max="7684" width="35.28515625" style="1" bestFit="1" customWidth="1"/>
    <col min="7685" max="7685" width="28.140625" style="1" bestFit="1" customWidth="1"/>
    <col min="7686" max="7686" width="33.140625" style="1" bestFit="1" customWidth="1"/>
    <col min="7687" max="7687" width="26" style="1" bestFit="1" customWidth="1"/>
    <col min="7688" max="7688" width="19.140625" style="1" bestFit="1" customWidth="1"/>
    <col min="7689" max="7689" width="10.42578125" style="1" customWidth="1"/>
    <col min="7690" max="7690" width="11.85546875" style="1" customWidth="1"/>
    <col min="7691" max="7691" width="14.7109375" style="1" customWidth="1"/>
    <col min="7692" max="7692" width="9" style="1" bestFit="1" customWidth="1"/>
    <col min="7693" max="7932" width="9.140625" style="1"/>
    <col min="7933" max="7933" width="4.7109375" style="1" bestFit="1" customWidth="1"/>
    <col min="7934" max="7934" width="9.7109375" style="1" bestFit="1" customWidth="1"/>
    <col min="7935" max="7935" width="10" style="1" bestFit="1" customWidth="1"/>
    <col min="7936" max="7936" width="8.85546875" style="1" bestFit="1" customWidth="1"/>
    <col min="7937" max="7937" width="22.85546875" style="1" customWidth="1"/>
    <col min="7938" max="7938" width="59.7109375" style="1" bestFit="1" customWidth="1"/>
    <col min="7939" max="7939" width="57.85546875" style="1" bestFit="1" customWidth="1"/>
    <col min="7940" max="7940" width="35.28515625" style="1" bestFit="1" customWidth="1"/>
    <col min="7941" max="7941" width="28.140625" style="1" bestFit="1" customWidth="1"/>
    <col min="7942" max="7942" width="33.140625" style="1" bestFit="1" customWidth="1"/>
    <col min="7943" max="7943" width="26" style="1" bestFit="1" customWidth="1"/>
    <col min="7944" max="7944" width="19.140625" style="1" bestFit="1" customWidth="1"/>
    <col min="7945" max="7945" width="10.42578125" style="1" customWidth="1"/>
    <col min="7946" max="7946" width="11.85546875" style="1" customWidth="1"/>
    <col min="7947" max="7947" width="14.7109375" style="1" customWidth="1"/>
    <col min="7948" max="7948" width="9" style="1" bestFit="1" customWidth="1"/>
    <col min="7949" max="8188" width="9.140625" style="1"/>
    <col min="8189" max="8189" width="4.7109375" style="1" bestFit="1" customWidth="1"/>
    <col min="8190" max="8190" width="9.7109375" style="1" bestFit="1" customWidth="1"/>
    <col min="8191" max="8191" width="10" style="1" bestFit="1" customWidth="1"/>
    <col min="8192" max="8192" width="8.85546875" style="1" bestFit="1" customWidth="1"/>
    <col min="8193" max="8193" width="22.85546875" style="1" customWidth="1"/>
    <col min="8194" max="8194" width="59.7109375" style="1" bestFit="1" customWidth="1"/>
    <col min="8195" max="8195" width="57.85546875" style="1" bestFit="1" customWidth="1"/>
    <col min="8196" max="8196" width="35.28515625" style="1" bestFit="1" customWidth="1"/>
    <col min="8197" max="8197" width="28.140625" style="1" bestFit="1" customWidth="1"/>
    <col min="8198" max="8198" width="33.140625" style="1" bestFit="1" customWidth="1"/>
    <col min="8199" max="8199" width="26" style="1" bestFit="1" customWidth="1"/>
    <col min="8200" max="8200" width="19.140625" style="1" bestFit="1" customWidth="1"/>
    <col min="8201" max="8201" width="10.42578125" style="1" customWidth="1"/>
    <col min="8202" max="8202" width="11.85546875" style="1" customWidth="1"/>
    <col min="8203" max="8203" width="14.7109375" style="1" customWidth="1"/>
    <col min="8204" max="8204" width="9" style="1" bestFit="1" customWidth="1"/>
    <col min="8205" max="8444" width="9.140625" style="1"/>
    <col min="8445" max="8445" width="4.7109375" style="1" bestFit="1" customWidth="1"/>
    <col min="8446" max="8446" width="9.7109375" style="1" bestFit="1" customWidth="1"/>
    <col min="8447" max="8447" width="10" style="1" bestFit="1" customWidth="1"/>
    <col min="8448" max="8448" width="8.85546875" style="1" bestFit="1" customWidth="1"/>
    <col min="8449" max="8449" width="22.85546875" style="1" customWidth="1"/>
    <col min="8450" max="8450" width="59.7109375" style="1" bestFit="1" customWidth="1"/>
    <col min="8451" max="8451" width="57.85546875" style="1" bestFit="1" customWidth="1"/>
    <col min="8452" max="8452" width="35.28515625" style="1" bestFit="1" customWidth="1"/>
    <col min="8453" max="8453" width="28.140625" style="1" bestFit="1" customWidth="1"/>
    <col min="8454" max="8454" width="33.140625" style="1" bestFit="1" customWidth="1"/>
    <col min="8455" max="8455" width="26" style="1" bestFit="1" customWidth="1"/>
    <col min="8456" max="8456" width="19.140625" style="1" bestFit="1" customWidth="1"/>
    <col min="8457" max="8457" width="10.42578125" style="1" customWidth="1"/>
    <col min="8458" max="8458" width="11.85546875" style="1" customWidth="1"/>
    <col min="8459" max="8459" width="14.7109375" style="1" customWidth="1"/>
    <col min="8460" max="8460" width="9" style="1" bestFit="1" customWidth="1"/>
    <col min="8461" max="8700" width="9.140625" style="1"/>
    <col min="8701" max="8701" width="4.7109375" style="1" bestFit="1" customWidth="1"/>
    <col min="8702" max="8702" width="9.7109375" style="1" bestFit="1" customWidth="1"/>
    <col min="8703" max="8703" width="10" style="1" bestFit="1" customWidth="1"/>
    <col min="8704" max="8704" width="8.85546875" style="1" bestFit="1" customWidth="1"/>
    <col min="8705" max="8705" width="22.85546875" style="1" customWidth="1"/>
    <col min="8706" max="8706" width="59.7109375" style="1" bestFit="1" customWidth="1"/>
    <col min="8707" max="8707" width="57.85546875" style="1" bestFit="1" customWidth="1"/>
    <col min="8708" max="8708" width="35.28515625" style="1" bestFit="1" customWidth="1"/>
    <col min="8709" max="8709" width="28.140625" style="1" bestFit="1" customWidth="1"/>
    <col min="8710" max="8710" width="33.140625" style="1" bestFit="1" customWidth="1"/>
    <col min="8711" max="8711" width="26" style="1" bestFit="1" customWidth="1"/>
    <col min="8712" max="8712" width="19.140625" style="1" bestFit="1" customWidth="1"/>
    <col min="8713" max="8713" width="10.42578125" style="1" customWidth="1"/>
    <col min="8714" max="8714" width="11.85546875" style="1" customWidth="1"/>
    <col min="8715" max="8715" width="14.7109375" style="1" customWidth="1"/>
    <col min="8716" max="8716" width="9" style="1" bestFit="1" customWidth="1"/>
    <col min="8717" max="8956" width="9.140625" style="1"/>
    <col min="8957" max="8957" width="4.7109375" style="1" bestFit="1" customWidth="1"/>
    <col min="8958" max="8958" width="9.7109375" style="1" bestFit="1" customWidth="1"/>
    <col min="8959" max="8959" width="10" style="1" bestFit="1" customWidth="1"/>
    <col min="8960" max="8960" width="8.85546875" style="1" bestFit="1" customWidth="1"/>
    <col min="8961" max="8961" width="22.85546875" style="1" customWidth="1"/>
    <col min="8962" max="8962" width="59.7109375" style="1" bestFit="1" customWidth="1"/>
    <col min="8963" max="8963" width="57.85546875" style="1" bestFit="1" customWidth="1"/>
    <col min="8964" max="8964" width="35.28515625" style="1" bestFit="1" customWidth="1"/>
    <col min="8965" max="8965" width="28.140625" style="1" bestFit="1" customWidth="1"/>
    <col min="8966" max="8966" width="33.140625" style="1" bestFit="1" customWidth="1"/>
    <col min="8967" max="8967" width="26" style="1" bestFit="1" customWidth="1"/>
    <col min="8968" max="8968" width="19.140625" style="1" bestFit="1" customWidth="1"/>
    <col min="8969" max="8969" width="10.42578125" style="1" customWidth="1"/>
    <col min="8970" max="8970" width="11.85546875" style="1" customWidth="1"/>
    <col min="8971" max="8971" width="14.7109375" style="1" customWidth="1"/>
    <col min="8972" max="8972" width="9" style="1" bestFit="1" customWidth="1"/>
    <col min="8973" max="9212" width="9.140625" style="1"/>
    <col min="9213" max="9213" width="4.7109375" style="1" bestFit="1" customWidth="1"/>
    <col min="9214" max="9214" width="9.7109375" style="1" bestFit="1" customWidth="1"/>
    <col min="9215" max="9215" width="10" style="1" bestFit="1" customWidth="1"/>
    <col min="9216" max="9216" width="8.85546875" style="1" bestFit="1" customWidth="1"/>
    <col min="9217" max="9217" width="22.85546875" style="1" customWidth="1"/>
    <col min="9218" max="9218" width="59.7109375" style="1" bestFit="1" customWidth="1"/>
    <col min="9219" max="9219" width="57.85546875" style="1" bestFit="1" customWidth="1"/>
    <col min="9220" max="9220" width="35.28515625" style="1" bestFit="1" customWidth="1"/>
    <col min="9221" max="9221" width="28.140625" style="1" bestFit="1" customWidth="1"/>
    <col min="9222" max="9222" width="33.140625" style="1" bestFit="1" customWidth="1"/>
    <col min="9223" max="9223" width="26" style="1" bestFit="1" customWidth="1"/>
    <col min="9224" max="9224" width="19.140625" style="1" bestFit="1" customWidth="1"/>
    <col min="9225" max="9225" width="10.42578125" style="1" customWidth="1"/>
    <col min="9226" max="9226" width="11.85546875" style="1" customWidth="1"/>
    <col min="9227" max="9227" width="14.7109375" style="1" customWidth="1"/>
    <col min="9228" max="9228" width="9" style="1" bestFit="1" customWidth="1"/>
    <col min="9229" max="9468" width="9.140625" style="1"/>
    <col min="9469" max="9469" width="4.7109375" style="1" bestFit="1" customWidth="1"/>
    <col min="9470" max="9470" width="9.7109375" style="1" bestFit="1" customWidth="1"/>
    <col min="9471" max="9471" width="10" style="1" bestFit="1" customWidth="1"/>
    <col min="9472" max="9472" width="8.85546875" style="1" bestFit="1" customWidth="1"/>
    <col min="9473" max="9473" width="22.85546875" style="1" customWidth="1"/>
    <col min="9474" max="9474" width="59.7109375" style="1" bestFit="1" customWidth="1"/>
    <col min="9475" max="9475" width="57.85546875" style="1" bestFit="1" customWidth="1"/>
    <col min="9476" max="9476" width="35.28515625" style="1" bestFit="1" customWidth="1"/>
    <col min="9477" max="9477" width="28.140625" style="1" bestFit="1" customWidth="1"/>
    <col min="9478" max="9478" width="33.140625" style="1" bestFit="1" customWidth="1"/>
    <col min="9479" max="9479" width="26" style="1" bestFit="1" customWidth="1"/>
    <col min="9480" max="9480" width="19.140625" style="1" bestFit="1" customWidth="1"/>
    <col min="9481" max="9481" width="10.42578125" style="1" customWidth="1"/>
    <col min="9482" max="9482" width="11.85546875" style="1" customWidth="1"/>
    <col min="9483" max="9483" width="14.7109375" style="1" customWidth="1"/>
    <col min="9484" max="9484" width="9" style="1" bestFit="1" customWidth="1"/>
    <col min="9485" max="9724" width="9.140625" style="1"/>
    <col min="9725" max="9725" width="4.7109375" style="1" bestFit="1" customWidth="1"/>
    <col min="9726" max="9726" width="9.7109375" style="1" bestFit="1" customWidth="1"/>
    <col min="9727" max="9727" width="10" style="1" bestFit="1" customWidth="1"/>
    <col min="9728" max="9728" width="8.85546875" style="1" bestFit="1" customWidth="1"/>
    <col min="9729" max="9729" width="22.85546875" style="1" customWidth="1"/>
    <col min="9730" max="9730" width="59.7109375" style="1" bestFit="1" customWidth="1"/>
    <col min="9731" max="9731" width="57.85546875" style="1" bestFit="1" customWidth="1"/>
    <col min="9732" max="9732" width="35.28515625" style="1" bestFit="1" customWidth="1"/>
    <col min="9733" max="9733" width="28.140625" style="1" bestFit="1" customWidth="1"/>
    <col min="9734" max="9734" width="33.140625" style="1" bestFit="1" customWidth="1"/>
    <col min="9735" max="9735" width="26" style="1" bestFit="1" customWidth="1"/>
    <col min="9736" max="9736" width="19.140625" style="1" bestFit="1" customWidth="1"/>
    <col min="9737" max="9737" width="10.42578125" style="1" customWidth="1"/>
    <col min="9738" max="9738" width="11.85546875" style="1" customWidth="1"/>
    <col min="9739" max="9739" width="14.7109375" style="1" customWidth="1"/>
    <col min="9740" max="9740" width="9" style="1" bestFit="1" customWidth="1"/>
    <col min="9741" max="9980" width="9.140625" style="1"/>
    <col min="9981" max="9981" width="4.7109375" style="1" bestFit="1" customWidth="1"/>
    <col min="9982" max="9982" width="9.7109375" style="1" bestFit="1" customWidth="1"/>
    <col min="9983" max="9983" width="10" style="1" bestFit="1" customWidth="1"/>
    <col min="9984" max="9984" width="8.85546875" style="1" bestFit="1" customWidth="1"/>
    <col min="9985" max="9985" width="22.85546875" style="1" customWidth="1"/>
    <col min="9986" max="9986" width="59.7109375" style="1" bestFit="1" customWidth="1"/>
    <col min="9987" max="9987" width="57.85546875" style="1" bestFit="1" customWidth="1"/>
    <col min="9988" max="9988" width="35.28515625" style="1" bestFit="1" customWidth="1"/>
    <col min="9989" max="9989" width="28.140625" style="1" bestFit="1" customWidth="1"/>
    <col min="9990" max="9990" width="33.140625" style="1" bestFit="1" customWidth="1"/>
    <col min="9991" max="9991" width="26" style="1" bestFit="1" customWidth="1"/>
    <col min="9992" max="9992" width="19.140625" style="1" bestFit="1" customWidth="1"/>
    <col min="9993" max="9993" width="10.42578125" style="1" customWidth="1"/>
    <col min="9994" max="9994" width="11.85546875" style="1" customWidth="1"/>
    <col min="9995" max="9995" width="14.7109375" style="1" customWidth="1"/>
    <col min="9996" max="9996" width="9" style="1" bestFit="1" customWidth="1"/>
    <col min="9997" max="10236" width="9.140625" style="1"/>
    <col min="10237" max="10237" width="4.7109375" style="1" bestFit="1" customWidth="1"/>
    <col min="10238" max="10238" width="9.7109375" style="1" bestFit="1" customWidth="1"/>
    <col min="10239" max="10239" width="10" style="1" bestFit="1" customWidth="1"/>
    <col min="10240" max="10240" width="8.85546875" style="1" bestFit="1" customWidth="1"/>
    <col min="10241" max="10241" width="22.85546875" style="1" customWidth="1"/>
    <col min="10242" max="10242" width="59.7109375" style="1" bestFit="1" customWidth="1"/>
    <col min="10243" max="10243" width="57.85546875" style="1" bestFit="1" customWidth="1"/>
    <col min="10244" max="10244" width="35.28515625" style="1" bestFit="1" customWidth="1"/>
    <col min="10245" max="10245" width="28.140625" style="1" bestFit="1" customWidth="1"/>
    <col min="10246" max="10246" width="33.140625" style="1" bestFit="1" customWidth="1"/>
    <col min="10247" max="10247" width="26" style="1" bestFit="1" customWidth="1"/>
    <col min="10248" max="10248" width="19.140625" style="1" bestFit="1" customWidth="1"/>
    <col min="10249" max="10249" width="10.42578125" style="1" customWidth="1"/>
    <col min="10250" max="10250" width="11.85546875" style="1" customWidth="1"/>
    <col min="10251" max="10251" width="14.7109375" style="1" customWidth="1"/>
    <col min="10252" max="10252" width="9" style="1" bestFit="1" customWidth="1"/>
    <col min="10253" max="10492" width="9.140625" style="1"/>
    <col min="10493" max="10493" width="4.7109375" style="1" bestFit="1" customWidth="1"/>
    <col min="10494" max="10494" width="9.7109375" style="1" bestFit="1" customWidth="1"/>
    <col min="10495" max="10495" width="10" style="1" bestFit="1" customWidth="1"/>
    <col min="10496" max="10496" width="8.85546875" style="1" bestFit="1" customWidth="1"/>
    <col min="10497" max="10497" width="22.85546875" style="1" customWidth="1"/>
    <col min="10498" max="10498" width="59.7109375" style="1" bestFit="1" customWidth="1"/>
    <col min="10499" max="10499" width="57.85546875" style="1" bestFit="1" customWidth="1"/>
    <col min="10500" max="10500" width="35.28515625" style="1" bestFit="1" customWidth="1"/>
    <col min="10501" max="10501" width="28.140625" style="1" bestFit="1" customWidth="1"/>
    <col min="10502" max="10502" width="33.140625" style="1" bestFit="1" customWidth="1"/>
    <col min="10503" max="10503" width="26" style="1" bestFit="1" customWidth="1"/>
    <col min="10504" max="10504" width="19.140625" style="1" bestFit="1" customWidth="1"/>
    <col min="10505" max="10505" width="10.42578125" style="1" customWidth="1"/>
    <col min="10506" max="10506" width="11.85546875" style="1" customWidth="1"/>
    <col min="10507" max="10507" width="14.7109375" style="1" customWidth="1"/>
    <col min="10508" max="10508" width="9" style="1" bestFit="1" customWidth="1"/>
    <col min="10509" max="10748" width="9.140625" style="1"/>
    <col min="10749" max="10749" width="4.7109375" style="1" bestFit="1" customWidth="1"/>
    <col min="10750" max="10750" width="9.7109375" style="1" bestFit="1" customWidth="1"/>
    <col min="10751" max="10751" width="10" style="1" bestFit="1" customWidth="1"/>
    <col min="10752" max="10752" width="8.85546875" style="1" bestFit="1" customWidth="1"/>
    <col min="10753" max="10753" width="22.85546875" style="1" customWidth="1"/>
    <col min="10754" max="10754" width="59.7109375" style="1" bestFit="1" customWidth="1"/>
    <col min="10755" max="10755" width="57.85546875" style="1" bestFit="1" customWidth="1"/>
    <col min="10756" max="10756" width="35.28515625" style="1" bestFit="1" customWidth="1"/>
    <col min="10757" max="10757" width="28.140625" style="1" bestFit="1" customWidth="1"/>
    <col min="10758" max="10758" width="33.140625" style="1" bestFit="1" customWidth="1"/>
    <col min="10759" max="10759" width="26" style="1" bestFit="1" customWidth="1"/>
    <col min="10760" max="10760" width="19.140625" style="1" bestFit="1" customWidth="1"/>
    <col min="10761" max="10761" width="10.42578125" style="1" customWidth="1"/>
    <col min="10762" max="10762" width="11.85546875" style="1" customWidth="1"/>
    <col min="10763" max="10763" width="14.7109375" style="1" customWidth="1"/>
    <col min="10764" max="10764" width="9" style="1" bestFit="1" customWidth="1"/>
    <col min="10765" max="11004" width="9.140625" style="1"/>
    <col min="11005" max="11005" width="4.7109375" style="1" bestFit="1" customWidth="1"/>
    <col min="11006" max="11006" width="9.7109375" style="1" bestFit="1" customWidth="1"/>
    <col min="11007" max="11007" width="10" style="1" bestFit="1" customWidth="1"/>
    <col min="11008" max="11008" width="8.85546875" style="1" bestFit="1" customWidth="1"/>
    <col min="11009" max="11009" width="22.85546875" style="1" customWidth="1"/>
    <col min="11010" max="11010" width="59.7109375" style="1" bestFit="1" customWidth="1"/>
    <col min="11011" max="11011" width="57.85546875" style="1" bestFit="1" customWidth="1"/>
    <col min="11012" max="11012" width="35.28515625" style="1" bestFit="1" customWidth="1"/>
    <col min="11013" max="11013" width="28.140625" style="1" bestFit="1" customWidth="1"/>
    <col min="11014" max="11014" width="33.140625" style="1" bestFit="1" customWidth="1"/>
    <col min="11015" max="11015" width="26" style="1" bestFit="1" customWidth="1"/>
    <col min="11016" max="11016" width="19.140625" style="1" bestFit="1" customWidth="1"/>
    <col min="11017" max="11017" width="10.42578125" style="1" customWidth="1"/>
    <col min="11018" max="11018" width="11.85546875" style="1" customWidth="1"/>
    <col min="11019" max="11019" width="14.7109375" style="1" customWidth="1"/>
    <col min="11020" max="11020" width="9" style="1" bestFit="1" customWidth="1"/>
    <col min="11021" max="11260" width="9.140625" style="1"/>
    <col min="11261" max="11261" width="4.7109375" style="1" bestFit="1" customWidth="1"/>
    <col min="11262" max="11262" width="9.7109375" style="1" bestFit="1" customWidth="1"/>
    <col min="11263" max="11263" width="10" style="1" bestFit="1" customWidth="1"/>
    <col min="11264" max="11264" width="8.85546875" style="1" bestFit="1" customWidth="1"/>
    <col min="11265" max="11265" width="22.85546875" style="1" customWidth="1"/>
    <col min="11266" max="11266" width="59.7109375" style="1" bestFit="1" customWidth="1"/>
    <col min="11267" max="11267" width="57.85546875" style="1" bestFit="1" customWidth="1"/>
    <col min="11268" max="11268" width="35.28515625" style="1" bestFit="1" customWidth="1"/>
    <col min="11269" max="11269" width="28.140625" style="1" bestFit="1" customWidth="1"/>
    <col min="11270" max="11270" width="33.140625" style="1" bestFit="1" customWidth="1"/>
    <col min="11271" max="11271" width="26" style="1" bestFit="1" customWidth="1"/>
    <col min="11272" max="11272" width="19.140625" style="1" bestFit="1" customWidth="1"/>
    <col min="11273" max="11273" width="10.42578125" style="1" customWidth="1"/>
    <col min="11274" max="11274" width="11.85546875" style="1" customWidth="1"/>
    <col min="11275" max="11275" width="14.7109375" style="1" customWidth="1"/>
    <col min="11276" max="11276" width="9" style="1" bestFit="1" customWidth="1"/>
    <col min="11277" max="11516" width="9.140625" style="1"/>
    <col min="11517" max="11517" width="4.7109375" style="1" bestFit="1" customWidth="1"/>
    <col min="11518" max="11518" width="9.7109375" style="1" bestFit="1" customWidth="1"/>
    <col min="11519" max="11519" width="10" style="1" bestFit="1" customWidth="1"/>
    <col min="11520" max="11520" width="8.85546875" style="1" bestFit="1" customWidth="1"/>
    <col min="11521" max="11521" width="22.85546875" style="1" customWidth="1"/>
    <col min="11522" max="11522" width="59.7109375" style="1" bestFit="1" customWidth="1"/>
    <col min="11523" max="11523" width="57.85546875" style="1" bestFit="1" customWidth="1"/>
    <col min="11524" max="11524" width="35.28515625" style="1" bestFit="1" customWidth="1"/>
    <col min="11525" max="11525" width="28.140625" style="1" bestFit="1" customWidth="1"/>
    <col min="11526" max="11526" width="33.140625" style="1" bestFit="1" customWidth="1"/>
    <col min="11527" max="11527" width="26" style="1" bestFit="1" customWidth="1"/>
    <col min="11528" max="11528" width="19.140625" style="1" bestFit="1" customWidth="1"/>
    <col min="11529" max="11529" width="10.42578125" style="1" customWidth="1"/>
    <col min="11530" max="11530" width="11.85546875" style="1" customWidth="1"/>
    <col min="11531" max="11531" width="14.7109375" style="1" customWidth="1"/>
    <col min="11532" max="11532" width="9" style="1" bestFit="1" customWidth="1"/>
    <col min="11533" max="11772" width="9.140625" style="1"/>
    <col min="11773" max="11773" width="4.7109375" style="1" bestFit="1" customWidth="1"/>
    <col min="11774" max="11774" width="9.7109375" style="1" bestFit="1" customWidth="1"/>
    <col min="11775" max="11775" width="10" style="1" bestFit="1" customWidth="1"/>
    <col min="11776" max="11776" width="8.85546875" style="1" bestFit="1" customWidth="1"/>
    <col min="11777" max="11777" width="22.85546875" style="1" customWidth="1"/>
    <col min="11778" max="11778" width="59.7109375" style="1" bestFit="1" customWidth="1"/>
    <col min="11779" max="11779" width="57.85546875" style="1" bestFit="1" customWidth="1"/>
    <col min="11780" max="11780" width="35.28515625" style="1" bestFit="1" customWidth="1"/>
    <col min="11781" max="11781" width="28.140625" style="1" bestFit="1" customWidth="1"/>
    <col min="11782" max="11782" width="33.140625" style="1" bestFit="1" customWidth="1"/>
    <col min="11783" max="11783" width="26" style="1" bestFit="1" customWidth="1"/>
    <col min="11784" max="11784" width="19.140625" style="1" bestFit="1" customWidth="1"/>
    <col min="11785" max="11785" width="10.42578125" style="1" customWidth="1"/>
    <col min="11786" max="11786" width="11.85546875" style="1" customWidth="1"/>
    <col min="11787" max="11787" width="14.7109375" style="1" customWidth="1"/>
    <col min="11788" max="11788" width="9" style="1" bestFit="1" customWidth="1"/>
    <col min="11789" max="12028" width="9.140625" style="1"/>
    <col min="12029" max="12029" width="4.7109375" style="1" bestFit="1" customWidth="1"/>
    <col min="12030" max="12030" width="9.7109375" style="1" bestFit="1" customWidth="1"/>
    <col min="12031" max="12031" width="10" style="1" bestFit="1" customWidth="1"/>
    <col min="12032" max="12032" width="8.85546875" style="1" bestFit="1" customWidth="1"/>
    <col min="12033" max="12033" width="22.85546875" style="1" customWidth="1"/>
    <col min="12034" max="12034" width="59.7109375" style="1" bestFit="1" customWidth="1"/>
    <col min="12035" max="12035" width="57.85546875" style="1" bestFit="1" customWidth="1"/>
    <col min="12036" max="12036" width="35.28515625" style="1" bestFit="1" customWidth="1"/>
    <col min="12037" max="12037" width="28.140625" style="1" bestFit="1" customWidth="1"/>
    <col min="12038" max="12038" width="33.140625" style="1" bestFit="1" customWidth="1"/>
    <col min="12039" max="12039" width="26" style="1" bestFit="1" customWidth="1"/>
    <col min="12040" max="12040" width="19.140625" style="1" bestFit="1" customWidth="1"/>
    <col min="12041" max="12041" width="10.42578125" style="1" customWidth="1"/>
    <col min="12042" max="12042" width="11.85546875" style="1" customWidth="1"/>
    <col min="12043" max="12043" width="14.7109375" style="1" customWidth="1"/>
    <col min="12044" max="12044" width="9" style="1" bestFit="1" customWidth="1"/>
    <col min="12045" max="12284" width="9.140625" style="1"/>
    <col min="12285" max="12285" width="4.7109375" style="1" bestFit="1" customWidth="1"/>
    <col min="12286" max="12286" width="9.7109375" style="1" bestFit="1" customWidth="1"/>
    <col min="12287" max="12287" width="10" style="1" bestFit="1" customWidth="1"/>
    <col min="12288" max="12288" width="8.85546875" style="1" bestFit="1" customWidth="1"/>
    <col min="12289" max="12289" width="22.85546875" style="1" customWidth="1"/>
    <col min="12290" max="12290" width="59.7109375" style="1" bestFit="1" customWidth="1"/>
    <col min="12291" max="12291" width="57.85546875" style="1" bestFit="1" customWidth="1"/>
    <col min="12292" max="12292" width="35.28515625" style="1" bestFit="1" customWidth="1"/>
    <col min="12293" max="12293" width="28.140625" style="1" bestFit="1" customWidth="1"/>
    <col min="12294" max="12294" width="33.140625" style="1" bestFit="1" customWidth="1"/>
    <col min="12295" max="12295" width="26" style="1" bestFit="1" customWidth="1"/>
    <col min="12296" max="12296" width="19.140625" style="1" bestFit="1" customWidth="1"/>
    <col min="12297" max="12297" width="10.42578125" style="1" customWidth="1"/>
    <col min="12298" max="12298" width="11.85546875" style="1" customWidth="1"/>
    <col min="12299" max="12299" width="14.7109375" style="1" customWidth="1"/>
    <col min="12300" max="12300" width="9" style="1" bestFit="1" customWidth="1"/>
    <col min="12301" max="12540" width="9.140625" style="1"/>
    <col min="12541" max="12541" width="4.7109375" style="1" bestFit="1" customWidth="1"/>
    <col min="12542" max="12542" width="9.7109375" style="1" bestFit="1" customWidth="1"/>
    <col min="12543" max="12543" width="10" style="1" bestFit="1" customWidth="1"/>
    <col min="12544" max="12544" width="8.85546875" style="1" bestFit="1" customWidth="1"/>
    <col min="12545" max="12545" width="22.85546875" style="1" customWidth="1"/>
    <col min="12546" max="12546" width="59.7109375" style="1" bestFit="1" customWidth="1"/>
    <col min="12547" max="12547" width="57.85546875" style="1" bestFit="1" customWidth="1"/>
    <col min="12548" max="12548" width="35.28515625" style="1" bestFit="1" customWidth="1"/>
    <col min="12549" max="12549" width="28.140625" style="1" bestFit="1" customWidth="1"/>
    <col min="12550" max="12550" width="33.140625" style="1" bestFit="1" customWidth="1"/>
    <col min="12551" max="12551" width="26" style="1" bestFit="1" customWidth="1"/>
    <col min="12552" max="12552" width="19.140625" style="1" bestFit="1" customWidth="1"/>
    <col min="12553" max="12553" width="10.42578125" style="1" customWidth="1"/>
    <col min="12554" max="12554" width="11.85546875" style="1" customWidth="1"/>
    <col min="12555" max="12555" width="14.7109375" style="1" customWidth="1"/>
    <col min="12556" max="12556" width="9" style="1" bestFit="1" customWidth="1"/>
    <col min="12557" max="12796" width="9.140625" style="1"/>
    <col min="12797" max="12797" width="4.7109375" style="1" bestFit="1" customWidth="1"/>
    <col min="12798" max="12798" width="9.7109375" style="1" bestFit="1" customWidth="1"/>
    <col min="12799" max="12799" width="10" style="1" bestFit="1" customWidth="1"/>
    <col min="12800" max="12800" width="8.85546875" style="1" bestFit="1" customWidth="1"/>
    <col min="12801" max="12801" width="22.85546875" style="1" customWidth="1"/>
    <col min="12802" max="12802" width="59.7109375" style="1" bestFit="1" customWidth="1"/>
    <col min="12803" max="12803" width="57.85546875" style="1" bestFit="1" customWidth="1"/>
    <col min="12804" max="12804" width="35.28515625" style="1" bestFit="1" customWidth="1"/>
    <col min="12805" max="12805" width="28.140625" style="1" bestFit="1" customWidth="1"/>
    <col min="12806" max="12806" width="33.140625" style="1" bestFit="1" customWidth="1"/>
    <col min="12807" max="12807" width="26" style="1" bestFit="1" customWidth="1"/>
    <col min="12808" max="12808" width="19.140625" style="1" bestFit="1" customWidth="1"/>
    <col min="12809" max="12809" width="10.42578125" style="1" customWidth="1"/>
    <col min="12810" max="12810" width="11.85546875" style="1" customWidth="1"/>
    <col min="12811" max="12811" width="14.7109375" style="1" customWidth="1"/>
    <col min="12812" max="12812" width="9" style="1" bestFit="1" customWidth="1"/>
    <col min="12813" max="13052" width="9.140625" style="1"/>
    <col min="13053" max="13053" width="4.7109375" style="1" bestFit="1" customWidth="1"/>
    <col min="13054" max="13054" width="9.7109375" style="1" bestFit="1" customWidth="1"/>
    <col min="13055" max="13055" width="10" style="1" bestFit="1" customWidth="1"/>
    <col min="13056" max="13056" width="8.85546875" style="1" bestFit="1" customWidth="1"/>
    <col min="13057" max="13057" width="22.85546875" style="1" customWidth="1"/>
    <col min="13058" max="13058" width="59.7109375" style="1" bestFit="1" customWidth="1"/>
    <col min="13059" max="13059" width="57.85546875" style="1" bestFit="1" customWidth="1"/>
    <col min="13060" max="13060" width="35.28515625" style="1" bestFit="1" customWidth="1"/>
    <col min="13061" max="13061" width="28.140625" style="1" bestFit="1" customWidth="1"/>
    <col min="13062" max="13062" width="33.140625" style="1" bestFit="1" customWidth="1"/>
    <col min="13063" max="13063" width="26" style="1" bestFit="1" customWidth="1"/>
    <col min="13064" max="13064" width="19.140625" style="1" bestFit="1" customWidth="1"/>
    <col min="13065" max="13065" width="10.42578125" style="1" customWidth="1"/>
    <col min="13066" max="13066" width="11.85546875" style="1" customWidth="1"/>
    <col min="13067" max="13067" width="14.7109375" style="1" customWidth="1"/>
    <col min="13068" max="13068" width="9" style="1" bestFit="1" customWidth="1"/>
    <col min="13069" max="13308" width="9.140625" style="1"/>
    <col min="13309" max="13309" width="4.7109375" style="1" bestFit="1" customWidth="1"/>
    <col min="13310" max="13310" width="9.7109375" style="1" bestFit="1" customWidth="1"/>
    <col min="13311" max="13311" width="10" style="1" bestFit="1" customWidth="1"/>
    <col min="13312" max="13312" width="8.85546875" style="1" bestFit="1" customWidth="1"/>
    <col min="13313" max="13313" width="22.85546875" style="1" customWidth="1"/>
    <col min="13314" max="13314" width="59.7109375" style="1" bestFit="1" customWidth="1"/>
    <col min="13315" max="13315" width="57.85546875" style="1" bestFit="1" customWidth="1"/>
    <col min="13316" max="13316" width="35.28515625" style="1" bestFit="1" customWidth="1"/>
    <col min="13317" max="13317" width="28.140625" style="1" bestFit="1" customWidth="1"/>
    <col min="13318" max="13318" width="33.140625" style="1" bestFit="1" customWidth="1"/>
    <col min="13319" max="13319" width="26" style="1" bestFit="1" customWidth="1"/>
    <col min="13320" max="13320" width="19.140625" style="1" bestFit="1" customWidth="1"/>
    <col min="13321" max="13321" width="10.42578125" style="1" customWidth="1"/>
    <col min="13322" max="13322" width="11.85546875" style="1" customWidth="1"/>
    <col min="13323" max="13323" width="14.7109375" style="1" customWidth="1"/>
    <col min="13324" max="13324" width="9" style="1" bestFit="1" customWidth="1"/>
    <col min="13325" max="13564" width="9.140625" style="1"/>
    <col min="13565" max="13565" width="4.7109375" style="1" bestFit="1" customWidth="1"/>
    <col min="13566" max="13566" width="9.7109375" style="1" bestFit="1" customWidth="1"/>
    <col min="13567" max="13567" width="10" style="1" bestFit="1" customWidth="1"/>
    <col min="13568" max="13568" width="8.85546875" style="1" bestFit="1" customWidth="1"/>
    <col min="13569" max="13569" width="22.85546875" style="1" customWidth="1"/>
    <col min="13570" max="13570" width="59.7109375" style="1" bestFit="1" customWidth="1"/>
    <col min="13571" max="13571" width="57.85546875" style="1" bestFit="1" customWidth="1"/>
    <col min="13572" max="13572" width="35.28515625" style="1" bestFit="1" customWidth="1"/>
    <col min="13573" max="13573" width="28.140625" style="1" bestFit="1" customWidth="1"/>
    <col min="13574" max="13574" width="33.140625" style="1" bestFit="1" customWidth="1"/>
    <col min="13575" max="13575" width="26" style="1" bestFit="1" customWidth="1"/>
    <col min="13576" max="13576" width="19.140625" style="1" bestFit="1" customWidth="1"/>
    <col min="13577" max="13577" width="10.42578125" style="1" customWidth="1"/>
    <col min="13578" max="13578" width="11.85546875" style="1" customWidth="1"/>
    <col min="13579" max="13579" width="14.7109375" style="1" customWidth="1"/>
    <col min="13580" max="13580" width="9" style="1" bestFit="1" customWidth="1"/>
    <col min="13581" max="13820" width="9.140625" style="1"/>
    <col min="13821" max="13821" width="4.7109375" style="1" bestFit="1" customWidth="1"/>
    <col min="13822" max="13822" width="9.7109375" style="1" bestFit="1" customWidth="1"/>
    <col min="13823" max="13823" width="10" style="1" bestFit="1" customWidth="1"/>
    <col min="13824" max="13824" width="8.85546875" style="1" bestFit="1" customWidth="1"/>
    <col min="13825" max="13825" width="22.85546875" style="1" customWidth="1"/>
    <col min="13826" max="13826" width="59.7109375" style="1" bestFit="1" customWidth="1"/>
    <col min="13827" max="13827" width="57.85546875" style="1" bestFit="1" customWidth="1"/>
    <col min="13828" max="13828" width="35.28515625" style="1" bestFit="1" customWidth="1"/>
    <col min="13829" max="13829" width="28.140625" style="1" bestFit="1" customWidth="1"/>
    <col min="13830" max="13830" width="33.140625" style="1" bestFit="1" customWidth="1"/>
    <col min="13831" max="13831" width="26" style="1" bestFit="1" customWidth="1"/>
    <col min="13832" max="13832" width="19.140625" style="1" bestFit="1" customWidth="1"/>
    <col min="13833" max="13833" width="10.42578125" style="1" customWidth="1"/>
    <col min="13834" max="13834" width="11.85546875" style="1" customWidth="1"/>
    <col min="13835" max="13835" width="14.7109375" style="1" customWidth="1"/>
    <col min="13836" max="13836" width="9" style="1" bestFit="1" customWidth="1"/>
    <col min="13837" max="14076" width="9.140625" style="1"/>
    <col min="14077" max="14077" width="4.7109375" style="1" bestFit="1" customWidth="1"/>
    <col min="14078" max="14078" width="9.7109375" style="1" bestFit="1" customWidth="1"/>
    <col min="14079" max="14079" width="10" style="1" bestFit="1" customWidth="1"/>
    <col min="14080" max="14080" width="8.85546875" style="1" bestFit="1" customWidth="1"/>
    <col min="14081" max="14081" width="22.85546875" style="1" customWidth="1"/>
    <col min="14082" max="14082" width="59.7109375" style="1" bestFit="1" customWidth="1"/>
    <col min="14083" max="14083" width="57.85546875" style="1" bestFit="1" customWidth="1"/>
    <col min="14084" max="14084" width="35.28515625" style="1" bestFit="1" customWidth="1"/>
    <col min="14085" max="14085" width="28.140625" style="1" bestFit="1" customWidth="1"/>
    <col min="14086" max="14086" width="33.140625" style="1" bestFit="1" customWidth="1"/>
    <col min="14087" max="14087" width="26" style="1" bestFit="1" customWidth="1"/>
    <col min="14088" max="14088" width="19.140625" style="1" bestFit="1" customWidth="1"/>
    <col min="14089" max="14089" width="10.42578125" style="1" customWidth="1"/>
    <col min="14090" max="14090" width="11.85546875" style="1" customWidth="1"/>
    <col min="14091" max="14091" width="14.7109375" style="1" customWidth="1"/>
    <col min="14092" max="14092" width="9" style="1" bestFit="1" customWidth="1"/>
    <col min="14093" max="14332" width="9.140625" style="1"/>
    <col min="14333" max="14333" width="4.7109375" style="1" bestFit="1" customWidth="1"/>
    <col min="14334" max="14334" width="9.7109375" style="1" bestFit="1" customWidth="1"/>
    <col min="14335" max="14335" width="10" style="1" bestFit="1" customWidth="1"/>
    <col min="14336" max="14336" width="8.85546875" style="1" bestFit="1" customWidth="1"/>
    <col min="14337" max="14337" width="22.85546875" style="1" customWidth="1"/>
    <col min="14338" max="14338" width="59.7109375" style="1" bestFit="1" customWidth="1"/>
    <col min="14339" max="14339" width="57.85546875" style="1" bestFit="1" customWidth="1"/>
    <col min="14340" max="14340" width="35.28515625" style="1" bestFit="1" customWidth="1"/>
    <col min="14341" max="14341" width="28.140625" style="1" bestFit="1" customWidth="1"/>
    <col min="14342" max="14342" width="33.140625" style="1" bestFit="1" customWidth="1"/>
    <col min="14343" max="14343" width="26" style="1" bestFit="1" customWidth="1"/>
    <col min="14344" max="14344" width="19.140625" style="1" bestFit="1" customWidth="1"/>
    <col min="14345" max="14345" width="10.42578125" style="1" customWidth="1"/>
    <col min="14346" max="14346" width="11.85546875" style="1" customWidth="1"/>
    <col min="14347" max="14347" width="14.7109375" style="1" customWidth="1"/>
    <col min="14348" max="14348" width="9" style="1" bestFit="1" customWidth="1"/>
    <col min="14349" max="14588" width="9.140625" style="1"/>
    <col min="14589" max="14589" width="4.7109375" style="1" bestFit="1" customWidth="1"/>
    <col min="14590" max="14590" width="9.7109375" style="1" bestFit="1" customWidth="1"/>
    <col min="14591" max="14591" width="10" style="1" bestFit="1" customWidth="1"/>
    <col min="14592" max="14592" width="8.85546875" style="1" bestFit="1" customWidth="1"/>
    <col min="14593" max="14593" width="22.85546875" style="1" customWidth="1"/>
    <col min="14594" max="14594" width="59.7109375" style="1" bestFit="1" customWidth="1"/>
    <col min="14595" max="14595" width="57.85546875" style="1" bestFit="1" customWidth="1"/>
    <col min="14596" max="14596" width="35.28515625" style="1" bestFit="1" customWidth="1"/>
    <col min="14597" max="14597" width="28.140625" style="1" bestFit="1" customWidth="1"/>
    <col min="14598" max="14598" width="33.140625" style="1" bestFit="1" customWidth="1"/>
    <col min="14599" max="14599" width="26" style="1" bestFit="1" customWidth="1"/>
    <col min="14600" max="14600" width="19.140625" style="1" bestFit="1" customWidth="1"/>
    <col min="14601" max="14601" width="10.42578125" style="1" customWidth="1"/>
    <col min="14602" max="14602" width="11.85546875" style="1" customWidth="1"/>
    <col min="14603" max="14603" width="14.7109375" style="1" customWidth="1"/>
    <col min="14604" max="14604" width="9" style="1" bestFit="1" customWidth="1"/>
    <col min="14605" max="14844" width="9.140625" style="1"/>
    <col min="14845" max="14845" width="4.7109375" style="1" bestFit="1" customWidth="1"/>
    <col min="14846" max="14846" width="9.7109375" style="1" bestFit="1" customWidth="1"/>
    <col min="14847" max="14847" width="10" style="1" bestFit="1" customWidth="1"/>
    <col min="14848" max="14848" width="8.85546875" style="1" bestFit="1" customWidth="1"/>
    <col min="14849" max="14849" width="22.85546875" style="1" customWidth="1"/>
    <col min="14850" max="14850" width="59.7109375" style="1" bestFit="1" customWidth="1"/>
    <col min="14851" max="14851" width="57.85546875" style="1" bestFit="1" customWidth="1"/>
    <col min="14852" max="14852" width="35.28515625" style="1" bestFit="1" customWidth="1"/>
    <col min="14853" max="14853" width="28.140625" style="1" bestFit="1" customWidth="1"/>
    <col min="14854" max="14854" width="33.140625" style="1" bestFit="1" customWidth="1"/>
    <col min="14855" max="14855" width="26" style="1" bestFit="1" customWidth="1"/>
    <col min="14856" max="14856" width="19.140625" style="1" bestFit="1" customWidth="1"/>
    <col min="14857" max="14857" width="10.42578125" style="1" customWidth="1"/>
    <col min="14858" max="14858" width="11.85546875" style="1" customWidth="1"/>
    <col min="14859" max="14859" width="14.7109375" style="1" customWidth="1"/>
    <col min="14860" max="14860" width="9" style="1" bestFit="1" customWidth="1"/>
    <col min="14861" max="15100" width="9.140625" style="1"/>
    <col min="15101" max="15101" width="4.7109375" style="1" bestFit="1" customWidth="1"/>
    <col min="15102" max="15102" width="9.7109375" style="1" bestFit="1" customWidth="1"/>
    <col min="15103" max="15103" width="10" style="1" bestFit="1" customWidth="1"/>
    <col min="15104" max="15104" width="8.85546875" style="1" bestFit="1" customWidth="1"/>
    <col min="15105" max="15105" width="22.85546875" style="1" customWidth="1"/>
    <col min="15106" max="15106" width="59.7109375" style="1" bestFit="1" customWidth="1"/>
    <col min="15107" max="15107" width="57.85546875" style="1" bestFit="1" customWidth="1"/>
    <col min="15108" max="15108" width="35.28515625" style="1" bestFit="1" customWidth="1"/>
    <col min="15109" max="15109" width="28.140625" style="1" bestFit="1" customWidth="1"/>
    <col min="15110" max="15110" width="33.140625" style="1" bestFit="1" customWidth="1"/>
    <col min="15111" max="15111" width="26" style="1" bestFit="1" customWidth="1"/>
    <col min="15112" max="15112" width="19.140625" style="1" bestFit="1" customWidth="1"/>
    <col min="15113" max="15113" width="10.42578125" style="1" customWidth="1"/>
    <col min="15114" max="15114" width="11.85546875" style="1" customWidth="1"/>
    <col min="15115" max="15115" width="14.7109375" style="1" customWidth="1"/>
    <col min="15116" max="15116" width="9" style="1" bestFit="1" customWidth="1"/>
    <col min="15117" max="15356" width="9.140625" style="1"/>
    <col min="15357" max="15357" width="4.7109375" style="1" bestFit="1" customWidth="1"/>
    <col min="15358" max="15358" width="9.7109375" style="1" bestFit="1" customWidth="1"/>
    <col min="15359" max="15359" width="10" style="1" bestFit="1" customWidth="1"/>
    <col min="15360" max="15360" width="8.85546875" style="1" bestFit="1" customWidth="1"/>
    <col min="15361" max="15361" width="22.85546875" style="1" customWidth="1"/>
    <col min="15362" max="15362" width="59.7109375" style="1" bestFit="1" customWidth="1"/>
    <col min="15363" max="15363" width="57.85546875" style="1" bestFit="1" customWidth="1"/>
    <col min="15364" max="15364" width="35.28515625" style="1" bestFit="1" customWidth="1"/>
    <col min="15365" max="15365" width="28.140625" style="1" bestFit="1" customWidth="1"/>
    <col min="15366" max="15366" width="33.140625" style="1" bestFit="1" customWidth="1"/>
    <col min="15367" max="15367" width="26" style="1" bestFit="1" customWidth="1"/>
    <col min="15368" max="15368" width="19.140625" style="1" bestFit="1" customWidth="1"/>
    <col min="15369" max="15369" width="10.42578125" style="1" customWidth="1"/>
    <col min="15370" max="15370" width="11.85546875" style="1" customWidth="1"/>
    <col min="15371" max="15371" width="14.7109375" style="1" customWidth="1"/>
    <col min="15372" max="15372" width="9" style="1" bestFit="1" customWidth="1"/>
    <col min="15373" max="15612" width="9.140625" style="1"/>
    <col min="15613" max="15613" width="4.7109375" style="1" bestFit="1" customWidth="1"/>
    <col min="15614" max="15614" width="9.7109375" style="1" bestFit="1" customWidth="1"/>
    <col min="15615" max="15615" width="10" style="1" bestFit="1" customWidth="1"/>
    <col min="15616" max="15616" width="8.85546875" style="1" bestFit="1" customWidth="1"/>
    <col min="15617" max="15617" width="22.85546875" style="1" customWidth="1"/>
    <col min="15618" max="15618" width="59.7109375" style="1" bestFit="1" customWidth="1"/>
    <col min="15619" max="15619" width="57.85546875" style="1" bestFit="1" customWidth="1"/>
    <col min="15620" max="15620" width="35.28515625" style="1" bestFit="1" customWidth="1"/>
    <col min="15621" max="15621" width="28.140625" style="1" bestFit="1" customWidth="1"/>
    <col min="15622" max="15622" width="33.140625" style="1" bestFit="1" customWidth="1"/>
    <col min="15623" max="15623" width="26" style="1" bestFit="1" customWidth="1"/>
    <col min="15624" max="15624" width="19.140625" style="1" bestFit="1" customWidth="1"/>
    <col min="15625" max="15625" width="10.42578125" style="1" customWidth="1"/>
    <col min="15626" max="15626" width="11.85546875" style="1" customWidth="1"/>
    <col min="15627" max="15627" width="14.7109375" style="1" customWidth="1"/>
    <col min="15628" max="15628" width="9" style="1" bestFit="1" customWidth="1"/>
    <col min="15629" max="15868" width="9.140625" style="1"/>
    <col min="15869" max="15869" width="4.7109375" style="1" bestFit="1" customWidth="1"/>
    <col min="15870" max="15870" width="9.7109375" style="1" bestFit="1" customWidth="1"/>
    <col min="15871" max="15871" width="10" style="1" bestFit="1" customWidth="1"/>
    <col min="15872" max="15872" width="8.85546875" style="1" bestFit="1" customWidth="1"/>
    <col min="15873" max="15873" width="22.85546875" style="1" customWidth="1"/>
    <col min="15874" max="15874" width="59.7109375" style="1" bestFit="1" customWidth="1"/>
    <col min="15875" max="15875" width="57.85546875" style="1" bestFit="1" customWidth="1"/>
    <col min="15876" max="15876" width="35.28515625" style="1" bestFit="1" customWidth="1"/>
    <col min="15877" max="15877" width="28.140625" style="1" bestFit="1" customWidth="1"/>
    <col min="15878" max="15878" width="33.140625" style="1" bestFit="1" customWidth="1"/>
    <col min="15879" max="15879" width="26" style="1" bestFit="1" customWidth="1"/>
    <col min="15880" max="15880" width="19.140625" style="1" bestFit="1" customWidth="1"/>
    <col min="15881" max="15881" width="10.42578125" style="1" customWidth="1"/>
    <col min="15882" max="15882" width="11.85546875" style="1" customWidth="1"/>
    <col min="15883" max="15883" width="14.7109375" style="1" customWidth="1"/>
    <col min="15884" max="15884" width="9" style="1" bestFit="1" customWidth="1"/>
    <col min="15885" max="16124" width="9.140625" style="1"/>
    <col min="16125" max="16125" width="4.7109375" style="1" bestFit="1" customWidth="1"/>
    <col min="16126" max="16126" width="9.7109375" style="1" bestFit="1" customWidth="1"/>
    <col min="16127" max="16127" width="10" style="1" bestFit="1" customWidth="1"/>
    <col min="16128" max="16128" width="8.85546875" style="1" bestFit="1" customWidth="1"/>
    <col min="16129" max="16129" width="22.85546875" style="1" customWidth="1"/>
    <col min="16130" max="16130" width="59.7109375" style="1" bestFit="1" customWidth="1"/>
    <col min="16131" max="16131" width="57.85546875" style="1" bestFit="1" customWidth="1"/>
    <col min="16132" max="16132" width="35.28515625" style="1" bestFit="1" customWidth="1"/>
    <col min="16133" max="16133" width="28.140625" style="1" bestFit="1" customWidth="1"/>
    <col min="16134" max="16134" width="33.140625" style="1" bestFit="1" customWidth="1"/>
    <col min="16135" max="16135" width="26" style="1" bestFit="1" customWidth="1"/>
    <col min="16136" max="16136" width="19.140625" style="1" bestFit="1" customWidth="1"/>
    <col min="16137" max="16137" width="10.42578125" style="1" customWidth="1"/>
    <col min="16138" max="16138" width="11.85546875" style="1" customWidth="1"/>
    <col min="16139" max="16139" width="14.7109375" style="1" customWidth="1"/>
    <col min="16140" max="16140" width="9" style="1" bestFit="1" customWidth="1"/>
    <col min="16141" max="16384" width="9.140625" style="1"/>
  </cols>
  <sheetData>
    <row r="2" spans="1:19" ht="18.75" x14ac:dyDescent="0.3">
      <c r="A2" s="76" t="s">
        <v>2468</v>
      </c>
    </row>
    <row r="3" spans="1:19" x14ac:dyDescent="0.25">
      <c r="M3" s="2"/>
      <c r="N3" s="2"/>
      <c r="O3" s="2"/>
      <c r="P3" s="2"/>
    </row>
    <row r="4" spans="1:19" s="4" customFormat="1" ht="47.25" customHeight="1"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row>
    <row r="5" spans="1:19" s="4" customFormat="1" ht="35.25" customHeight="1" x14ac:dyDescent="0.2">
      <c r="A5" s="478"/>
      <c r="B5" s="480"/>
      <c r="C5" s="480"/>
      <c r="D5" s="480"/>
      <c r="E5" s="478"/>
      <c r="F5" s="478"/>
      <c r="G5" s="478"/>
      <c r="H5" s="122" t="s">
        <v>14</v>
      </c>
      <c r="I5" s="122" t="s">
        <v>15</v>
      </c>
      <c r="J5" s="478"/>
      <c r="K5" s="123">
        <v>2020</v>
      </c>
      <c r="L5" s="123">
        <v>2021</v>
      </c>
      <c r="M5" s="5">
        <v>2020</v>
      </c>
      <c r="N5" s="5">
        <v>2021</v>
      </c>
      <c r="O5" s="5">
        <v>2020</v>
      </c>
      <c r="P5" s="5">
        <v>2021</v>
      </c>
      <c r="Q5" s="478"/>
      <c r="R5" s="480"/>
    </row>
    <row r="6" spans="1:19" s="4" customFormat="1" ht="15.75" customHeight="1" x14ac:dyDescent="0.2">
      <c r="A6" s="120" t="s">
        <v>16</v>
      </c>
      <c r="B6" s="122" t="s">
        <v>17</v>
      </c>
      <c r="C6" s="122" t="s">
        <v>18</v>
      </c>
      <c r="D6" s="122" t="s">
        <v>19</v>
      </c>
      <c r="E6" s="120" t="s">
        <v>20</v>
      </c>
      <c r="F6" s="120" t="s">
        <v>21</v>
      </c>
      <c r="G6" s="120" t="s">
        <v>22</v>
      </c>
      <c r="H6" s="122" t="s">
        <v>23</v>
      </c>
      <c r="I6" s="122" t="s">
        <v>24</v>
      </c>
      <c r="J6" s="120" t="s">
        <v>25</v>
      </c>
      <c r="K6" s="123" t="s">
        <v>26</v>
      </c>
      <c r="L6" s="123" t="s">
        <v>27</v>
      </c>
      <c r="M6" s="121" t="s">
        <v>28</v>
      </c>
      <c r="N6" s="121" t="s">
        <v>29</v>
      </c>
      <c r="O6" s="121" t="s">
        <v>30</v>
      </c>
      <c r="P6" s="121" t="s">
        <v>31</v>
      </c>
      <c r="Q6" s="120" t="s">
        <v>32</v>
      </c>
      <c r="R6" s="122" t="s">
        <v>33</v>
      </c>
    </row>
    <row r="7" spans="1:19" x14ac:dyDescent="0.25">
      <c r="A7" s="738">
        <v>1</v>
      </c>
      <c r="B7" s="738">
        <v>1</v>
      </c>
      <c r="C7" s="738">
        <v>1</v>
      </c>
      <c r="D7" s="739">
        <v>6</v>
      </c>
      <c r="E7" s="739" t="s">
        <v>1009</v>
      </c>
      <c r="F7" s="739" t="s">
        <v>1010</v>
      </c>
      <c r="G7" s="739" t="s">
        <v>1011</v>
      </c>
      <c r="H7" s="391" t="s">
        <v>1012</v>
      </c>
      <c r="I7" s="393" t="s">
        <v>50</v>
      </c>
      <c r="J7" s="739" t="s">
        <v>1013</v>
      </c>
      <c r="K7" s="741" t="s">
        <v>44</v>
      </c>
      <c r="L7" s="741" t="s">
        <v>37</v>
      </c>
      <c r="M7" s="744">
        <v>178992.99</v>
      </c>
      <c r="N7" s="744">
        <v>263337.93</v>
      </c>
      <c r="O7" s="744">
        <v>178992.99</v>
      </c>
      <c r="P7" s="744">
        <v>263337.93</v>
      </c>
      <c r="Q7" s="739" t="s">
        <v>1014</v>
      </c>
      <c r="R7" s="739" t="s">
        <v>1015</v>
      </c>
    </row>
    <row r="8" spans="1:19" ht="99.75" customHeight="1" x14ac:dyDescent="0.25">
      <c r="A8" s="738"/>
      <c r="B8" s="738"/>
      <c r="C8" s="738"/>
      <c r="D8" s="739"/>
      <c r="E8" s="739"/>
      <c r="F8" s="739"/>
      <c r="G8" s="739"/>
      <c r="H8" s="391" t="s">
        <v>48</v>
      </c>
      <c r="I8" s="393" t="s">
        <v>381</v>
      </c>
      <c r="J8" s="739"/>
      <c r="K8" s="741"/>
      <c r="L8" s="741"/>
      <c r="M8" s="744"/>
      <c r="N8" s="744"/>
      <c r="O8" s="744"/>
      <c r="P8" s="744"/>
      <c r="Q8" s="739"/>
      <c r="R8" s="739"/>
      <c r="S8" s="2"/>
    </row>
    <row r="9" spans="1:19" ht="54.75" customHeight="1" x14ac:dyDescent="0.25">
      <c r="A9" s="738"/>
      <c r="B9" s="738"/>
      <c r="C9" s="738"/>
      <c r="D9" s="739"/>
      <c r="E9" s="739"/>
      <c r="F9" s="739"/>
      <c r="G9" s="739"/>
      <c r="H9" s="391" t="s">
        <v>73</v>
      </c>
      <c r="I9" s="393">
        <v>1</v>
      </c>
      <c r="J9" s="739"/>
      <c r="K9" s="741"/>
      <c r="L9" s="741"/>
      <c r="M9" s="744"/>
      <c r="N9" s="744"/>
      <c r="O9" s="744"/>
      <c r="P9" s="744"/>
      <c r="Q9" s="739"/>
      <c r="R9" s="739"/>
    </row>
    <row r="10" spans="1:19" ht="33" customHeight="1" x14ac:dyDescent="0.25">
      <c r="A10" s="738"/>
      <c r="B10" s="738"/>
      <c r="C10" s="738"/>
      <c r="D10" s="739"/>
      <c r="E10" s="739"/>
      <c r="F10" s="739"/>
      <c r="G10" s="739"/>
      <c r="H10" s="391" t="s">
        <v>1016</v>
      </c>
      <c r="I10" s="393" t="s">
        <v>1017</v>
      </c>
      <c r="J10" s="739"/>
      <c r="K10" s="741"/>
      <c r="L10" s="741"/>
      <c r="M10" s="744"/>
      <c r="N10" s="744"/>
      <c r="O10" s="744"/>
      <c r="P10" s="744"/>
      <c r="Q10" s="739"/>
      <c r="R10" s="739"/>
    </row>
    <row r="11" spans="1:19" s="6" customFormat="1" ht="49.5" customHeight="1" x14ac:dyDescent="0.25">
      <c r="A11" s="738"/>
      <c r="B11" s="738"/>
      <c r="C11" s="738"/>
      <c r="D11" s="739"/>
      <c r="E11" s="739"/>
      <c r="F11" s="739"/>
      <c r="G11" s="739"/>
      <c r="H11" s="391" t="s">
        <v>475</v>
      </c>
      <c r="I11" s="393" t="s">
        <v>992</v>
      </c>
      <c r="J11" s="739"/>
      <c r="K11" s="741"/>
      <c r="L11" s="741"/>
      <c r="M11" s="744"/>
      <c r="N11" s="744"/>
      <c r="O11" s="744"/>
      <c r="P11" s="744"/>
      <c r="Q11" s="739"/>
      <c r="R11" s="739"/>
    </row>
    <row r="12" spans="1:19" ht="69" customHeight="1" x14ac:dyDescent="0.25">
      <c r="A12" s="738">
        <v>2</v>
      </c>
      <c r="B12" s="738">
        <v>2</v>
      </c>
      <c r="C12" s="738">
        <v>1</v>
      </c>
      <c r="D12" s="738">
        <v>6</v>
      </c>
      <c r="E12" s="739" t="s">
        <v>1018</v>
      </c>
      <c r="F12" s="739" t="s">
        <v>1019</v>
      </c>
      <c r="G12" s="738" t="s">
        <v>1020</v>
      </c>
      <c r="H12" s="391" t="s">
        <v>1021</v>
      </c>
      <c r="I12" s="391" t="s">
        <v>1022</v>
      </c>
      <c r="J12" s="739" t="s">
        <v>1023</v>
      </c>
      <c r="K12" s="738" t="s">
        <v>55</v>
      </c>
      <c r="L12" s="738"/>
      <c r="M12" s="744">
        <v>156576</v>
      </c>
      <c r="N12" s="744"/>
      <c r="O12" s="744">
        <v>138116</v>
      </c>
      <c r="P12" s="744"/>
      <c r="Q12" s="739" t="s">
        <v>1024</v>
      </c>
      <c r="R12" s="739" t="s">
        <v>1025</v>
      </c>
      <c r="S12" s="2"/>
    </row>
    <row r="13" spans="1:19" ht="102" customHeight="1" x14ac:dyDescent="0.25">
      <c r="A13" s="738"/>
      <c r="B13" s="738"/>
      <c r="C13" s="738"/>
      <c r="D13" s="738"/>
      <c r="E13" s="739"/>
      <c r="F13" s="739"/>
      <c r="G13" s="738"/>
      <c r="H13" s="391" t="s">
        <v>1026</v>
      </c>
      <c r="I13" s="391">
        <v>3</v>
      </c>
      <c r="J13" s="739"/>
      <c r="K13" s="738"/>
      <c r="L13" s="738"/>
      <c r="M13" s="744"/>
      <c r="N13" s="744"/>
      <c r="O13" s="744"/>
      <c r="P13" s="744"/>
      <c r="Q13" s="739"/>
      <c r="R13" s="739"/>
      <c r="S13" s="2"/>
    </row>
    <row r="14" spans="1:19" ht="74.25" customHeight="1" x14ac:dyDescent="0.25">
      <c r="A14" s="738">
        <v>3</v>
      </c>
      <c r="B14" s="738">
        <v>3</v>
      </c>
      <c r="C14" s="738">
        <v>5</v>
      </c>
      <c r="D14" s="738">
        <v>11</v>
      </c>
      <c r="E14" s="739" t="s">
        <v>1027</v>
      </c>
      <c r="F14" s="739" t="s">
        <v>1028</v>
      </c>
      <c r="G14" s="738" t="s">
        <v>1020</v>
      </c>
      <c r="H14" s="391" t="s">
        <v>1021</v>
      </c>
      <c r="I14" s="391" t="s">
        <v>1029</v>
      </c>
      <c r="J14" s="739" t="s">
        <v>1023</v>
      </c>
      <c r="K14" s="738"/>
      <c r="L14" s="738" t="s">
        <v>90</v>
      </c>
      <c r="M14" s="744"/>
      <c r="N14" s="744">
        <v>140668</v>
      </c>
      <c r="O14" s="744"/>
      <c r="P14" s="744">
        <v>122208</v>
      </c>
      <c r="Q14" s="739" t="s">
        <v>1024</v>
      </c>
      <c r="R14" s="739" t="s">
        <v>1025</v>
      </c>
      <c r="S14" s="2"/>
    </row>
    <row r="15" spans="1:19" ht="90.75" customHeight="1" x14ac:dyDescent="0.25">
      <c r="A15" s="738"/>
      <c r="B15" s="738"/>
      <c r="C15" s="738"/>
      <c r="D15" s="738"/>
      <c r="E15" s="739"/>
      <c r="F15" s="739"/>
      <c r="G15" s="738"/>
      <c r="H15" s="391" t="s">
        <v>1026</v>
      </c>
      <c r="I15" s="391">
        <v>3</v>
      </c>
      <c r="J15" s="739"/>
      <c r="K15" s="738"/>
      <c r="L15" s="738"/>
      <c r="M15" s="744"/>
      <c r="N15" s="744"/>
      <c r="O15" s="744"/>
      <c r="P15" s="744"/>
      <c r="Q15" s="739"/>
      <c r="R15" s="739"/>
    </row>
    <row r="16" spans="1:19" ht="37.5" customHeight="1" x14ac:dyDescent="0.25">
      <c r="A16" s="738">
        <v>4</v>
      </c>
      <c r="B16" s="738">
        <v>3</v>
      </c>
      <c r="C16" s="738">
        <v>1</v>
      </c>
      <c r="D16" s="739">
        <v>13</v>
      </c>
      <c r="E16" s="739" t="s">
        <v>1030</v>
      </c>
      <c r="F16" s="739" t="s">
        <v>1031</v>
      </c>
      <c r="G16" s="739" t="s">
        <v>1032</v>
      </c>
      <c r="H16" s="391" t="s">
        <v>1033</v>
      </c>
      <c r="I16" s="393" t="s">
        <v>50</v>
      </c>
      <c r="J16" s="739" t="s">
        <v>1034</v>
      </c>
      <c r="K16" s="741" t="s">
        <v>55</v>
      </c>
      <c r="L16" s="741"/>
      <c r="M16" s="744">
        <v>100559.87</v>
      </c>
      <c r="N16" s="744"/>
      <c r="O16" s="744">
        <v>93559.87</v>
      </c>
      <c r="P16" s="744"/>
      <c r="Q16" s="739" t="s">
        <v>1035</v>
      </c>
      <c r="R16" s="739" t="s">
        <v>1036</v>
      </c>
      <c r="S16" s="2"/>
    </row>
    <row r="17" spans="1:19" s="16" customFormat="1" ht="24" customHeight="1" x14ac:dyDescent="0.25">
      <c r="A17" s="738"/>
      <c r="B17" s="738"/>
      <c r="C17" s="738"/>
      <c r="D17" s="739"/>
      <c r="E17" s="739"/>
      <c r="F17" s="739"/>
      <c r="G17" s="739"/>
      <c r="H17" s="391" t="s">
        <v>1037</v>
      </c>
      <c r="I17" s="37">
        <v>100</v>
      </c>
      <c r="J17" s="739"/>
      <c r="K17" s="741"/>
      <c r="L17" s="741"/>
      <c r="M17" s="744"/>
      <c r="N17" s="744"/>
      <c r="O17" s="744"/>
      <c r="P17" s="744"/>
      <c r="Q17" s="739"/>
      <c r="R17" s="739"/>
      <c r="S17" s="372"/>
    </row>
    <row r="18" spans="1:19" s="16" customFormat="1" ht="60" x14ac:dyDescent="0.25">
      <c r="A18" s="738"/>
      <c r="B18" s="738"/>
      <c r="C18" s="738"/>
      <c r="D18" s="739"/>
      <c r="E18" s="739"/>
      <c r="F18" s="739"/>
      <c r="G18" s="739"/>
      <c r="H18" s="391" t="s">
        <v>1038</v>
      </c>
      <c r="I18" s="391" t="s">
        <v>1039</v>
      </c>
      <c r="J18" s="739"/>
      <c r="K18" s="741"/>
      <c r="L18" s="741"/>
      <c r="M18" s="744"/>
      <c r="N18" s="744"/>
      <c r="O18" s="744"/>
      <c r="P18" s="744"/>
      <c r="Q18" s="739"/>
      <c r="R18" s="739"/>
    </row>
    <row r="19" spans="1:19" s="16" customFormat="1" ht="30" x14ac:dyDescent="0.25">
      <c r="A19" s="738"/>
      <c r="B19" s="738"/>
      <c r="C19" s="738"/>
      <c r="D19" s="739"/>
      <c r="E19" s="739"/>
      <c r="F19" s="739"/>
      <c r="G19" s="739"/>
      <c r="H19" s="391" t="s">
        <v>1040</v>
      </c>
      <c r="I19" s="37">
        <v>100</v>
      </c>
      <c r="J19" s="739"/>
      <c r="K19" s="741"/>
      <c r="L19" s="741"/>
      <c r="M19" s="744"/>
      <c r="N19" s="744"/>
      <c r="O19" s="744"/>
      <c r="P19" s="744"/>
      <c r="Q19" s="739"/>
      <c r="R19" s="739"/>
    </row>
    <row r="20" spans="1:19" s="16" customFormat="1" ht="30" customHeight="1" x14ac:dyDescent="0.25">
      <c r="A20" s="738">
        <v>5</v>
      </c>
      <c r="B20" s="738">
        <v>3</v>
      </c>
      <c r="C20" s="738">
        <v>1</v>
      </c>
      <c r="D20" s="739">
        <v>6</v>
      </c>
      <c r="E20" s="739" t="s">
        <v>1041</v>
      </c>
      <c r="F20" s="739" t="s">
        <v>1042</v>
      </c>
      <c r="G20" s="739" t="s">
        <v>1043</v>
      </c>
      <c r="H20" s="391" t="s">
        <v>1044</v>
      </c>
      <c r="I20" s="393" t="s">
        <v>1045</v>
      </c>
      <c r="J20" s="739" t="s">
        <v>1046</v>
      </c>
      <c r="K20" s="741" t="s">
        <v>55</v>
      </c>
      <c r="L20" s="741" t="s">
        <v>37</v>
      </c>
      <c r="M20" s="744">
        <v>70451</v>
      </c>
      <c r="N20" s="744">
        <v>101698.64</v>
      </c>
      <c r="O20" s="744">
        <v>70451</v>
      </c>
      <c r="P20" s="744">
        <v>101698.64</v>
      </c>
      <c r="Q20" s="739" t="s">
        <v>1047</v>
      </c>
      <c r="R20" s="739" t="s">
        <v>1048</v>
      </c>
    </row>
    <row r="21" spans="1:19" s="16" customFormat="1" ht="30" x14ac:dyDescent="0.25">
      <c r="A21" s="738"/>
      <c r="B21" s="738"/>
      <c r="C21" s="738"/>
      <c r="D21" s="739"/>
      <c r="E21" s="739"/>
      <c r="F21" s="739"/>
      <c r="G21" s="739"/>
      <c r="H21" s="391" t="s">
        <v>1049</v>
      </c>
      <c r="I21" s="37">
        <v>34</v>
      </c>
      <c r="J21" s="739"/>
      <c r="K21" s="741"/>
      <c r="L21" s="741"/>
      <c r="M21" s="744"/>
      <c r="N21" s="744"/>
      <c r="O21" s="744"/>
      <c r="P21" s="744"/>
      <c r="Q21" s="739"/>
      <c r="R21" s="739"/>
    </row>
    <row r="22" spans="1:19" s="16" customFormat="1" ht="30" customHeight="1" x14ac:dyDescent="0.25">
      <c r="A22" s="738"/>
      <c r="B22" s="738"/>
      <c r="C22" s="738"/>
      <c r="D22" s="739"/>
      <c r="E22" s="739"/>
      <c r="F22" s="739"/>
      <c r="G22" s="739"/>
      <c r="H22" s="391" t="s">
        <v>1050</v>
      </c>
      <c r="I22" s="391">
        <v>1</v>
      </c>
      <c r="J22" s="739"/>
      <c r="K22" s="741"/>
      <c r="L22" s="741"/>
      <c r="M22" s="744"/>
      <c r="N22" s="744"/>
      <c r="O22" s="744"/>
      <c r="P22" s="744"/>
      <c r="Q22" s="739"/>
      <c r="R22" s="739"/>
    </row>
    <row r="23" spans="1:19" s="16" customFormat="1" ht="30" x14ac:dyDescent="0.25">
      <c r="A23" s="738"/>
      <c r="B23" s="738"/>
      <c r="C23" s="738"/>
      <c r="D23" s="739"/>
      <c r="E23" s="739"/>
      <c r="F23" s="739"/>
      <c r="G23" s="739"/>
      <c r="H23" s="391" t="s">
        <v>1037</v>
      </c>
      <c r="I23" s="37">
        <v>52</v>
      </c>
      <c r="J23" s="739"/>
      <c r="K23" s="741"/>
      <c r="L23" s="741"/>
      <c r="M23" s="744"/>
      <c r="N23" s="744"/>
      <c r="O23" s="744"/>
      <c r="P23" s="744"/>
      <c r="Q23" s="739"/>
      <c r="R23" s="739"/>
    </row>
    <row r="24" spans="1:19" ht="14.25" customHeight="1" x14ac:dyDescent="0.25">
      <c r="A24" s="738">
        <v>6</v>
      </c>
      <c r="B24" s="738">
        <v>3</v>
      </c>
      <c r="C24" s="739">
        <v>1</v>
      </c>
      <c r="D24" s="739">
        <v>6</v>
      </c>
      <c r="E24" s="739" t="s">
        <v>1051</v>
      </c>
      <c r="F24" s="739" t="s">
        <v>1052</v>
      </c>
      <c r="G24" s="739" t="s">
        <v>1053</v>
      </c>
      <c r="H24" s="391" t="s">
        <v>1054</v>
      </c>
      <c r="I24" s="393" t="s">
        <v>1055</v>
      </c>
      <c r="J24" s="739" t="s">
        <v>1056</v>
      </c>
      <c r="K24" s="741" t="s">
        <v>55</v>
      </c>
      <c r="L24" s="741" t="s">
        <v>37</v>
      </c>
      <c r="M24" s="744">
        <v>90020.27</v>
      </c>
      <c r="N24" s="744">
        <v>270985.62</v>
      </c>
      <c r="O24" s="744">
        <v>73885.27</v>
      </c>
      <c r="P24" s="744">
        <v>230985.62</v>
      </c>
      <c r="Q24" s="739" t="s">
        <v>1057</v>
      </c>
      <c r="R24" s="739" t="s">
        <v>1058</v>
      </c>
    </row>
    <row r="25" spans="1:19" ht="58.5" customHeight="1" x14ac:dyDescent="0.25">
      <c r="A25" s="738"/>
      <c r="B25" s="738"/>
      <c r="C25" s="739"/>
      <c r="D25" s="739"/>
      <c r="E25" s="739"/>
      <c r="F25" s="739"/>
      <c r="G25" s="739"/>
      <c r="H25" s="391" t="s">
        <v>1059</v>
      </c>
      <c r="I25" s="393" t="s">
        <v>1060</v>
      </c>
      <c r="J25" s="739"/>
      <c r="K25" s="741"/>
      <c r="L25" s="741"/>
      <c r="M25" s="744"/>
      <c r="N25" s="744"/>
      <c r="O25" s="744"/>
      <c r="P25" s="744"/>
      <c r="Q25" s="739"/>
      <c r="R25" s="739"/>
      <c r="S25" s="2"/>
    </row>
    <row r="26" spans="1:19" x14ac:dyDescent="0.25">
      <c r="A26" s="738"/>
      <c r="B26" s="738"/>
      <c r="C26" s="738"/>
      <c r="D26" s="739"/>
      <c r="E26" s="739"/>
      <c r="F26" s="739"/>
      <c r="G26" s="739"/>
      <c r="H26" s="391" t="s">
        <v>1038</v>
      </c>
      <c r="I26" s="37">
        <v>45</v>
      </c>
      <c r="J26" s="739"/>
      <c r="K26" s="741"/>
      <c r="L26" s="741"/>
      <c r="M26" s="744"/>
      <c r="N26" s="744"/>
      <c r="O26" s="744"/>
      <c r="P26" s="744"/>
      <c r="Q26" s="739"/>
      <c r="R26" s="739"/>
      <c r="S26" s="2"/>
    </row>
    <row r="27" spans="1:19" ht="30" x14ac:dyDescent="0.25">
      <c r="A27" s="738"/>
      <c r="B27" s="738"/>
      <c r="C27" s="738"/>
      <c r="D27" s="739"/>
      <c r="E27" s="739"/>
      <c r="F27" s="739"/>
      <c r="G27" s="739"/>
      <c r="H27" s="391" t="s">
        <v>1040</v>
      </c>
      <c r="I27" s="37">
        <v>720</v>
      </c>
      <c r="J27" s="739"/>
      <c r="K27" s="741"/>
      <c r="L27" s="741"/>
      <c r="M27" s="744"/>
      <c r="N27" s="744"/>
      <c r="O27" s="744"/>
      <c r="P27" s="744"/>
      <c r="Q27" s="739"/>
      <c r="R27" s="739"/>
      <c r="S27" s="2"/>
    </row>
    <row r="28" spans="1:19" ht="30" x14ac:dyDescent="0.25">
      <c r="A28" s="738"/>
      <c r="B28" s="738"/>
      <c r="C28" s="738"/>
      <c r="D28" s="739"/>
      <c r="E28" s="739"/>
      <c r="F28" s="739"/>
      <c r="G28" s="739"/>
      <c r="H28" s="391" t="s">
        <v>1061</v>
      </c>
      <c r="I28" s="404">
        <v>1</v>
      </c>
      <c r="J28" s="739"/>
      <c r="K28" s="741"/>
      <c r="L28" s="741"/>
      <c r="M28" s="744"/>
      <c r="N28" s="744"/>
      <c r="O28" s="744"/>
      <c r="P28" s="744"/>
      <c r="Q28" s="739"/>
      <c r="R28" s="739"/>
    </row>
    <row r="29" spans="1:19" ht="29.25" customHeight="1" x14ac:dyDescent="0.25">
      <c r="A29" s="738"/>
      <c r="B29" s="738"/>
      <c r="C29" s="738"/>
      <c r="D29" s="739"/>
      <c r="E29" s="739"/>
      <c r="F29" s="739"/>
      <c r="G29" s="739"/>
      <c r="H29" s="739" t="s">
        <v>1062</v>
      </c>
      <c r="I29" s="738">
        <v>20</v>
      </c>
      <c r="J29" s="739"/>
      <c r="K29" s="741"/>
      <c r="L29" s="741"/>
      <c r="M29" s="744"/>
      <c r="N29" s="744"/>
      <c r="O29" s="744"/>
      <c r="P29" s="744"/>
      <c r="Q29" s="739"/>
      <c r="R29" s="739"/>
    </row>
    <row r="30" spans="1:19" ht="29.25" customHeight="1" x14ac:dyDescent="0.25">
      <c r="A30" s="738"/>
      <c r="B30" s="738"/>
      <c r="C30" s="738"/>
      <c r="D30" s="739"/>
      <c r="E30" s="739"/>
      <c r="F30" s="739"/>
      <c r="G30" s="739"/>
      <c r="H30" s="739"/>
      <c r="I30" s="738"/>
      <c r="J30" s="739"/>
      <c r="K30" s="741"/>
      <c r="L30" s="741"/>
      <c r="M30" s="744"/>
      <c r="N30" s="744"/>
      <c r="O30" s="744"/>
      <c r="P30" s="744"/>
      <c r="Q30" s="739"/>
      <c r="R30" s="739"/>
    </row>
    <row r="31" spans="1:19" ht="116.25" customHeight="1" x14ac:dyDescent="0.25">
      <c r="A31" s="37">
        <v>7</v>
      </c>
      <c r="B31" s="37">
        <v>6</v>
      </c>
      <c r="C31" s="37">
        <v>5</v>
      </c>
      <c r="D31" s="391">
        <v>4</v>
      </c>
      <c r="E31" s="391" t="s">
        <v>1063</v>
      </c>
      <c r="F31" s="391" t="s">
        <v>1064</v>
      </c>
      <c r="G31" s="391" t="s">
        <v>1065</v>
      </c>
      <c r="H31" s="391" t="s">
        <v>1066</v>
      </c>
      <c r="I31" s="393" t="s">
        <v>1067</v>
      </c>
      <c r="J31" s="391" t="s">
        <v>1068</v>
      </c>
      <c r="K31" s="403" t="s">
        <v>1069</v>
      </c>
      <c r="L31" s="403" t="s">
        <v>1070</v>
      </c>
      <c r="M31" s="63">
        <v>28013.14</v>
      </c>
      <c r="N31" s="63">
        <v>45700.71</v>
      </c>
      <c r="O31" s="63">
        <v>28013.14</v>
      </c>
      <c r="P31" s="63">
        <v>45700.71</v>
      </c>
      <c r="Q31" s="391" t="s">
        <v>1071</v>
      </c>
      <c r="R31" s="391" t="s">
        <v>1072</v>
      </c>
    </row>
    <row r="32" spans="1:19" ht="148.5" customHeight="1" x14ac:dyDescent="0.25">
      <c r="A32" s="37">
        <v>8</v>
      </c>
      <c r="B32" s="37">
        <v>1</v>
      </c>
      <c r="C32" s="37">
        <v>1</v>
      </c>
      <c r="D32" s="391">
        <v>6</v>
      </c>
      <c r="E32" s="391" t="s">
        <v>1073</v>
      </c>
      <c r="F32" s="391" t="s">
        <v>1074</v>
      </c>
      <c r="G32" s="391" t="s">
        <v>1075</v>
      </c>
      <c r="H32" s="391" t="s">
        <v>1076</v>
      </c>
      <c r="I32" s="393" t="s">
        <v>1077</v>
      </c>
      <c r="J32" s="391" t="s">
        <v>1078</v>
      </c>
      <c r="K32" s="403" t="s">
        <v>1069</v>
      </c>
      <c r="L32" s="403" t="s">
        <v>1070</v>
      </c>
      <c r="M32" s="63">
        <v>75241.320000000007</v>
      </c>
      <c r="N32" s="63">
        <v>24668.36</v>
      </c>
      <c r="O32" s="63">
        <v>75241.320000000007</v>
      </c>
      <c r="P32" s="63">
        <v>24668.36</v>
      </c>
      <c r="Q32" s="391" t="s">
        <v>1079</v>
      </c>
      <c r="R32" s="391" t="s">
        <v>1080</v>
      </c>
    </row>
    <row r="33" spans="1:19" ht="96.75" customHeight="1" x14ac:dyDescent="0.25">
      <c r="A33" s="37">
        <v>9</v>
      </c>
      <c r="B33" s="37">
        <v>1</v>
      </c>
      <c r="C33" s="37">
        <v>1</v>
      </c>
      <c r="D33" s="37">
        <v>6</v>
      </c>
      <c r="E33" s="37" t="s">
        <v>1081</v>
      </c>
      <c r="F33" s="37" t="s">
        <v>1082</v>
      </c>
      <c r="G33" s="37" t="s">
        <v>1083</v>
      </c>
      <c r="H33" s="391" t="s">
        <v>1084</v>
      </c>
      <c r="I33" s="37" t="s">
        <v>1085</v>
      </c>
      <c r="J33" s="391" t="s">
        <v>1086</v>
      </c>
      <c r="K33" s="37" t="s">
        <v>1069</v>
      </c>
      <c r="L33" s="405" t="s">
        <v>1087</v>
      </c>
      <c r="M33" s="63">
        <v>22197.68</v>
      </c>
      <c r="N33" s="63">
        <v>101316.71</v>
      </c>
      <c r="O33" s="63">
        <v>22197.68</v>
      </c>
      <c r="P33" s="63">
        <v>101316.71</v>
      </c>
      <c r="Q33" s="391" t="s">
        <v>1079</v>
      </c>
      <c r="R33" s="391" t="s">
        <v>1080</v>
      </c>
    </row>
    <row r="34" spans="1:19" ht="228.6" customHeight="1" x14ac:dyDescent="0.25">
      <c r="A34" s="37">
        <v>10</v>
      </c>
      <c r="B34" s="37">
        <v>1</v>
      </c>
      <c r="C34" s="37">
        <v>3</v>
      </c>
      <c r="D34" s="37">
        <v>13</v>
      </c>
      <c r="E34" s="391" t="s">
        <v>1088</v>
      </c>
      <c r="F34" s="391" t="s">
        <v>1089</v>
      </c>
      <c r="G34" s="37" t="s">
        <v>1075</v>
      </c>
      <c r="H34" s="391" t="s">
        <v>1090</v>
      </c>
      <c r="I34" s="393" t="s">
        <v>1077</v>
      </c>
      <c r="J34" s="391" t="s">
        <v>1091</v>
      </c>
      <c r="K34" s="37" t="s">
        <v>1069</v>
      </c>
      <c r="L34" s="37" t="s">
        <v>1092</v>
      </c>
      <c r="M34" s="63">
        <v>21500</v>
      </c>
      <c r="N34" s="63">
        <v>40500</v>
      </c>
      <c r="O34" s="63">
        <v>18000</v>
      </c>
      <c r="P34" s="63">
        <v>37000</v>
      </c>
      <c r="Q34" s="391" t="s">
        <v>1093</v>
      </c>
      <c r="R34" s="391" t="s">
        <v>1094</v>
      </c>
      <c r="S34" s="2"/>
    </row>
    <row r="35" spans="1:19" s="6" customFormat="1" ht="93.75" customHeight="1" x14ac:dyDescent="0.25">
      <c r="A35" s="739">
        <v>11</v>
      </c>
      <c r="B35" s="739" t="s">
        <v>1095</v>
      </c>
      <c r="C35" s="738">
        <v>1</v>
      </c>
      <c r="D35" s="739">
        <v>6</v>
      </c>
      <c r="E35" s="739" t="s">
        <v>1096</v>
      </c>
      <c r="F35" s="739" t="s">
        <v>1097</v>
      </c>
      <c r="G35" s="739" t="s">
        <v>43</v>
      </c>
      <c r="H35" s="739" t="s">
        <v>1098</v>
      </c>
      <c r="I35" s="739">
        <v>1</v>
      </c>
      <c r="J35" s="739" t="s">
        <v>1099</v>
      </c>
      <c r="K35" s="739" t="s">
        <v>55</v>
      </c>
      <c r="L35" s="739" t="s">
        <v>1100</v>
      </c>
      <c r="M35" s="745">
        <v>115119.64</v>
      </c>
      <c r="N35" s="745">
        <v>0</v>
      </c>
      <c r="O35" s="745">
        <v>104613.31</v>
      </c>
      <c r="P35" s="745">
        <v>0</v>
      </c>
      <c r="Q35" s="739" t="s">
        <v>1101</v>
      </c>
      <c r="R35" s="739" t="s">
        <v>1102</v>
      </c>
      <c r="S35" s="373"/>
    </row>
    <row r="36" spans="1:19" ht="49.5" customHeight="1" x14ac:dyDescent="0.25">
      <c r="A36" s="739"/>
      <c r="B36" s="739"/>
      <c r="C36" s="738"/>
      <c r="D36" s="739"/>
      <c r="E36" s="739"/>
      <c r="F36" s="739"/>
      <c r="G36" s="739"/>
      <c r="H36" s="739"/>
      <c r="I36" s="739"/>
      <c r="J36" s="739"/>
      <c r="K36" s="739"/>
      <c r="L36" s="739"/>
      <c r="M36" s="745"/>
      <c r="N36" s="745"/>
      <c r="O36" s="745"/>
      <c r="P36" s="745"/>
      <c r="Q36" s="739"/>
      <c r="R36" s="739"/>
      <c r="S36" s="2"/>
    </row>
    <row r="37" spans="1:19" ht="61.5" customHeight="1" x14ac:dyDescent="0.25">
      <c r="A37" s="739"/>
      <c r="B37" s="739"/>
      <c r="C37" s="738"/>
      <c r="D37" s="739"/>
      <c r="E37" s="739"/>
      <c r="F37" s="739"/>
      <c r="G37" s="739"/>
      <c r="H37" s="391" t="s">
        <v>1103</v>
      </c>
      <c r="I37" s="391">
        <v>25</v>
      </c>
      <c r="J37" s="739"/>
      <c r="K37" s="739"/>
      <c r="L37" s="739"/>
      <c r="M37" s="745"/>
      <c r="N37" s="745"/>
      <c r="O37" s="745"/>
      <c r="P37" s="745"/>
      <c r="Q37" s="739"/>
      <c r="R37" s="739"/>
    </row>
    <row r="38" spans="1:19" ht="66" customHeight="1" x14ac:dyDescent="0.25">
      <c r="A38" s="739">
        <v>12</v>
      </c>
      <c r="B38" s="739" t="s">
        <v>1095</v>
      </c>
      <c r="C38" s="738">
        <v>1</v>
      </c>
      <c r="D38" s="739">
        <v>6</v>
      </c>
      <c r="E38" s="739" t="s">
        <v>1104</v>
      </c>
      <c r="F38" s="739" t="s">
        <v>1105</v>
      </c>
      <c r="G38" s="739" t="s">
        <v>1106</v>
      </c>
      <c r="H38" s="739" t="s">
        <v>1033</v>
      </c>
      <c r="I38" s="739">
        <v>3</v>
      </c>
      <c r="J38" s="739" t="s">
        <v>1107</v>
      </c>
      <c r="K38" s="739" t="s">
        <v>44</v>
      </c>
      <c r="L38" s="739" t="s">
        <v>37</v>
      </c>
      <c r="M38" s="745">
        <v>39158.160000000003</v>
      </c>
      <c r="N38" s="745">
        <v>115269.66</v>
      </c>
      <c r="O38" s="745">
        <v>28258.16</v>
      </c>
      <c r="P38" s="745">
        <v>104369.66</v>
      </c>
      <c r="Q38" s="739" t="s">
        <v>1108</v>
      </c>
      <c r="R38" s="739" t="s">
        <v>1109</v>
      </c>
      <c r="S38" s="2"/>
    </row>
    <row r="39" spans="1:19" ht="68.25" customHeight="1" x14ac:dyDescent="0.25">
      <c r="A39" s="739"/>
      <c r="B39" s="739"/>
      <c r="C39" s="738"/>
      <c r="D39" s="739"/>
      <c r="E39" s="739"/>
      <c r="F39" s="739"/>
      <c r="G39" s="739"/>
      <c r="H39" s="739"/>
      <c r="I39" s="739"/>
      <c r="J39" s="739"/>
      <c r="K39" s="739"/>
      <c r="L39" s="739"/>
      <c r="M39" s="745"/>
      <c r="N39" s="745"/>
      <c r="O39" s="745"/>
      <c r="P39" s="745"/>
      <c r="Q39" s="739"/>
      <c r="R39" s="739"/>
      <c r="S39" s="2"/>
    </row>
    <row r="40" spans="1:19" ht="117.75" customHeight="1" x14ac:dyDescent="0.25">
      <c r="A40" s="739"/>
      <c r="B40" s="739"/>
      <c r="C40" s="738"/>
      <c r="D40" s="739"/>
      <c r="E40" s="739"/>
      <c r="F40" s="739"/>
      <c r="G40" s="739"/>
      <c r="H40" s="391" t="s">
        <v>1110</v>
      </c>
      <c r="I40" s="391">
        <v>800</v>
      </c>
      <c r="J40" s="739"/>
      <c r="K40" s="739"/>
      <c r="L40" s="739"/>
      <c r="M40" s="745"/>
      <c r="N40" s="745"/>
      <c r="O40" s="745"/>
      <c r="P40" s="745"/>
      <c r="Q40" s="739"/>
      <c r="R40" s="739"/>
    </row>
    <row r="41" spans="1:19" ht="40.5" customHeight="1" x14ac:dyDescent="0.25">
      <c r="A41" s="739">
        <v>13</v>
      </c>
      <c r="B41" s="739" t="s">
        <v>116</v>
      </c>
      <c r="C41" s="738">
        <v>1</v>
      </c>
      <c r="D41" s="739">
        <v>6</v>
      </c>
      <c r="E41" s="739" t="s">
        <v>1111</v>
      </c>
      <c r="F41" s="739" t="s">
        <v>1112</v>
      </c>
      <c r="G41" s="739" t="s">
        <v>1113</v>
      </c>
      <c r="H41" s="391" t="s">
        <v>1038</v>
      </c>
      <c r="I41" s="391">
        <v>16</v>
      </c>
      <c r="J41" s="739" t="s">
        <v>1114</v>
      </c>
      <c r="K41" s="739" t="s">
        <v>55</v>
      </c>
      <c r="L41" s="739" t="s">
        <v>55</v>
      </c>
      <c r="M41" s="745">
        <v>87287.14</v>
      </c>
      <c r="N41" s="745">
        <v>36853.78</v>
      </c>
      <c r="O41" s="745">
        <v>72800.5</v>
      </c>
      <c r="P41" s="745">
        <v>22367.14</v>
      </c>
      <c r="Q41" s="739" t="s">
        <v>1115</v>
      </c>
      <c r="R41" s="739" t="s">
        <v>1116</v>
      </c>
      <c r="S41" s="2"/>
    </row>
    <row r="42" spans="1:19" ht="46.5" customHeight="1" x14ac:dyDescent="0.25">
      <c r="A42" s="739"/>
      <c r="B42" s="739"/>
      <c r="C42" s="738"/>
      <c r="D42" s="739"/>
      <c r="E42" s="739"/>
      <c r="F42" s="739"/>
      <c r="G42" s="739"/>
      <c r="H42" s="391" t="s">
        <v>1040</v>
      </c>
      <c r="I42" s="391">
        <v>176</v>
      </c>
      <c r="J42" s="739"/>
      <c r="K42" s="739"/>
      <c r="L42" s="739"/>
      <c r="M42" s="745"/>
      <c r="N42" s="745"/>
      <c r="O42" s="745"/>
      <c r="P42" s="745"/>
      <c r="Q42" s="739"/>
      <c r="R42" s="739"/>
      <c r="S42" s="2"/>
    </row>
    <row r="43" spans="1:19" ht="77.25" customHeight="1" x14ac:dyDescent="0.25">
      <c r="A43" s="739"/>
      <c r="B43" s="739"/>
      <c r="C43" s="738"/>
      <c r="D43" s="739"/>
      <c r="E43" s="739"/>
      <c r="F43" s="739"/>
      <c r="G43" s="739"/>
      <c r="H43" s="391" t="s">
        <v>1117</v>
      </c>
      <c r="I43" s="391" t="s">
        <v>1118</v>
      </c>
      <c r="J43" s="739"/>
      <c r="K43" s="739"/>
      <c r="L43" s="739"/>
      <c r="M43" s="745"/>
      <c r="N43" s="745"/>
      <c r="O43" s="745"/>
      <c r="P43" s="745"/>
      <c r="Q43" s="739"/>
      <c r="R43" s="739"/>
    </row>
    <row r="44" spans="1:19" ht="142.5" customHeight="1" x14ac:dyDescent="0.25">
      <c r="A44" s="739"/>
      <c r="B44" s="739"/>
      <c r="C44" s="738"/>
      <c r="D44" s="739"/>
      <c r="E44" s="739"/>
      <c r="F44" s="739"/>
      <c r="G44" s="739"/>
      <c r="H44" s="391" t="s">
        <v>1119</v>
      </c>
      <c r="I44" s="391" t="s">
        <v>1120</v>
      </c>
      <c r="J44" s="739"/>
      <c r="K44" s="739"/>
      <c r="L44" s="739"/>
      <c r="M44" s="745"/>
      <c r="N44" s="745"/>
      <c r="O44" s="745"/>
      <c r="P44" s="745"/>
      <c r="Q44" s="739"/>
      <c r="R44" s="739"/>
    </row>
    <row r="45" spans="1:19" ht="48" customHeight="1" x14ac:dyDescent="0.25">
      <c r="A45" s="739">
        <v>14</v>
      </c>
      <c r="B45" s="739" t="s">
        <v>1095</v>
      </c>
      <c r="C45" s="738">
        <v>1</v>
      </c>
      <c r="D45" s="739">
        <v>13</v>
      </c>
      <c r="E45" s="739" t="s">
        <v>1121</v>
      </c>
      <c r="F45" s="739" t="s">
        <v>1122</v>
      </c>
      <c r="G45" s="739" t="s">
        <v>1123</v>
      </c>
      <c r="H45" s="739" t="s">
        <v>1124</v>
      </c>
      <c r="I45" s="739">
        <v>12</v>
      </c>
      <c r="J45" s="739" t="s">
        <v>1125</v>
      </c>
      <c r="K45" s="739" t="s">
        <v>37</v>
      </c>
      <c r="L45" s="739" t="s">
        <v>1100</v>
      </c>
      <c r="M45" s="745">
        <v>458220</v>
      </c>
      <c r="N45" s="745">
        <v>0</v>
      </c>
      <c r="O45" s="745">
        <v>458220</v>
      </c>
      <c r="P45" s="745">
        <v>0</v>
      </c>
      <c r="Q45" s="739" t="s">
        <v>1126</v>
      </c>
      <c r="R45" s="739" t="s">
        <v>1127</v>
      </c>
    </row>
    <row r="46" spans="1:19" ht="42.75" customHeight="1" x14ac:dyDescent="0.25">
      <c r="A46" s="739"/>
      <c r="B46" s="739"/>
      <c r="C46" s="738"/>
      <c r="D46" s="739"/>
      <c r="E46" s="739"/>
      <c r="F46" s="739"/>
      <c r="G46" s="739"/>
      <c r="H46" s="739"/>
      <c r="I46" s="739"/>
      <c r="J46" s="739"/>
      <c r="K46" s="739"/>
      <c r="L46" s="739"/>
      <c r="M46" s="745"/>
      <c r="N46" s="745"/>
      <c r="O46" s="745"/>
      <c r="P46" s="745"/>
      <c r="Q46" s="739"/>
      <c r="R46" s="739"/>
    </row>
    <row r="47" spans="1:19" ht="95.25" customHeight="1" x14ac:dyDescent="0.25">
      <c r="A47" s="739"/>
      <c r="B47" s="739"/>
      <c r="C47" s="738"/>
      <c r="D47" s="739"/>
      <c r="E47" s="739"/>
      <c r="F47" s="739"/>
      <c r="G47" s="739"/>
      <c r="H47" s="391" t="s">
        <v>1128</v>
      </c>
      <c r="I47" s="391">
        <v>1</v>
      </c>
      <c r="J47" s="739"/>
      <c r="K47" s="739"/>
      <c r="L47" s="739"/>
      <c r="M47" s="745"/>
      <c r="N47" s="745"/>
      <c r="O47" s="745"/>
      <c r="P47" s="745"/>
      <c r="Q47" s="739"/>
      <c r="R47" s="739"/>
    </row>
    <row r="48" spans="1:19" ht="336.75" customHeight="1" x14ac:dyDescent="0.25">
      <c r="A48" s="739"/>
      <c r="B48" s="739"/>
      <c r="C48" s="738"/>
      <c r="D48" s="739"/>
      <c r="E48" s="739"/>
      <c r="F48" s="739"/>
      <c r="G48" s="739"/>
      <c r="H48" s="391" t="s">
        <v>1129</v>
      </c>
      <c r="I48" s="391" t="s">
        <v>1130</v>
      </c>
      <c r="J48" s="739"/>
      <c r="K48" s="739"/>
      <c r="L48" s="739"/>
      <c r="M48" s="745"/>
      <c r="N48" s="745"/>
      <c r="O48" s="745"/>
      <c r="P48" s="745"/>
      <c r="Q48" s="739"/>
      <c r="R48" s="739"/>
    </row>
    <row r="49" spans="1:19" s="6" customFormat="1" ht="101.25" customHeight="1" x14ac:dyDescent="0.25">
      <c r="A49" s="738">
        <v>15</v>
      </c>
      <c r="B49" s="738" t="s">
        <v>58</v>
      </c>
      <c r="C49" s="738">
        <v>1</v>
      </c>
      <c r="D49" s="739">
        <v>6</v>
      </c>
      <c r="E49" s="739" t="s">
        <v>1131</v>
      </c>
      <c r="F49" s="739" t="s">
        <v>1132</v>
      </c>
      <c r="G49" s="739" t="s">
        <v>1133</v>
      </c>
      <c r="H49" s="391" t="s">
        <v>62</v>
      </c>
      <c r="I49" s="393" t="s">
        <v>1045</v>
      </c>
      <c r="J49" s="739" t="s">
        <v>1134</v>
      </c>
      <c r="K49" s="741"/>
      <c r="L49" s="741" t="s">
        <v>1092</v>
      </c>
      <c r="M49" s="744"/>
      <c r="N49" s="744">
        <v>368464.95</v>
      </c>
      <c r="O49" s="744"/>
      <c r="P49" s="744">
        <v>365539.95</v>
      </c>
      <c r="Q49" s="739" t="s">
        <v>1136</v>
      </c>
      <c r="R49" s="739" t="s">
        <v>1137</v>
      </c>
      <c r="S49" s="373"/>
    </row>
    <row r="50" spans="1:19" s="6" customFormat="1" ht="73.5" customHeight="1" x14ac:dyDescent="0.25">
      <c r="A50" s="738"/>
      <c r="B50" s="738"/>
      <c r="C50" s="738"/>
      <c r="D50" s="738"/>
      <c r="E50" s="738"/>
      <c r="F50" s="738"/>
      <c r="G50" s="738"/>
      <c r="H50" s="391" t="s">
        <v>48</v>
      </c>
      <c r="I50" s="393" t="s">
        <v>1138</v>
      </c>
      <c r="J50" s="738"/>
      <c r="K50" s="738"/>
      <c r="L50" s="738"/>
      <c r="M50" s="744"/>
      <c r="N50" s="744"/>
      <c r="O50" s="744"/>
      <c r="P50" s="744"/>
      <c r="Q50" s="738"/>
      <c r="R50" s="738"/>
    </row>
    <row r="51" spans="1:19" s="6" customFormat="1" ht="98.25" customHeight="1" x14ac:dyDescent="0.25">
      <c r="A51" s="738"/>
      <c r="B51" s="738"/>
      <c r="C51" s="738"/>
      <c r="D51" s="738"/>
      <c r="E51" s="738"/>
      <c r="F51" s="738"/>
      <c r="G51" s="738"/>
      <c r="H51" s="37" t="s">
        <v>1139</v>
      </c>
      <c r="I51" s="37">
        <v>1</v>
      </c>
      <c r="J51" s="738"/>
      <c r="K51" s="738"/>
      <c r="L51" s="738"/>
      <c r="M51" s="744"/>
      <c r="N51" s="744"/>
      <c r="O51" s="744"/>
      <c r="P51" s="744"/>
      <c r="Q51" s="738"/>
      <c r="R51" s="738"/>
      <c r="S51" s="373"/>
    </row>
    <row r="52" spans="1:19" s="6" customFormat="1" ht="55.5" customHeight="1" x14ac:dyDescent="0.25">
      <c r="A52" s="738"/>
      <c r="B52" s="738"/>
      <c r="C52" s="738"/>
      <c r="D52" s="738"/>
      <c r="E52" s="738"/>
      <c r="F52" s="738"/>
      <c r="G52" s="738"/>
      <c r="H52" s="37" t="s">
        <v>1140</v>
      </c>
      <c r="I52" s="37">
        <v>100</v>
      </c>
      <c r="J52" s="738"/>
      <c r="K52" s="738"/>
      <c r="L52" s="738"/>
      <c r="M52" s="744"/>
      <c r="N52" s="744"/>
      <c r="O52" s="744"/>
      <c r="P52" s="744"/>
      <c r="Q52" s="738"/>
      <c r="R52" s="738"/>
    </row>
    <row r="53" spans="1:19" s="6" customFormat="1" ht="71.25" customHeight="1" x14ac:dyDescent="0.25">
      <c r="A53" s="738"/>
      <c r="B53" s="738"/>
      <c r="C53" s="738"/>
      <c r="D53" s="738"/>
      <c r="E53" s="738"/>
      <c r="F53" s="738"/>
      <c r="G53" s="738"/>
      <c r="H53" s="391" t="s">
        <v>1141</v>
      </c>
      <c r="I53" s="37">
        <v>300</v>
      </c>
      <c r="J53" s="738"/>
      <c r="K53" s="738"/>
      <c r="L53" s="738"/>
      <c r="M53" s="744"/>
      <c r="N53" s="744"/>
      <c r="O53" s="744"/>
      <c r="P53" s="744"/>
      <c r="Q53" s="738"/>
      <c r="R53" s="738"/>
    </row>
    <row r="54" spans="1:19" s="6" customFormat="1" ht="69.75" customHeight="1" x14ac:dyDescent="0.25">
      <c r="A54" s="739">
        <v>16</v>
      </c>
      <c r="B54" s="773" t="s">
        <v>116</v>
      </c>
      <c r="C54" s="739">
        <v>1.3</v>
      </c>
      <c r="D54" s="739">
        <v>13</v>
      </c>
      <c r="E54" s="739" t="s">
        <v>1142</v>
      </c>
      <c r="F54" s="739" t="s">
        <v>1143</v>
      </c>
      <c r="G54" s="739" t="s">
        <v>1144</v>
      </c>
      <c r="H54" s="391" t="s">
        <v>1054</v>
      </c>
      <c r="I54" s="37">
        <v>4</v>
      </c>
      <c r="J54" s="739" t="s">
        <v>1145</v>
      </c>
      <c r="K54" s="739"/>
      <c r="L54" s="739" t="s">
        <v>2182</v>
      </c>
      <c r="M54" s="772"/>
      <c r="N54" s="744">
        <v>71874.13</v>
      </c>
      <c r="O54" s="772"/>
      <c r="P54" s="744">
        <v>53314.13</v>
      </c>
      <c r="Q54" s="739" t="s">
        <v>1146</v>
      </c>
      <c r="R54" s="739" t="s">
        <v>1147</v>
      </c>
      <c r="S54" s="373"/>
    </row>
    <row r="55" spans="1:19" s="6" customFormat="1" ht="65.25" customHeight="1" x14ac:dyDescent="0.25">
      <c r="A55" s="739"/>
      <c r="B55" s="773"/>
      <c r="C55" s="739"/>
      <c r="D55" s="739"/>
      <c r="E55" s="739"/>
      <c r="F55" s="739"/>
      <c r="G55" s="738"/>
      <c r="H55" s="37" t="s">
        <v>1148</v>
      </c>
      <c r="I55" s="37">
        <v>40</v>
      </c>
      <c r="J55" s="739"/>
      <c r="K55" s="739"/>
      <c r="L55" s="739"/>
      <c r="M55" s="772"/>
      <c r="N55" s="744"/>
      <c r="O55" s="772"/>
      <c r="P55" s="744"/>
      <c r="Q55" s="739"/>
      <c r="R55" s="739"/>
      <c r="S55" s="374"/>
    </row>
    <row r="56" spans="1:19" s="6" customFormat="1" ht="72" customHeight="1" x14ac:dyDescent="0.25">
      <c r="A56" s="739"/>
      <c r="B56" s="773"/>
      <c r="C56" s="739"/>
      <c r="D56" s="739"/>
      <c r="E56" s="739"/>
      <c r="F56" s="739"/>
      <c r="G56" s="738"/>
      <c r="H56" s="391" t="s">
        <v>1141</v>
      </c>
      <c r="I56" s="37">
        <v>40</v>
      </c>
      <c r="J56" s="739"/>
      <c r="K56" s="739"/>
      <c r="L56" s="739"/>
      <c r="M56" s="772"/>
      <c r="N56" s="744"/>
      <c r="O56" s="772"/>
      <c r="P56" s="744"/>
      <c r="Q56" s="739"/>
      <c r="R56" s="739"/>
    </row>
    <row r="57" spans="1:19" s="6" customFormat="1" ht="42" customHeight="1" x14ac:dyDescent="0.25">
      <c r="A57" s="739"/>
      <c r="B57" s="773"/>
      <c r="C57" s="739"/>
      <c r="D57" s="739"/>
      <c r="E57" s="739"/>
      <c r="F57" s="739"/>
      <c r="G57" s="738"/>
      <c r="H57" s="391" t="s">
        <v>1149</v>
      </c>
      <c r="I57" s="37">
        <v>1</v>
      </c>
      <c r="J57" s="739"/>
      <c r="K57" s="739"/>
      <c r="L57" s="739"/>
      <c r="M57" s="772"/>
      <c r="N57" s="744"/>
      <c r="O57" s="772"/>
      <c r="P57" s="744"/>
      <c r="Q57" s="739"/>
      <c r="R57" s="739"/>
    </row>
    <row r="58" spans="1:19" s="6" customFormat="1" ht="189.75" customHeight="1" x14ac:dyDescent="0.25">
      <c r="A58" s="738">
        <v>17</v>
      </c>
      <c r="B58" s="738" t="s">
        <v>58</v>
      </c>
      <c r="C58" s="738">
        <v>1</v>
      </c>
      <c r="D58" s="739">
        <v>6</v>
      </c>
      <c r="E58" s="739" t="s">
        <v>1150</v>
      </c>
      <c r="F58" s="739" t="s">
        <v>1151</v>
      </c>
      <c r="G58" s="739" t="s">
        <v>1133</v>
      </c>
      <c r="H58" s="391" t="s">
        <v>62</v>
      </c>
      <c r="I58" s="393" t="s">
        <v>50</v>
      </c>
      <c r="J58" s="739" t="s">
        <v>1152</v>
      </c>
      <c r="K58" s="741"/>
      <c r="L58" s="741" t="s">
        <v>1092</v>
      </c>
      <c r="M58" s="744"/>
      <c r="N58" s="744">
        <v>249747</v>
      </c>
      <c r="O58" s="744"/>
      <c r="P58" s="744">
        <v>246822</v>
      </c>
      <c r="Q58" s="739" t="s">
        <v>1136</v>
      </c>
      <c r="R58" s="739" t="s">
        <v>1137</v>
      </c>
      <c r="S58" s="373"/>
    </row>
    <row r="59" spans="1:19" x14ac:dyDescent="0.25">
      <c r="A59" s="738"/>
      <c r="B59" s="738"/>
      <c r="C59" s="738"/>
      <c r="D59" s="738"/>
      <c r="E59" s="738"/>
      <c r="F59" s="738"/>
      <c r="G59" s="738"/>
      <c r="H59" s="391" t="s">
        <v>48</v>
      </c>
      <c r="I59" s="393" t="s">
        <v>1153</v>
      </c>
      <c r="J59" s="738"/>
      <c r="K59" s="738"/>
      <c r="L59" s="738"/>
      <c r="M59" s="744"/>
      <c r="N59" s="744"/>
      <c r="O59" s="744"/>
      <c r="P59" s="744"/>
      <c r="Q59" s="738"/>
      <c r="R59" s="738"/>
    </row>
    <row r="60" spans="1:19" x14ac:dyDescent="0.25">
      <c r="A60" s="738"/>
      <c r="B60" s="738"/>
      <c r="C60" s="738"/>
      <c r="D60" s="738"/>
      <c r="E60" s="738"/>
      <c r="F60" s="738"/>
      <c r="G60" s="738"/>
      <c r="H60" s="37" t="s">
        <v>1139</v>
      </c>
      <c r="I60" s="37">
        <v>1</v>
      </c>
      <c r="J60" s="738"/>
      <c r="K60" s="738"/>
      <c r="L60" s="738"/>
      <c r="M60" s="744"/>
      <c r="N60" s="744"/>
      <c r="O60" s="744"/>
      <c r="P60" s="744"/>
      <c r="Q60" s="738"/>
      <c r="R60" s="738"/>
    </row>
    <row r="61" spans="1:19" x14ac:dyDescent="0.25">
      <c r="A61" s="738"/>
      <c r="B61" s="738"/>
      <c r="C61" s="738"/>
      <c r="D61" s="738"/>
      <c r="E61" s="738"/>
      <c r="F61" s="738"/>
      <c r="G61" s="738"/>
      <c r="H61" s="37" t="s">
        <v>1140</v>
      </c>
      <c r="I61" s="37">
        <v>80</v>
      </c>
      <c r="J61" s="738"/>
      <c r="K61" s="738"/>
      <c r="L61" s="738"/>
      <c r="M61" s="744"/>
      <c r="N61" s="744"/>
      <c r="O61" s="744"/>
      <c r="P61" s="744"/>
      <c r="Q61" s="738"/>
      <c r="R61" s="738"/>
    </row>
    <row r="62" spans="1:19" s="6" customFormat="1" ht="30" x14ac:dyDescent="0.25">
      <c r="A62" s="738"/>
      <c r="B62" s="738"/>
      <c r="C62" s="738"/>
      <c r="D62" s="738"/>
      <c r="E62" s="738"/>
      <c r="F62" s="738"/>
      <c r="G62" s="738"/>
      <c r="H62" s="391" t="s">
        <v>1141</v>
      </c>
      <c r="I62" s="37">
        <v>200</v>
      </c>
      <c r="J62" s="738"/>
      <c r="K62" s="738"/>
      <c r="L62" s="738"/>
      <c r="M62" s="744"/>
      <c r="N62" s="744"/>
      <c r="O62" s="744"/>
      <c r="P62" s="744"/>
      <c r="Q62" s="738"/>
      <c r="R62" s="738"/>
    </row>
    <row r="63" spans="1:19" ht="54" customHeight="1" x14ac:dyDescent="0.25">
      <c r="A63" s="738">
        <v>18</v>
      </c>
      <c r="B63" s="738" t="s">
        <v>116</v>
      </c>
      <c r="C63" s="738">
        <v>1</v>
      </c>
      <c r="D63" s="738">
        <v>13</v>
      </c>
      <c r="E63" s="738" t="s">
        <v>1154</v>
      </c>
      <c r="F63" s="739" t="s">
        <v>1155</v>
      </c>
      <c r="G63" s="739" t="s">
        <v>1156</v>
      </c>
      <c r="H63" s="37" t="s">
        <v>1157</v>
      </c>
      <c r="I63" s="37">
        <v>15</v>
      </c>
      <c r="J63" s="739" t="s">
        <v>1158</v>
      </c>
      <c r="K63" s="738"/>
      <c r="L63" s="738" t="s">
        <v>1159</v>
      </c>
      <c r="M63" s="745"/>
      <c r="N63" s="745">
        <v>260295.31</v>
      </c>
      <c r="O63" s="745"/>
      <c r="P63" s="745">
        <v>260295.31</v>
      </c>
      <c r="Q63" s="739" t="s">
        <v>1160</v>
      </c>
      <c r="R63" s="739" t="s">
        <v>1161</v>
      </c>
    </row>
    <row r="64" spans="1:19" ht="202.5" customHeight="1" x14ac:dyDescent="0.25">
      <c r="A64" s="738"/>
      <c r="B64" s="738"/>
      <c r="C64" s="738"/>
      <c r="D64" s="738"/>
      <c r="E64" s="738"/>
      <c r="F64" s="738"/>
      <c r="G64" s="738"/>
      <c r="H64" s="37" t="s">
        <v>1162</v>
      </c>
      <c r="I64" s="37">
        <v>15</v>
      </c>
      <c r="J64" s="738"/>
      <c r="K64" s="738"/>
      <c r="L64" s="738"/>
      <c r="M64" s="745"/>
      <c r="N64" s="745"/>
      <c r="O64" s="745"/>
      <c r="P64" s="745"/>
      <c r="Q64" s="739"/>
      <c r="R64" s="739"/>
    </row>
    <row r="65" spans="1:19" ht="288" customHeight="1" x14ac:dyDescent="0.25">
      <c r="A65" s="738">
        <v>19</v>
      </c>
      <c r="B65" s="738" t="s">
        <v>49</v>
      </c>
      <c r="C65" s="738">
        <v>1</v>
      </c>
      <c r="D65" s="738">
        <v>6</v>
      </c>
      <c r="E65" s="739" t="s">
        <v>1163</v>
      </c>
      <c r="F65" s="739" t="s">
        <v>1164</v>
      </c>
      <c r="G65" s="739" t="s">
        <v>1165</v>
      </c>
      <c r="H65" s="37" t="s">
        <v>1166</v>
      </c>
      <c r="I65" s="37">
        <v>15</v>
      </c>
      <c r="J65" s="739" t="s">
        <v>1167</v>
      </c>
      <c r="K65" s="738" t="s">
        <v>1191</v>
      </c>
      <c r="L65" s="738"/>
      <c r="M65" s="744">
        <v>178347.5</v>
      </c>
      <c r="N65" s="744"/>
      <c r="O65" s="744">
        <v>148357.5</v>
      </c>
      <c r="P65" s="772"/>
      <c r="Q65" s="739" t="s">
        <v>1168</v>
      </c>
      <c r="R65" s="739" t="s">
        <v>1169</v>
      </c>
      <c r="S65" s="2"/>
    </row>
    <row r="66" spans="1:19" ht="45.75" customHeight="1" x14ac:dyDescent="0.25">
      <c r="A66" s="738"/>
      <c r="B66" s="738"/>
      <c r="C66" s="738"/>
      <c r="D66" s="738"/>
      <c r="E66" s="738"/>
      <c r="F66" s="738"/>
      <c r="G66" s="738"/>
      <c r="H66" s="37" t="s">
        <v>1148</v>
      </c>
      <c r="I66" s="37">
        <v>50</v>
      </c>
      <c r="J66" s="738"/>
      <c r="K66" s="738"/>
      <c r="L66" s="738"/>
      <c r="M66" s="744"/>
      <c r="N66" s="744"/>
      <c r="O66" s="744"/>
      <c r="P66" s="772"/>
      <c r="Q66" s="739"/>
      <c r="R66" s="738"/>
    </row>
    <row r="67" spans="1:19" ht="32.25" customHeight="1" x14ac:dyDescent="0.25">
      <c r="A67" s="738">
        <v>20</v>
      </c>
      <c r="B67" s="738">
        <v>6</v>
      </c>
      <c r="C67" s="738">
        <v>5</v>
      </c>
      <c r="D67" s="739">
        <v>4</v>
      </c>
      <c r="E67" s="739" t="s">
        <v>1170</v>
      </c>
      <c r="F67" s="739" t="s">
        <v>1171</v>
      </c>
      <c r="G67" s="739" t="s">
        <v>1172</v>
      </c>
      <c r="H67" s="391" t="s">
        <v>62</v>
      </c>
      <c r="I67" s="393" t="s">
        <v>50</v>
      </c>
      <c r="J67" s="739" t="s">
        <v>1173</v>
      </c>
      <c r="K67" s="741"/>
      <c r="L67" s="741" t="s">
        <v>1135</v>
      </c>
      <c r="M67" s="744"/>
      <c r="N67" s="744">
        <v>125995</v>
      </c>
      <c r="O67" s="744"/>
      <c r="P67" s="744">
        <v>125695</v>
      </c>
      <c r="Q67" s="739" t="s">
        <v>1174</v>
      </c>
      <c r="R67" s="739" t="s">
        <v>1175</v>
      </c>
    </row>
    <row r="68" spans="1:19" ht="121.5" customHeight="1" x14ac:dyDescent="0.25">
      <c r="A68" s="738"/>
      <c r="B68" s="738"/>
      <c r="C68" s="738"/>
      <c r="D68" s="739"/>
      <c r="E68" s="739"/>
      <c r="F68" s="739"/>
      <c r="G68" s="739"/>
      <c r="H68" s="391" t="s">
        <v>48</v>
      </c>
      <c r="I68" s="393" t="s">
        <v>1176</v>
      </c>
      <c r="J68" s="739"/>
      <c r="K68" s="741"/>
      <c r="L68" s="741"/>
      <c r="M68" s="744"/>
      <c r="N68" s="744"/>
      <c r="O68" s="744"/>
      <c r="P68" s="744"/>
      <c r="Q68" s="739"/>
      <c r="R68" s="739"/>
      <c r="S68" s="2"/>
    </row>
    <row r="69" spans="1:19" ht="39.75" customHeight="1" x14ac:dyDescent="0.25">
      <c r="A69" s="738">
        <v>21</v>
      </c>
      <c r="B69" s="738">
        <v>2</v>
      </c>
      <c r="C69" s="738">
        <v>1</v>
      </c>
      <c r="D69" s="739">
        <v>9</v>
      </c>
      <c r="E69" s="739" t="s">
        <v>1177</v>
      </c>
      <c r="F69" s="739" t="s">
        <v>1178</v>
      </c>
      <c r="G69" s="739" t="s">
        <v>1172</v>
      </c>
      <c r="H69" s="391" t="s">
        <v>62</v>
      </c>
      <c r="I69" s="393" t="s">
        <v>1179</v>
      </c>
      <c r="J69" s="739" t="s">
        <v>1180</v>
      </c>
      <c r="K69" s="741" t="s">
        <v>1181</v>
      </c>
      <c r="L69" s="741" t="s">
        <v>1182</v>
      </c>
      <c r="M69" s="744">
        <v>7405.56</v>
      </c>
      <c r="N69" s="744">
        <v>104883.24</v>
      </c>
      <c r="O69" s="744">
        <v>5755.56</v>
      </c>
      <c r="P69" s="744">
        <v>84183.24</v>
      </c>
      <c r="Q69" s="739" t="s">
        <v>1108</v>
      </c>
      <c r="R69" s="739" t="s">
        <v>1183</v>
      </c>
      <c r="S69" s="2"/>
    </row>
    <row r="70" spans="1:19" ht="291" customHeight="1" x14ac:dyDescent="0.25">
      <c r="A70" s="738"/>
      <c r="B70" s="738"/>
      <c r="C70" s="738"/>
      <c r="D70" s="739"/>
      <c r="E70" s="739"/>
      <c r="F70" s="739"/>
      <c r="G70" s="739"/>
      <c r="H70" s="391" t="s">
        <v>48</v>
      </c>
      <c r="I70" s="393" t="s">
        <v>1184</v>
      </c>
      <c r="J70" s="739"/>
      <c r="K70" s="741"/>
      <c r="L70" s="741"/>
      <c r="M70" s="744"/>
      <c r="N70" s="744"/>
      <c r="O70" s="744"/>
      <c r="P70" s="744"/>
      <c r="Q70" s="739"/>
      <c r="R70" s="739"/>
      <c r="S70" s="2"/>
    </row>
    <row r="71" spans="1:19" ht="41.25" customHeight="1" x14ac:dyDescent="0.25">
      <c r="A71" s="738">
        <v>22</v>
      </c>
      <c r="B71" s="738">
        <v>2</v>
      </c>
      <c r="C71" s="738">
        <v>1</v>
      </c>
      <c r="D71" s="739">
        <v>6</v>
      </c>
      <c r="E71" s="739" t="s">
        <v>1185</v>
      </c>
      <c r="F71" s="739" t="s">
        <v>1186</v>
      </c>
      <c r="G71" s="739" t="s">
        <v>1187</v>
      </c>
      <c r="H71" s="391" t="s">
        <v>1188</v>
      </c>
      <c r="I71" s="393" t="s">
        <v>1189</v>
      </c>
      <c r="J71" s="739" t="s">
        <v>1190</v>
      </c>
      <c r="K71" s="741" t="s">
        <v>1191</v>
      </c>
      <c r="L71" s="741" t="s">
        <v>1182</v>
      </c>
      <c r="M71" s="744">
        <v>388539.92</v>
      </c>
      <c r="N71" s="744">
        <v>388539.92</v>
      </c>
      <c r="O71" s="744">
        <v>351647.22</v>
      </c>
      <c r="P71" s="744">
        <v>351647.22</v>
      </c>
      <c r="Q71" s="739" t="s">
        <v>1192</v>
      </c>
      <c r="R71" s="739" t="s">
        <v>1193</v>
      </c>
      <c r="S71" s="2"/>
    </row>
    <row r="72" spans="1:19" ht="40.5" customHeight="1" x14ac:dyDescent="0.25">
      <c r="A72" s="738"/>
      <c r="B72" s="738"/>
      <c r="C72" s="738"/>
      <c r="D72" s="739"/>
      <c r="E72" s="739"/>
      <c r="F72" s="739"/>
      <c r="G72" s="739"/>
      <c r="H72" s="391" t="s">
        <v>48</v>
      </c>
      <c r="I72" s="393" t="s">
        <v>1194</v>
      </c>
      <c r="J72" s="739"/>
      <c r="K72" s="741"/>
      <c r="L72" s="741"/>
      <c r="M72" s="744"/>
      <c r="N72" s="744"/>
      <c r="O72" s="744"/>
      <c r="P72" s="744"/>
      <c r="Q72" s="739"/>
      <c r="R72" s="739"/>
    </row>
    <row r="73" spans="1:19" ht="40.5" customHeight="1" x14ac:dyDescent="0.25">
      <c r="A73" s="738"/>
      <c r="B73" s="738"/>
      <c r="C73" s="738"/>
      <c r="D73" s="739"/>
      <c r="E73" s="739"/>
      <c r="F73" s="739"/>
      <c r="G73" s="739"/>
      <c r="H73" s="391" t="s">
        <v>1195</v>
      </c>
      <c r="I73" s="393" t="s">
        <v>1189</v>
      </c>
      <c r="J73" s="739"/>
      <c r="K73" s="741"/>
      <c r="L73" s="741"/>
      <c r="M73" s="744"/>
      <c r="N73" s="744"/>
      <c r="O73" s="744"/>
      <c r="P73" s="744"/>
      <c r="Q73" s="739"/>
      <c r="R73" s="739"/>
    </row>
    <row r="74" spans="1:19" ht="40.5" customHeight="1" x14ac:dyDescent="0.25">
      <c r="A74" s="738"/>
      <c r="B74" s="738"/>
      <c r="C74" s="738"/>
      <c r="D74" s="739"/>
      <c r="E74" s="739"/>
      <c r="F74" s="739"/>
      <c r="G74" s="739"/>
      <c r="H74" s="391" t="s">
        <v>93</v>
      </c>
      <c r="I74" s="393" t="s">
        <v>1189</v>
      </c>
      <c r="J74" s="739"/>
      <c r="K74" s="741"/>
      <c r="L74" s="741"/>
      <c r="M74" s="744"/>
      <c r="N74" s="744"/>
      <c r="O74" s="744"/>
      <c r="P74" s="744"/>
      <c r="Q74" s="739"/>
      <c r="R74" s="739"/>
      <c r="S74" s="2"/>
    </row>
    <row r="75" spans="1:19" ht="39.75" customHeight="1" x14ac:dyDescent="0.25">
      <c r="A75" s="738"/>
      <c r="B75" s="738"/>
      <c r="C75" s="738"/>
      <c r="D75" s="739"/>
      <c r="E75" s="739"/>
      <c r="F75" s="739"/>
      <c r="G75" s="739"/>
      <c r="H75" s="391" t="s">
        <v>48</v>
      </c>
      <c r="I75" s="393" t="s">
        <v>1196</v>
      </c>
      <c r="J75" s="739"/>
      <c r="K75" s="741"/>
      <c r="L75" s="741"/>
      <c r="M75" s="744"/>
      <c r="N75" s="744"/>
      <c r="O75" s="744"/>
      <c r="P75" s="744"/>
      <c r="Q75" s="739"/>
      <c r="R75" s="739"/>
      <c r="S75" s="2"/>
    </row>
    <row r="76" spans="1:19" ht="39.75" customHeight="1" x14ac:dyDescent="0.25">
      <c r="A76" s="738"/>
      <c r="B76" s="738"/>
      <c r="C76" s="738"/>
      <c r="D76" s="739"/>
      <c r="E76" s="739"/>
      <c r="F76" s="739"/>
      <c r="G76" s="739"/>
      <c r="H76" s="391" t="s">
        <v>513</v>
      </c>
      <c r="I76" s="393" t="s">
        <v>70</v>
      </c>
      <c r="J76" s="739"/>
      <c r="K76" s="741"/>
      <c r="L76" s="741"/>
      <c r="M76" s="744"/>
      <c r="N76" s="744"/>
      <c r="O76" s="744"/>
      <c r="P76" s="744"/>
      <c r="Q76" s="739"/>
      <c r="R76" s="739"/>
      <c r="S76" s="2"/>
    </row>
    <row r="77" spans="1:19" s="149" customFormat="1" ht="204.75" customHeight="1" x14ac:dyDescent="0.25">
      <c r="A77" s="738"/>
      <c r="B77" s="738"/>
      <c r="C77" s="738"/>
      <c r="D77" s="739"/>
      <c r="E77" s="739"/>
      <c r="F77" s="739"/>
      <c r="G77" s="739"/>
      <c r="H77" s="391" t="s">
        <v>1197</v>
      </c>
      <c r="I77" s="393" t="s">
        <v>57</v>
      </c>
      <c r="J77" s="739"/>
      <c r="K77" s="741"/>
      <c r="L77" s="741"/>
      <c r="M77" s="744"/>
      <c r="N77" s="744"/>
      <c r="O77" s="744"/>
      <c r="P77" s="744"/>
      <c r="Q77" s="739"/>
      <c r="R77" s="739"/>
    </row>
    <row r="78" spans="1:19" s="6" customFormat="1" x14ac:dyDescent="0.25">
      <c r="A78" s="738">
        <v>23</v>
      </c>
      <c r="B78" s="738">
        <v>3</v>
      </c>
      <c r="C78" s="738">
        <v>1</v>
      </c>
      <c r="D78" s="739">
        <v>6</v>
      </c>
      <c r="E78" s="739" t="s">
        <v>1198</v>
      </c>
      <c r="F78" s="739" t="s">
        <v>1199</v>
      </c>
      <c r="G78" s="739" t="s">
        <v>1200</v>
      </c>
      <c r="H78" s="391" t="s">
        <v>84</v>
      </c>
      <c r="I78" s="393" t="s">
        <v>50</v>
      </c>
      <c r="J78" s="739" t="s">
        <v>1201</v>
      </c>
      <c r="K78" s="741" t="s">
        <v>1181</v>
      </c>
      <c r="L78" s="741" t="s">
        <v>1182</v>
      </c>
      <c r="M78" s="744">
        <v>1583</v>
      </c>
      <c r="N78" s="744">
        <v>140994</v>
      </c>
      <c r="O78" s="744">
        <v>224</v>
      </c>
      <c r="P78" s="744">
        <v>140994</v>
      </c>
      <c r="Q78" s="739" t="s">
        <v>1202</v>
      </c>
      <c r="R78" s="739" t="s">
        <v>1203</v>
      </c>
    </row>
    <row r="79" spans="1:19" x14ac:dyDescent="0.25">
      <c r="A79" s="738"/>
      <c r="B79" s="738"/>
      <c r="C79" s="738"/>
      <c r="D79" s="739"/>
      <c r="E79" s="739"/>
      <c r="F79" s="739"/>
      <c r="G79" s="739"/>
      <c r="H79" s="391" t="s">
        <v>1204</v>
      </c>
      <c r="I79" s="393" t="s">
        <v>1205</v>
      </c>
      <c r="J79" s="739"/>
      <c r="K79" s="741"/>
      <c r="L79" s="741"/>
      <c r="M79" s="744"/>
      <c r="N79" s="744"/>
      <c r="O79" s="744"/>
      <c r="P79" s="744"/>
      <c r="Q79" s="739"/>
      <c r="R79" s="739"/>
      <c r="S79" s="2"/>
    </row>
    <row r="80" spans="1:19" ht="30" x14ac:dyDescent="0.25">
      <c r="A80" s="738"/>
      <c r="B80" s="738"/>
      <c r="C80" s="738"/>
      <c r="D80" s="739"/>
      <c r="E80" s="739"/>
      <c r="F80" s="739"/>
      <c r="G80" s="739"/>
      <c r="H80" s="391" t="s">
        <v>62</v>
      </c>
      <c r="I80" s="393" t="s">
        <v>50</v>
      </c>
      <c r="J80" s="739"/>
      <c r="K80" s="741"/>
      <c r="L80" s="741"/>
      <c r="M80" s="744"/>
      <c r="N80" s="744"/>
      <c r="O80" s="744"/>
      <c r="P80" s="744"/>
      <c r="Q80" s="739"/>
      <c r="R80" s="739"/>
      <c r="S80" s="2"/>
    </row>
    <row r="81" spans="1:19" ht="95.25" customHeight="1" x14ac:dyDescent="0.25">
      <c r="A81" s="738"/>
      <c r="B81" s="738"/>
      <c r="C81" s="738"/>
      <c r="D81" s="739"/>
      <c r="E81" s="739"/>
      <c r="F81" s="739"/>
      <c r="G81" s="739"/>
      <c r="H81" s="391" t="s">
        <v>48</v>
      </c>
      <c r="I81" s="393" t="s">
        <v>1205</v>
      </c>
      <c r="J81" s="739"/>
      <c r="K81" s="741"/>
      <c r="L81" s="741"/>
      <c r="M81" s="744"/>
      <c r="N81" s="744"/>
      <c r="O81" s="744"/>
      <c r="P81" s="744"/>
      <c r="Q81" s="739"/>
      <c r="R81" s="739"/>
      <c r="S81" s="2"/>
    </row>
    <row r="82" spans="1:19" ht="135" x14ac:dyDescent="0.25">
      <c r="A82" s="37">
        <v>24</v>
      </c>
      <c r="B82" s="37">
        <v>1</v>
      </c>
      <c r="C82" s="37">
        <v>1</v>
      </c>
      <c r="D82" s="37">
        <v>6</v>
      </c>
      <c r="E82" s="391" t="s">
        <v>1206</v>
      </c>
      <c r="F82" s="391" t="s">
        <v>1207</v>
      </c>
      <c r="G82" s="391" t="s">
        <v>53</v>
      </c>
      <c r="H82" s="391" t="s">
        <v>132</v>
      </c>
      <c r="I82" s="37">
        <v>20</v>
      </c>
      <c r="J82" s="391" t="s">
        <v>1208</v>
      </c>
      <c r="K82" s="37" t="s">
        <v>2442</v>
      </c>
      <c r="L82" s="37" t="s">
        <v>2443</v>
      </c>
      <c r="M82" s="63"/>
      <c r="N82" s="63">
        <v>159809.14000000001</v>
      </c>
      <c r="O82" s="63"/>
      <c r="P82" s="63">
        <v>143809.14000000001</v>
      </c>
      <c r="Q82" s="391" t="s">
        <v>1209</v>
      </c>
      <c r="R82" s="391" t="s">
        <v>1210</v>
      </c>
      <c r="S82" s="2"/>
    </row>
    <row r="83" spans="1:19" ht="135" x14ac:dyDescent="0.25">
      <c r="A83" s="37">
        <v>25</v>
      </c>
      <c r="B83" s="37">
        <v>1</v>
      </c>
      <c r="C83" s="37">
        <v>1</v>
      </c>
      <c r="D83" s="37">
        <v>6</v>
      </c>
      <c r="E83" s="391" t="s">
        <v>1211</v>
      </c>
      <c r="F83" s="391" t="s">
        <v>1212</v>
      </c>
      <c r="G83" s="391" t="s">
        <v>53</v>
      </c>
      <c r="H83" s="391" t="s">
        <v>132</v>
      </c>
      <c r="I83" s="37">
        <v>20</v>
      </c>
      <c r="J83" s="391" t="s">
        <v>1208</v>
      </c>
      <c r="K83" s="37" t="s">
        <v>1191</v>
      </c>
      <c r="L83" s="37" t="s">
        <v>2443</v>
      </c>
      <c r="M83" s="63"/>
      <c r="N83" s="63">
        <v>141418.79999999999</v>
      </c>
      <c r="O83" s="63"/>
      <c r="P83" s="63">
        <v>125418.8</v>
      </c>
      <c r="Q83" s="391" t="s">
        <v>1213</v>
      </c>
      <c r="R83" s="391" t="s">
        <v>1214</v>
      </c>
      <c r="S83" s="2"/>
    </row>
    <row r="84" spans="1:19" ht="194.25" customHeight="1" x14ac:dyDescent="0.25">
      <c r="A84" s="37">
        <v>26</v>
      </c>
      <c r="B84" s="37">
        <v>1</v>
      </c>
      <c r="C84" s="37">
        <v>1</v>
      </c>
      <c r="D84" s="391">
        <v>13</v>
      </c>
      <c r="E84" s="391" t="s">
        <v>1215</v>
      </c>
      <c r="F84" s="391" t="s">
        <v>1216</v>
      </c>
      <c r="G84" s="391" t="s">
        <v>1217</v>
      </c>
      <c r="H84" s="391" t="s">
        <v>2461</v>
      </c>
      <c r="I84" s="393" t="s">
        <v>2462</v>
      </c>
      <c r="J84" s="391" t="s">
        <v>1218</v>
      </c>
      <c r="K84" s="403" t="s">
        <v>1181</v>
      </c>
      <c r="L84" s="403" t="s">
        <v>2443</v>
      </c>
      <c r="M84" s="63">
        <v>3600</v>
      </c>
      <c r="N84" s="63">
        <v>59978.02</v>
      </c>
      <c r="O84" s="63">
        <v>3600</v>
      </c>
      <c r="P84" s="63">
        <v>55610.02</v>
      </c>
      <c r="Q84" s="391" t="s">
        <v>1219</v>
      </c>
      <c r="R84" s="391" t="s">
        <v>1220</v>
      </c>
      <c r="S84" s="2"/>
    </row>
    <row r="85" spans="1:19" ht="102" customHeight="1" x14ac:dyDescent="0.25">
      <c r="A85" s="37">
        <v>27</v>
      </c>
      <c r="B85" s="37">
        <v>6</v>
      </c>
      <c r="C85" s="37">
        <v>1.3</v>
      </c>
      <c r="D85" s="391">
        <v>13</v>
      </c>
      <c r="E85" s="391" t="s">
        <v>1221</v>
      </c>
      <c r="F85" s="391" t="s">
        <v>1222</v>
      </c>
      <c r="G85" s="391" t="s">
        <v>1223</v>
      </c>
      <c r="H85" s="391" t="s">
        <v>2463</v>
      </c>
      <c r="I85" s="393" t="s">
        <v>2464</v>
      </c>
      <c r="J85" s="391" t="s">
        <v>1224</v>
      </c>
      <c r="K85" s="403" t="s">
        <v>1181</v>
      </c>
      <c r="L85" s="403" t="s">
        <v>37</v>
      </c>
      <c r="M85" s="63">
        <v>18064.36</v>
      </c>
      <c r="N85" s="63">
        <v>104152.56</v>
      </c>
      <c r="O85" s="63">
        <v>12253.9</v>
      </c>
      <c r="P85" s="63">
        <v>94152.56</v>
      </c>
      <c r="Q85" s="391" t="s">
        <v>1225</v>
      </c>
      <c r="R85" s="391" t="s">
        <v>1226</v>
      </c>
      <c r="S85" s="2"/>
    </row>
    <row r="86" spans="1:19" ht="165" x14ac:dyDescent="0.25">
      <c r="A86" s="37">
        <v>28</v>
      </c>
      <c r="B86" s="37">
        <v>6</v>
      </c>
      <c r="C86" s="37">
        <v>1</v>
      </c>
      <c r="D86" s="391">
        <v>6</v>
      </c>
      <c r="E86" s="391" t="s">
        <v>1227</v>
      </c>
      <c r="F86" s="391" t="s">
        <v>1228</v>
      </c>
      <c r="G86" s="391" t="s">
        <v>1229</v>
      </c>
      <c r="H86" s="391" t="s">
        <v>1103</v>
      </c>
      <c r="I86" s="393" t="s">
        <v>450</v>
      </c>
      <c r="J86" s="391" t="s">
        <v>1230</v>
      </c>
      <c r="K86" s="403" t="s">
        <v>1069</v>
      </c>
      <c r="L86" s="403"/>
      <c r="M86" s="63">
        <v>115926.75</v>
      </c>
      <c r="N86" s="63">
        <v>0</v>
      </c>
      <c r="O86" s="63">
        <v>115500</v>
      </c>
      <c r="P86" s="63">
        <v>0</v>
      </c>
      <c r="Q86" s="391" t="s">
        <v>1231</v>
      </c>
      <c r="R86" s="391" t="s">
        <v>1232</v>
      </c>
      <c r="S86" s="2"/>
    </row>
    <row r="87" spans="1:19" ht="210" x14ac:dyDescent="0.25">
      <c r="A87" s="37">
        <v>29</v>
      </c>
      <c r="B87" s="37">
        <v>6</v>
      </c>
      <c r="C87" s="37">
        <v>5</v>
      </c>
      <c r="D87" s="391">
        <v>4</v>
      </c>
      <c r="E87" s="391" t="s">
        <v>1233</v>
      </c>
      <c r="F87" s="391" t="s">
        <v>1234</v>
      </c>
      <c r="G87" s="391" t="s">
        <v>1235</v>
      </c>
      <c r="H87" s="391" t="s">
        <v>1236</v>
      </c>
      <c r="I87" s="393" t="s">
        <v>1237</v>
      </c>
      <c r="J87" s="391" t="s">
        <v>1238</v>
      </c>
      <c r="K87" s="403" t="s">
        <v>2175</v>
      </c>
      <c r="L87" s="403" t="s">
        <v>1092</v>
      </c>
      <c r="M87" s="63">
        <v>102483.8</v>
      </c>
      <c r="N87" s="63">
        <v>101088.5</v>
      </c>
      <c r="O87" s="63">
        <v>102483.8</v>
      </c>
      <c r="P87" s="63">
        <v>101088.5</v>
      </c>
      <c r="Q87" s="391" t="s">
        <v>1240</v>
      </c>
      <c r="R87" s="391" t="s">
        <v>1241</v>
      </c>
    </row>
    <row r="88" spans="1:19" ht="90" x14ac:dyDescent="0.25">
      <c r="A88" s="37">
        <v>30</v>
      </c>
      <c r="B88" s="37">
        <v>3</v>
      </c>
      <c r="C88" s="37">
        <v>1</v>
      </c>
      <c r="D88" s="37">
        <v>6</v>
      </c>
      <c r="E88" s="391" t="s">
        <v>1242</v>
      </c>
      <c r="F88" s="391" t="s">
        <v>1243</v>
      </c>
      <c r="G88" s="391" t="s">
        <v>1244</v>
      </c>
      <c r="H88" s="391" t="s">
        <v>1245</v>
      </c>
      <c r="I88" s="391" t="s">
        <v>1246</v>
      </c>
      <c r="J88" s="391" t="s">
        <v>1247</v>
      </c>
      <c r="K88" s="403" t="s">
        <v>1069</v>
      </c>
      <c r="L88" s="37"/>
      <c r="M88" s="63">
        <v>129766</v>
      </c>
      <c r="N88" s="63">
        <v>0</v>
      </c>
      <c r="O88" s="63">
        <v>129616</v>
      </c>
      <c r="P88" s="63">
        <v>0</v>
      </c>
      <c r="Q88" s="391" t="s">
        <v>1202</v>
      </c>
      <c r="R88" s="391" t="s">
        <v>1248</v>
      </c>
      <c r="S88" s="2"/>
    </row>
    <row r="89" spans="1:19" ht="315" x14ac:dyDescent="0.25">
      <c r="A89" s="37">
        <v>31</v>
      </c>
      <c r="B89" s="37">
        <v>3</v>
      </c>
      <c r="C89" s="37">
        <v>2</v>
      </c>
      <c r="D89" s="37">
        <v>10</v>
      </c>
      <c r="E89" s="391" t="s">
        <v>1249</v>
      </c>
      <c r="F89" s="391" t="s">
        <v>1250</v>
      </c>
      <c r="G89" s="37" t="s">
        <v>1251</v>
      </c>
      <c r="H89" s="391" t="s">
        <v>1252</v>
      </c>
      <c r="I89" s="391" t="s">
        <v>1253</v>
      </c>
      <c r="J89" s="391" t="s">
        <v>2465</v>
      </c>
      <c r="K89" s="403" t="s">
        <v>55</v>
      </c>
      <c r="L89" s="37"/>
      <c r="M89" s="63">
        <v>20406.04</v>
      </c>
      <c r="N89" s="63">
        <v>0</v>
      </c>
      <c r="O89" s="63">
        <v>16283.4</v>
      </c>
      <c r="P89" s="63">
        <v>0</v>
      </c>
      <c r="Q89" s="391" t="s">
        <v>1254</v>
      </c>
      <c r="R89" s="391" t="s">
        <v>1255</v>
      </c>
      <c r="S89" s="2"/>
    </row>
    <row r="90" spans="1:19" ht="30" x14ac:dyDescent="0.25">
      <c r="A90" s="738">
        <v>32</v>
      </c>
      <c r="B90" s="739">
        <v>2</v>
      </c>
      <c r="C90" s="739">
        <v>1</v>
      </c>
      <c r="D90" s="739">
        <v>6</v>
      </c>
      <c r="E90" s="739" t="s">
        <v>1256</v>
      </c>
      <c r="F90" s="739" t="s">
        <v>1257</v>
      </c>
      <c r="G90" s="739" t="s">
        <v>1258</v>
      </c>
      <c r="H90" s="391" t="s">
        <v>1259</v>
      </c>
      <c r="I90" s="391">
        <v>1</v>
      </c>
      <c r="J90" s="739" t="s">
        <v>1260</v>
      </c>
      <c r="K90" s="739"/>
      <c r="L90" s="739" t="s">
        <v>90</v>
      </c>
      <c r="M90" s="745"/>
      <c r="N90" s="745">
        <v>128737.4</v>
      </c>
      <c r="O90" s="745"/>
      <c r="P90" s="745">
        <v>128437.4</v>
      </c>
      <c r="Q90" s="739" t="s">
        <v>1261</v>
      </c>
      <c r="R90" s="739" t="s">
        <v>1262</v>
      </c>
      <c r="S90" s="2"/>
    </row>
    <row r="91" spans="1:19" ht="30" x14ac:dyDescent="0.25">
      <c r="A91" s="738"/>
      <c r="B91" s="738"/>
      <c r="C91" s="738"/>
      <c r="D91" s="738"/>
      <c r="E91" s="738"/>
      <c r="F91" s="738"/>
      <c r="G91" s="738"/>
      <c r="H91" s="391" t="s">
        <v>1263</v>
      </c>
      <c r="I91" s="37">
        <v>15</v>
      </c>
      <c r="J91" s="738"/>
      <c r="K91" s="738"/>
      <c r="L91" s="738"/>
      <c r="M91" s="744"/>
      <c r="N91" s="744"/>
      <c r="O91" s="745"/>
      <c r="P91" s="744"/>
      <c r="Q91" s="738"/>
      <c r="R91" s="738"/>
    </row>
    <row r="92" spans="1:19" x14ac:dyDescent="0.25">
      <c r="A92" s="738">
        <v>33</v>
      </c>
      <c r="B92" s="739">
        <v>5</v>
      </c>
      <c r="C92" s="739">
        <v>1</v>
      </c>
      <c r="D92" s="739">
        <v>6</v>
      </c>
      <c r="E92" s="739" t="s">
        <v>1264</v>
      </c>
      <c r="F92" s="739" t="s">
        <v>1265</v>
      </c>
      <c r="G92" s="739" t="s">
        <v>1266</v>
      </c>
      <c r="H92" s="391" t="s">
        <v>1033</v>
      </c>
      <c r="I92" s="391">
        <v>3</v>
      </c>
      <c r="J92" s="739" t="s">
        <v>1267</v>
      </c>
      <c r="K92" s="739" t="s">
        <v>55</v>
      </c>
      <c r="L92" s="739" t="s">
        <v>37</v>
      </c>
      <c r="M92" s="745"/>
      <c r="N92" s="745">
        <v>212748.83</v>
      </c>
      <c r="O92" s="745"/>
      <c r="P92" s="745">
        <v>196121.83</v>
      </c>
      <c r="Q92" s="739" t="s">
        <v>1268</v>
      </c>
      <c r="R92" s="739" t="s">
        <v>1269</v>
      </c>
    </row>
    <row r="93" spans="1:19" ht="30" x14ac:dyDescent="0.25">
      <c r="A93" s="738"/>
      <c r="B93" s="738"/>
      <c r="C93" s="738"/>
      <c r="D93" s="738"/>
      <c r="E93" s="738"/>
      <c r="F93" s="738"/>
      <c r="G93" s="738"/>
      <c r="H93" s="391" t="s">
        <v>1270</v>
      </c>
      <c r="I93" s="37">
        <v>300</v>
      </c>
      <c r="J93" s="738"/>
      <c r="K93" s="738"/>
      <c r="L93" s="738"/>
      <c r="M93" s="744"/>
      <c r="N93" s="744"/>
      <c r="O93" s="744"/>
      <c r="P93" s="744"/>
      <c r="Q93" s="738"/>
      <c r="R93" s="738"/>
    </row>
    <row r="94" spans="1:19" ht="30" x14ac:dyDescent="0.25">
      <c r="A94" s="738"/>
      <c r="B94" s="738"/>
      <c r="C94" s="738"/>
      <c r="D94" s="738"/>
      <c r="E94" s="738"/>
      <c r="F94" s="738"/>
      <c r="G94" s="738"/>
      <c r="H94" s="391" t="s">
        <v>1061</v>
      </c>
      <c r="I94" s="37">
        <v>1</v>
      </c>
      <c r="J94" s="738"/>
      <c r="K94" s="738"/>
      <c r="L94" s="738"/>
      <c r="M94" s="744"/>
      <c r="N94" s="744"/>
      <c r="O94" s="744"/>
      <c r="P94" s="744"/>
      <c r="Q94" s="738"/>
      <c r="R94" s="738"/>
    </row>
    <row r="95" spans="1:19" ht="30" x14ac:dyDescent="0.25">
      <c r="A95" s="738"/>
      <c r="B95" s="738"/>
      <c r="C95" s="738"/>
      <c r="D95" s="738"/>
      <c r="E95" s="738"/>
      <c r="F95" s="738"/>
      <c r="G95" s="738"/>
      <c r="H95" s="391" t="s">
        <v>1271</v>
      </c>
      <c r="I95" s="37">
        <v>370</v>
      </c>
      <c r="J95" s="738"/>
      <c r="K95" s="738"/>
      <c r="L95" s="738"/>
      <c r="M95" s="744"/>
      <c r="N95" s="744"/>
      <c r="O95" s="744"/>
      <c r="P95" s="744"/>
      <c r="Q95" s="738"/>
      <c r="R95" s="738"/>
      <c r="S95" s="2"/>
    </row>
    <row r="96" spans="1:19" ht="126.75" customHeight="1" x14ac:dyDescent="0.25">
      <c r="A96" s="738"/>
      <c r="B96" s="738"/>
      <c r="C96" s="738"/>
      <c r="D96" s="738"/>
      <c r="E96" s="738"/>
      <c r="F96" s="738"/>
      <c r="G96" s="738"/>
      <c r="H96" s="391" t="s">
        <v>1272</v>
      </c>
      <c r="I96" s="37">
        <v>1</v>
      </c>
      <c r="J96" s="738"/>
      <c r="K96" s="738"/>
      <c r="L96" s="738"/>
      <c r="M96" s="744"/>
      <c r="N96" s="744"/>
      <c r="O96" s="744"/>
      <c r="P96" s="744"/>
      <c r="Q96" s="738"/>
      <c r="R96" s="738"/>
      <c r="S96" s="2"/>
    </row>
    <row r="97" spans="1:19" x14ac:dyDescent="0.25">
      <c r="A97" s="738">
        <v>34</v>
      </c>
      <c r="B97" s="738">
        <v>2</v>
      </c>
      <c r="C97" s="738">
        <v>1</v>
      </c>
      <c r="D97" s="738">
        <v>6</v>
      </c>
      <c r="E97" s="739" t="s">
        <v>1273</v>
      </c>
      <c r="F97" s="739" t="s">
        <v>1274</v>
      </c>
      <c r="G97" s="739" t="s">
        <v>1275</v>
      </c>
      <c r="H97" s="391" t="s">
        <v>1033</v>
      </c>
      <c r="I97" s="37">
        <v>1</v>
      </c>
      <c r="J97" s="739" t="s">
        <v>1276</v>
      </c>
      <c r="K97" s="738" t="s">
        <v>55</v>
      </c>
      <c r="L97" s="738" t="s">
        <v>37</v>
      </c>
      <c r="M97" s="744">
        <v>23922.73</v>
      </c>
      <c r="N97" s="744">
        <v>281600</v>
      </c>
      <c r="O97" s="744">
        <v>23922.73</v>
      </c>
      <c r="P97" s="744">
        <v>274600</v>
      </c>
      <c r="Q97" s="739" t="s">
        <v>1268</v>
      </c>
      <c r="R97" s="739" t="s">
        <v>1269</v>
      </c>
    </row>
    <row r="98" spans="1:19" ht="30" x14ac:dyDescent="0.25">
      <c r="A98" s="738"/>
      <c r="B98" s="738"/>
      <c r="C98" s="738"/>
      <c r="D98" s="738"/>
      <c r="E98" s="739"/>
      <c r="F98" s="739"/>
      <c r="G98" s="738"/>
      <c r="H98" s="391" t="s">
        <v>1037</v>
      </c>
      <c r="I98" s="37">
        <v>120</v>
      </c>
      <c r="J98" s="738"/>
      <c r="K98" s="738"/>
      <c r="L98" s="738"/>
      <c r="M98" s="744"/>
      <c r="N98" s="744"/>
      <c r="O98" s="744"/>
      <c r="P98" s="744"/>
      <c r="Q98" s="739"/>
      <c r="R98" s="739"/>
    </row>
    <row r="99" spans="1:19" ht="30" x14ac:dyDescent="0.25">
      <c r="A99" s="738"/>
      <c r="B99" s="738"/>
      <c r="C99" s="738"/>
      <c r="D99" s="738"/>
      <c r="E99" s="739"/>
      <c r="F99" s="739"/>
      <c r="G99" s="738"/>
      <c r="H99" s="391" t="s">
        <v>1061</v>
      </c>
      <c r="I99" s="37">
        <v>1</v>
      </c>
      <c r="J99" s="738"/>
      <c r="K99" s="738"/>
      <c r="L99" s="738"/>
      <c r="M99" s="744"/>
      <c r="N99" s="744"/>
      <c r="O99" s="744"/>
      <c r="P99" s="744"/>
      <c r="Q99" s="739"/>
      <c r="R99" s="739"/>
    </row>
    <row r="100" spans="1:19" ht="101.25" customHeight="1" x14ac:dyDescent="0.25">
      <c r="A100" s="738"/>
      <c r="B100" s="738"/>
      <c r="C100" s="738"/>
      <c r="D100" s="738"/>
      <c r="E100" s="739"/>
      <c r="F100" s="739"/>
      <c r="G100" s="738"/>
      <c r="H100" s="391" t="s">
        <v>1271</v>
      </c>
      <c r="I100" s="37">
        <v>250</v>
      </c>
      <c r="J100" s="738"/>
      <c r="K100" s="738"/>
      <c r="L100" s="738"/>
      <c r="M100" s="744"/>
      <c r="N100" s="744"/>
      <c r="O100" s="744"/>
      <c r="P100" s="744"/>
      <c r="Q100" s="739"/>
      <c r="R100" s="739"/>
      <c r="S100" s="2"/>
    </row>
    <row r="101" spans="1:19" x14ac:dyDescent="0.25">
      <c r="A101" s="739">
        <v>35</v>
      </c>
      <c r="B101" s="739">
        <v>1</v>
      </c>
      <c r="C101" s="739">
        <v>1</v>
      </c>
      <c r="D101" s="739">
        <v>6</v>
      </c>
      <c r="E101" s="739" t="s">
        <v>1277</v>
      </c>
      <c r="F101" s="739" t="s">
        <v>1278</v>
      </c>
      <c r="G101" s="739" t="s">
        <v>1279</v>
      </c>
      <c r="H101" s="391" t="s">
        <v>1280</v>
      </c>
      <c r="I101" s="391">
        <v>3</v>
      </c>
      <c r="J101" s="739" t="s">
        <v>1281</v>
      </c>
      <c r="K101" s="739" t="s">
        <v>44</v>
      </c>
      <c r="L101" s="739" t="s">
        <v>37</v>
      </c>
      <c r="M101" s="745">
        <v>296309</v>
      </c>
      <c r="N101" s="745">
        <v>556269</v>
      </c>
      <c r="O101" s="745">
        <v>244000</v>
      </c>
      <c r="P101" s="745">
        <v>503960</v>
      </c>
      <c r="Q101" s="739" t="s">
        <v>1282</v>
      </c>
      <c r="R101" s="739" t="s">
        <v>1283</v>
      </c>
    </row>
    <row r="102" spans="1:19" ht="30" x14ac:dyDescent="0.25">
      <c r="A102" s="739"/>
      <c r="B102" s="738"/>
      <c r="C102" s="738"/>
      <c r="D102" s="738"/>
      <c r="E102" s="738"/>
      <c r="F102" s="738"/>
      <c r="G102" s="738"/>
      <c r="H102" s="391" t="s">
        <v>2466</v>
      </c>
      <c r="I102" s="37">
        <v>150</v>
      </c>
      <c r="J102" s="738"/>
      <c r="K102" s="738"/>
      <c r="L102" s="738"/>
      <c r="M102" s="744"/>
      <c r="N102" s="744"/>
      <c r="O102" s="744"/>
      <c r="P102" s="744"/>
      <c r="Q102" s="738"/>
      <c r="R102" s="738"/>
    </row>
    <row r="103" spans="1:19" ht="30" x14ac:dyDescent="0.25">
      <c r="A103" s="739"/>
      <c r="B103" s="738"/>
      <c r="C103" s="738"/>
      <c r="D103" s="738"/>
      <c r="E103" s="738"/>
      <c r="F103" s="738"/>
      <c r="G103" s="738"/>
      <c r="H103" s="391" t="s">
        <v>1284</v>
      </c>
      <c r="I103" s="37">
        <v>3</v>
      </c>
      <c r="J103" s="738"/>
      <c r="K103" s="738"/>
      <c r="L103" s="738"/>
      <c r="M103" s="744"/>
      <c r="N103" s="744"/>
      <c r="O103" s="744"/>
      <c r="P103" s="744"/>
      <c r="Q103" s="738"/>
      <c r="R103" s="738"/>
    </row>
    <row r="104" spans="1:19" ht="60" x14ac:dyDescent="0.25">
      <c r="A104" s="739"/>
      <c r="B104" s="738"/>
      <c r="C104" s="738"/>
      <c r="D104" s="738"/>
      <c r="E104" s="738"/>
      <c r="F104" s="738"/>
      <c r="G104" s="738"/>
      <c r="H104" s="391" t="s">
        <v>2467</v>
      </c>
      <c r="I104" s="37">
        <v>3000</v>
      </c>
      <c r="J104" s="738"/>
      <c r="K104" s="738"/>
      <c r="L104" s="738"/>
      <c r="M104" s="744"/>
      <c r="N104" s="744"/>
      <c r="O104" s="744"/>
      <c r="P104" s="744"/>
      <c r="Q104" s="738"/>
      <c r="R104" s="738"/>
    </row>
    <row r="105" spans="1:19" ht="36.75" customHeight="1" x14ac:dyDescent="0.25">
      <c r="A105" s="739"/>
      <c r="B105" s="738"/>
      <c r="C105" s="738"/>
      <c r="D105" s="738"/>
      <c r="E105" s="738"/>
      <c r="F105" s="738"/>
      <c r="G105" s="738"/>
      <c r="H105" s="391" t="s">
        <v>1285</v>
      </c>
      <c r="I105" s="37">
        <v>20</v>
      </c>
      <c r="J105" s="738"/>
      <c r="K105" s="738"/>
      <c r="L105" s="738"/>
      <c r="M105" s="744"/>
      <c r="N105" s="744"/>
      <c r="O105" s="744"/>
      <c r="P105" s="744"/>
      <c r="Q105" s="738"/>
      <c r="R105" s="738"/>
    </row>
    <row r="106" spans="1:19" ht="42" customHeight="1" x14ac:dyDescent="0.25">
      <c r="A106" s="739"/>
      <c r="B106" s="738"/>
      <c r="C106" s="738"/>
      <c r="D106" s="738"/>
      <c r="E106" s="738"/>
      <c r="F106" s="738"/>
      <c r="G106" s="738"/>
      <c r="H106" s="391" t="s">
        <v>1286</v>
      </c>
      <c r="I106" s="37">
        <v>2</v>
      </c>
      <c r="J106" s="738"/>
      <c r="K106" s="738"/>
      <c r="L106" s="738"/>
      <c r="M106" s="744"/>
      <c r="N106" s="744"/>
      <c r="O106" s="744"/>
      <c r="P106" s="744"/>
      <c r="Q106" s="738"/>
      <c r="R106" s="738"/>
    </row>
    <row r="107" spans="1:19" ht="30" x14ac:dyDescent="0.25">
      <c r="A107" s="739"/>
      <c r="B107" s="738"/>
      <c r="C107" s="738"/>
      <c r="D107" s="738"/>
      <c r="E107" s="738"/>
      <c r="F107" s="738"/>
      <c r="G107" s="738"/>
      <c r="H107" s="391" t="s">
        <v>1287</v>
      </c>
      <c r="I107" s="37">
        <v>40</v>
      </c>
      <c r="J107" s="738"/>
      <c r="K107" s="738"/>
      <c r="L107" s="738"/>
      <c r="M107" s="744"/>
      <c r="N107" s="744"/>
      <c r="O107" s="744"/>
      <c r="P107" s="744"/>
      <c r="Q107" s="738"/>
      <c r="R107" s="738"/>
    </row>
    <row r="108" spans="1:19" ht="89.25" customHeight="1" x14ac:dyDescent="0.25">
      <c r="A108" s="739"/>
      <c r="B108" s="738"/>
      <c r="C108" s="738"/>
      <c r="D108" s="738"/>
      <c r="E108" s="738"/>
      <c r="F108" s="738"/>
      <c r="G108" s="738"/>
      <c r="H108" s="391" t="s">
        <v>1288</v>
      </c>
      <c r="I108" s="37">
        <v>90</v>
      </c>
      <c r="J108" s="738"/>
      <c r="K108" s="738"/>
      <c r="L108" s="738"/>
      <c r="M108" s="744"/>
      <c r="N108" s="744"/>
      <c r="O108" s="744"/>
      <c r="P108" s="744"/>
      <c r="Q108" s="738"/>
      <c r="R108" s="738"/>
    </row>
    <row r="109" spans="1:19" x14ac:dyDescent="0.25">
      <c r="A109" s="738">
        <v>36</v>
      </c>
      <c r="B109" s="738">
        <v>3</v>
      </c>
      <c r="C109" s="738" t="s">
        <v>49</v>
      </c>
      <c r="D109" s="739">
        <v>9</v>
      </c>
      <c r="E109" s="739" t="s">
        <v>1289</v>
      </c>
      <c r="F109" s="739" t="s">
        <v>1290</v>
      </c>
      <c r="G109" s="391" t="s">
        <v>1291</v>
      </c>
      <c r="H109" s="391" t="s">
        <v>48</v>
      </c>
      <c r="I109" s="393" t="s">
        <v>1176</v>
      </c>
      <c r="J109" s="739" t="s">
        <v>1292</v>
      </c>
      <c r="K109" s="774"/>
      <c r="L109" s="774" t="s">
        <v>55</v>
      </c>
      <c r="M109" s="738"/>
      <c r="N109" s="744">
        <v>135454.1</v>
      </c>
      <c r="O109" s="772"/>
      <c r="P109" s="744">
        <v>123300</v>
      </c>
      <c r="Q109" s="739" t="s">
        <v>1294</v>
      </c>
      <c r="R109" s="739" t="s">
        <v>1295</v>
      </c>
    </row>
    <row r="110" spans="1:19" ht="313.5" customHeight="1" x14ac:dyDescent="0.25">
      <c r="A110" s="738"/>
      <c r="B110" s="738"/>
      <c r="C110" s="738"/>
      <c r="D110" s="739"/>
      <c r="E110" s="739"/>
      <c r="F110" s="739"/>
      <c r="G110" s="391" t="s">
        <v>1296</v>
      </c>
      <c r="H110" s="391" t="s">
        <v>2023</v>
      </c>
      <c r="I110" s="393" t="s">
        <v>2022</v>
      </c>
      <c r="J110" s="739"/>
      <c r="K110" s="774"/>
      <c r="L110" s="774"/>
      <c r="M110" s="738"/>
      <c r="N110" s="744"/>
      <c r="O110" s="772"/>
      <c r="P110" s="744"/>
      <c r="Q110" s="739"/>
      <c r="R110" s="739"/>
      <c r="S110" s="2"/>
    </row>
    <row r="111" spans="1:19" ht="30" x14ac:dyDescent="0.25">
      <c r="A111" s="738">
        <v>37</v>
      </c>
      <c r="B111" s="738">
        <v>6</v>
      </c>
      <c r="C111" s="738" t="s">
        <v>58</v>
      </c>
      <c r="D111" s="739">
        <v>10</v>
      </c>
      <c r="E111" s="739" t="s">
        <v>1297</v>
      </c>
      <c r="F111" s="739" t="s">
        <v>1298</v>
      </c>
      <c r="G111" s="391" t="s">
        <v>1299</v>
      </c>
      <c r="H111" s="391" t="s">
        <v>1284</v>
      </c>
      <c r="I111" s="393" t="s">
        <v>2024</v>
      </c>
      <c r="J111" s="739" t="s">
        <v>1300</v>
      </c>
      <c r="K111" s="745" t="s">
        <v>55</v>
      </c>
      <c r="L111" s="745" t="s">
        <v>37</v>
      </c>
      <c r="M111" s="744">
        <v>179073.16</v>
      </c>
      <c r="N111" s="744">
        <v>104853.75999999999</v>
      </c>
      <c r="O111" s="745">
        <v>163190.66</v>
      </c>
      <c r="P111" s="745">
        <v>88971.26</v>
      </c>
      <c r="Q111" s="739" t="s">
        <v>1301</v>
      </c>
      <c r="R111" s="739" t="s">
        <v>1302</v>
      </c>
    </row>
    <row r="112" spans="1:19" ht="30" x14ac:dyDescent="0.25">
      <c r="A112" s="738"/>
      <c r="B112" s="738"/>
      <c r="C112" s="738"/>
      <c r="D112" s="739"/>
      <c r="E112" s="739"/>
      <c r="F112" s="739"/>
      <c r="G112" s="391" t="s">
        <v>1296</v>
      </c>
      <c r="H112" s="391" t="s">
        <v>1895</v>
      </c>
      <c r="I112" s="393" t="s">
        <v>2025</v>
      </c>
      <c r="J112" s="739"/>
      <c r="K112" s="745"/>
      <c r="L112" s="745"/>
      <c r="M112" s="744"/>
      <c r="N112" s="744"/>
      <c r="O112" s="745"/>
      <c r="P112" s="745"/>
      <c r="Q112" s="739"/>
      <c r="R112" s="739"/>
      <c r="S112" s="2"/>
    </row>
    <row r="113" spans="1:19" ht="69.75" customHeight="1" x14ac:dyDescent="0.25">
      <c r="A113" s="738"/>
      <c r="B113" s="738"/>
      <c r="C113" s="738"/>
      <c r="D113" s="739"/>
      <c r="E113" s="739"/>
      <c r="F113" s="739"/>
      <c r="G113" s="391" t="s">
        <v>1303</v>
      </c>
      <c r="H113" s="391" t="s">
        <v>1659</v>
      </c>
      <c r="I113" s="393" t="s">
        <v>1045</v>
      </c>
      <c r="J113" s="739"/>
      <c r="K113" s="745"/>
      <c r="L113" s="745"/>
      <c r="M113" s="744"/>
      <c r="N113" s="744"/>
      <c r="O113" s="745"/>
      <c r="P113" s="745"/>
      <c r="Q113" s="739"/>
      <c r="R113" s="739"/>
      <c r="S113" s="2"/>
    </row>
    <row r="114" spans="1:19" ht="252" customHeight="1" x14ac:dyDescent="0.25">
      <c r="A114" s="738"/>
      <c r="B114" s="738"/>
      <c r="C114" s="738"/>
      <c r="D114" s="739"/>
      <c r="E114" s="739"/>
      <c r="F114" s="739"/>
      <c r="G114" s="391" t="s">
        <v>1304</v>
      </c>
      <c r="H114" s="391">
        <v>1</v>
      </c>
      <c r="I114" s="393" t="s">
        <v>117</v>
      </c>
      <c r="J114" s="739"/>
      <c r="K114" s="745"/>
      <c r="L114" s="745"/>
      <c r="M114" s="744"/>
      <c r="N114" s="744"/>
      <c r="O114" s="745"/>
      <c r="P114" s="745"/>
      <c r="Q114" s="739"/>
      <c r="R114" s="739"/>
      <c r="S114" s="2"/>
    </row>
    <row r="115" spans="1:19" ht="30" x14ac:dyDescent="0.25">
      <c r="A115" s="738">
        <v>38</v>
      </c>
      <c r="B115" s="738">
        <v>6</v>
      </c>
      <c r="C115" s="738" t="s">
        <v>1305</v>
      </c>
      <c r="D115" s="739">
        <v>11</v>
      </c>
      <c r="E115" s="739" t="s">
        <v>1306</v>
      </c>
      <c r="F115" s="739" t="s">
        <v>1307</v>
      </c>
      <c r="G115" s="391" t="s">
        <v>1308</v>
      </c>
      <c r="H115" s="391" t="s">
        <v>2027</v>
      </c>
      <c r="I115" s="393" t="s">
        <v>2026</v>
      </c>
      <c r="J115" s="739" t="s">
        <v>1309</v>
      </c>
      <c r="K115" s="745" t="s">
        <v>37</v>
      </c>
      <c r="L115" s="745" t="s">
        <v>37</v>
      </c>
      <c r="M115" s="744">
        <v>258921.84</v>
      </c>
      <c r="N115" s="744">
        <v>273707.64</v>
      </c>
      <c r="O115" s="745">
        <v>232306.84</v>
      </c>
      <c r="P115" s="745">
        <v>247092.64</v>
      </c>
      <c r="Q115" s="739" t="s">
        <v>1301</v>
      </c>
      <c r="R115" s="739" t="s">
        <v>1302</v>
      </c>
    </row>
    <row r="116" spans="1:19" ht="30" x14ac:dyDescent="0.25">
      <c r="A116" s="738"/>
      <c r="B116" s="738"/>
      <c r="C116" s="738"/>
      <c r="D116" s="739"/>
      <c r="E116" s="739"/>
      <c r="F116" s="739"/>
      <c r="G116" s="391" t="s">
        <v>1296</v>
      </c>
      <c r="H116" s="391" t="s">
        <v>1895</v>
      </c>
      <c r="I116" s="393" t="s">
        <v>2028</v>
      </c>
      <c r="J116" s="739"/>
      <c r="K116" s="745"/>
      <c r="L116" s="745"/>
      <c r="M116" s="744"/>
      <c r="N116" s="744"/>
      <c r="O116" s="745"/>
      <c r="P116" s="745"/>
      <c r="Q116" s="739"/>
      <c r="R116" s="739"/>
      <c r="S116" s="2"/>
    </row>
    <row r="117" spans="1:19" ht="30" x14ac:dyDescent="0.25">
      <c r="A117" s="738"/>
      <c r="B117" s="738"/>
      <c r="C117" s="738"/>
      <c r="D117" s="739"/>
      <c r="E117" s="739"/>
      <c r="F117" s="739"/>
      <c r="G117" s="391" t="s">
        <v>1310</v>
      </c>
      <c r="H117" s="391" t="s">
        <v>2029</v>
      </c>
      <c r="I117" s="37">
        <v>6</v>
      </c>
      <c r="J117" s="739"/>
      <c r="K117" s="745"/>
      <c r="L117" s="745"/>
      <c r="M117" s="744"/>
      <c r="N117" s="744"/>
      <c r="O117" s="745"/>
      <c r="P117" s="745"/>
      <c r="Q117" s="739"/>
      <c r="R117" s="739"/>
      <c r="S117" s="375"/>
    </row>
    <row r="118" spans="1:19" ht="212.25" customHeight="1" x14ac:dyDescent="0.25">
      <c r="A118" s="738"/>
      <c r="B118" s="738"/>
      <c r="C118" s="738"/>
      <c r="D118" s="739"/>
      <c r="E118" s="739"/>
      <c r="F118" s="739"/>
      <c r="G118" s="391" t="s">
        <v>1310</v>
      </c>
      <c r="H118" s="391" t="s">
        <v>2030</v>
      </c>
      <c r="I118" s="393" t="s">
        <v>989</v>
      </c>
      <c r="J118" s="739"/>
      <c r="K118" s="745"/>
      <c r="L118" s="745"/>
      <c r="M118" s="744"/>
      <c r="N118" s="744"/>
      <c r="O118" s="745"/>
      <c r="P118" s="745"/>
      <c r="Q118" s="739"/>
      <c r="R118" s="739"/>
      <c r="S118" s="2"/>
    </row>
    <row r="119" spans="1:19" ht="30" x14ac:dyDescent="0.25">
      <c r="A119" s="738">
        <v>39</v>
      </c>
      <c r="B119" s="738">
        <v>1</v>
      </c>
      <c r="C119" s="738" t="s">
        <v>49</v>
      </c>
      <c r="D119" s="739">
        <v>6</v>
      </c>
      <c r="E119" s="739" t="s">
        <v>1311</v>
      </c>
      <c r="F119" s="739" t="s">
        <v>1312</v>
      </c>
      <c r="G119" s="391" t="s">
        <v>1308</v>
      </c>
      <c r="H119" s="391" t="s">
        <v>2032</v>
      </c>
      <c r="I119" s="393" t="s">
        <v>2031</v>
      </c>
      <c r="J119" s="739" t="s">
        <v>1313</v>
      </c>
      <c r="K119" s="745" t="s">
        <v>55</v>
      </c>
      <c r="L119" s="775" t="s">
        <v>37</v>
      </c>
      <c r="M119" s="744">
        <v>87486.77</v>
      </c>
      <c r="N119" s="744">
        <v>516966.89</v>
      </c>
      <c r="O119" s="745">
        <v>58585.42</v>
      </c>
      <c r="P119" s="745">
        <v>488065.54</v>
      </c>
      <c r="Q119" s="739" t="s">
        <v>1314</v>
      </c>
      <c r="R119" s="739" t="s">
        <v>1315</v>
      </c>
      <c r="S119" s="2"/>
    </row>
    <row r="120" spans="1:19" ht="50.25" customHeight="1" x14ac:dyDescent="0.25">
      <c r="A120" s="738"/>
      <c r="B120" s="738"/>
      <c r="C120" s="738"/>
      <c r="D120" s="739"/>
      <c r="E120" s="739"/>
      <c r="F120" s="739"/>
      <c r="G120" s="391" t="s">
        <v>43</v>
      </c>
      <c r="H120" s="391" t="s">
        <v>48</v>
      </c>
      <c r="I120" s="393" t="s">
        <v>1205</v>
      </c>
      <c r="J120" s="739"/>
      <c r="K120" s="745"/>
      <c r="L120" s="775"/>
      <c r="M120" s="744"/>
      <c r="N120" s="744"/>
      <c r="O120" s="745"/>
      <c r="P120" s="745"/>
      <c r="Q120" s="739"/>
      <c r="R120" s="739"/>
      <c r="S120" s="2"/>
    </row>
    <row r="121" spans="1:19" ht="408.75" customHeight="1" x14ac:dyDescent="0.25">
      <c r="A121" s="738"/>
      <c r="B121" s="738"/>
      <c r="C121" s="738"/>
      <c r="D121" s="739"/>
      <c r="E121" s="739"/>
      <c r="F121" s="739"/>
      <c r="G121" s="391" t="s">
        <v>43</v>
      </c>
      <c r="H121" s="391" t="s">
        <v>48</v>
      </c>
      <c r="I121" s="393" t="s">
        <v>1205</v>
      </c>
      <c r="J121" s="739"/>
      <c r="K121" s="745"/>
      <c r="L121" s="775"/>
      <c r="M121" s="744"/>
      <c r="N121" s="744"/>
      <c r="O121" s="745"/>
      <c r="P121" s="745"/>
      <c r="Q121" s="739"/>
      <c r="R121" s="739"/>
      <c r="S121" s="2"/>
    </row>
    <row r="122" spans="1:19" ht="120" x14ac:dyDescent="0.25">
      <c r="A122" s="37">
        <v>40</v>
      </c>
      <c r="B122" s="37" t="s">
        <v>49</v>
      </c>
      <c r="C122" s="37">
        <v>1</v>
      </c>
      <c r="D122" s="391">
        <v>6</v>
      </c>
      <c r="E122" s="391" t="s">
        <v>1316</v>
      </c>
      <c r="F122" s="391" t="s">
        <v>1317</v>
      </c>
      <c r="G122" s="391" t="s">
        <v>1318</v>
      </c>
      <c r="H122" s="391" t="s">
        <v>1319</v>
      </c>
      <c r="I122" s="393" t="s">
        <v>1320</v>
      </c>
      <c r="J122" s="391" t="s">
        <v>1321</v>
      </c>
      <c r="K122" s="403"/>
      <c r="L122" s="403" t="s">
        <v>55</v>
      </c>
      <c r="M122" s="63"/>
      <c r="N122" s="63">
        <v>94971</v>
      </c>
      <c r="O122" s="63"/>
      <c r="P122" s="63">
        <v>85740</v>
      </c>
      <c r="Q122" s="391" t="s">
        <v>1294</v>
      </c>
      <c r="R122" s="391" t="s">
        <v>1322</v>
      </c>
      <c r="S122" s="2"/>
    </row>
    <row r="123" spans="1:19" ht="120" x14ac:dyDescent="0.25">
      <c r="A123" s="37">
        <v>41</v>
      </c>
      <c r="B123" s="37" t="s">
        <v>52</v>
      </c>
      <c r="C123" s="37">
        <v>1</v>
      </c>
      <c r="D123" s="391">
        <v>6</v>
      </c>
      <c r="E123" s="391" t="s">
        <v>1323</v>
      </c>
      <c r="F123" s="391" t="s">
        <v>1324</v>
      </c>
      <c r="G123" s="391" t="s">
        <v>1325</v>
      </c>
      <c r="H123" s="391" t="s">
        <v>1326</v>
      </c>
      <c r="I123" s="393" t="s">
        <v>1327</v>
      </c>
      <c r="J123" s="391" t="s">
        <v>1328</v>
      </c>
      <c r="K123" s="403"/>
      <c r="L123" s="403" t="s">
        <v>37</v>
      </c>
      <c r="M123" s="63"/>
      <c r="N123" s="63">
        <v>286649.3</v>
      </c>
      <c r="O123" s="63"/>
      <c r="P123" s="63">
        <v>283949.3</v>
      </c>
      <c r="Q123" s="391" t="s">
        <v>1329</v>
      </c>
      <c r="R123" s="391" t="s">
        <v>1330</v>
      </c>
      <c r="S123" s="2"/>
    </row>
    <row r="124" spans="1:19" ht="90" x14ac:dyDescent="0.25">
      <c r="A124" s="391">
        <v>42</v>
      </c>
      <c r="B124" s="391" t="s">
        <v>116</v>
      </c>
      <c r="C124" s="391">
        <v>5</v>
      </c>
      <c r="D124" s="391">
        <v>11</v>
      </c>
      <c r="E124" s="391" t="s">
        <v>1331</v>
      </c>
      <c r="F124" s="391" t="s">
        <v>1332</v>
      </c>
      <c r="G124" s="37" t="s">
        <v>1333</v>
      </c>
      <c r="H124" s="37" t="s">
        <v>48</v>
      </c>
      <c r="I124" s="37">
        <v>45</v>
      </c>
      <c r="J124" s="391" t="s">
        <v>1334</v>
      </c>
      <c r="K124" s="403" t="s">
        <v>37</v>
      </c>
      <c r="L124" s="37"/>
      <c r="M124" s="63">
        <v>214500</v>
      </c>
      <c r="N124" s="63" t="s">
        <v>1100</v>
      </c>
      <c r="O124" s="63">
        <v>195000</v>
      </c>
      <c r="P124" s="63"/>
      <c r="Q124" s="391" t="s">
        <v>1335</v>
      </c>
      <c r="R124" s="391" t="s">
        <v>1336</v>
      </c>
      <c r="S124" s="2"/>
    </row>
    <row r="126" spans="1:19" x14ac:dyDescent="0.25">
      <c r="M126" s="777"/>
      <c r="N126" s="517" t="s">
        <v>39</v>
      </c>
      <c r="O126" s="517"/>
      <c r="P126" s="517"/>
    </row>
    <row r="127" spans="1:19" x14ac:dyDescent="0.25">
      <c r="M127" s="778"/>
      <c r="N127" s="776" t="s">
        <v>40</v>
      </c>
      <c r="O127" s="517" t="s">
        <v>41</v>
      </c>
      <c r="P127" s="517"/>
    </row>
    <row r="128" spans="1:19" x14ac:dyDescent="0.25">
      <c r="M128" s="779"/>
      <c r="N128" s="776"/>
      <c r="O128" s="368">
        <v>2020</v>
      </c>
      <c r="P128" s="368">
        <v>2021</v>
      </c>
    </row>
    <row r="129" spans="13:17" x14ac:dyDescent="0.25">
      <c r="M129" s="385" t="s">
        <v>2448</v>
      </c>
      <c r="N129" s="367">
        <v>42</v>
      </c>
      <c r="O129" s="366">
        <f>O7+O12+O16+O20+O24+O31+O32+O33+O34+O35+O38+O41+O45+O65+O69+O71+O78+O84+O85+O86+O87+O88+O89+O97+O101+O111+O115+O119+O124</f>
        <v>3165076.27</v>
      </c>
      <c r="P129" s="89">
        <f>P7+P14+P20+P24+P31+P32+P33+P34+P38+P41+P49+P54+P58+P63+P67+P69+P71+P78+P82+P83+P84+P85+P87+P90+P92+P97+P101+P109+P111+P115+P119+P122+P123</f>
        <v>5622460.6099999994</v>
      </c>
      <c r="Q129" s="2"/>
    </row>
    <row r="132" spans="13:17" x14ac:dyDescent="0.25">
      <c r="Q132" s="2"/>
    </row>
    <row r="134" spans="13:17" x14ac:dyDescent="0.25">
      <c r="Q134" s="2"/>
    </row>
  </sheetData>
  <mergeCells count="454">
    <mergeCell ref="N127:N128"/>
    <mergeCell ref="M126:M128"/>
    <mergeCell ref="N126:P126"/>
    <mergeCell ref="O127:P127"/>
    <mergeCell ref="M115:M118"/>
    <mergeCell ref="N115:N118"/>
    <mergeCell ref="O115:O118"/>
    <mergeCell ref="P115:P118"/>
    <mergeCell ref="Q115:Q118"/>
    <mergeCell ref="M119:M121"/>
    <mergeCell ref="N119:N121"/>
    <mergeCell ref="O119:O121"/>
    <mergeCell ref="P119:P121"/>
    <mergeCell ref="Q119:Q121"/>
    <mergeCell ref="R119:R121"/>
    <mergeCell ref="A115:A118"/>
    <mergeCell ref="B115:B118"/>
    <mergeCell ref="C115:C118"/>
    <mergeCell ref="D115:D118"/>
    <mergeCell ref="E115:E118"/>
    <mergeCell ref="F115:F118"/>
    <mergeCell ref="J115:J118"/>
    <mergeCell ref="K115:K118"/>
    <mergeCell ref="L115:L118"/>
    <mergeCell ref="R115:R118"/>
    <mergeCell ref="A119:A121"/>
    <mergeCell ref="B119:B121"/>
    <mergeCell ref="C119:C121"/>
    <mergeCell ref="D119:D121"/>
    <mergeCell ref="E119:E121"/>
    <mergeCell ref="F119:F121"/>
    <mergeCell ref="J119:J121"/>
    <mergeCell ref="K119:K121"/>
    <mergeCell ref="L119:L121"/>
    <mergeCell ref="R109:R110"/>
    <mergeCell ref="M111:M114"/>
    <mergeCell ref="N111:N114"/>
    <mergeCell ref="O111:O114"/>
    <mergeCell ref="P111:P114"/>
    <mergeCell ref="Q111:Q114"/>
    <mergeCell ref="R111:R114"/>
    <mergeCell ref="A109:A110"/>
    <mergeCell ref="B109:B110"/>
    <mergeCell ref="C109:C110"/>
    <mergeCell ref="D109:D110"/>
    <mergeCell ref="E109:E110"/>
    <mergeCell ref="A111:A114"/>
    <mergeCell ref="B111:B114"/>
    <mergeCell ref="C111:C114"/>
    <mergeCell ref="D111:D114"/>
    <mergeCell ref="E111:E114"/>
    <mergeCell ref="F111:F114"/>
    <mergeCell ref="J111:J114"/>
    <mergeCell ref="K111:K114"/>
    <mergeCell ref="L111:L114"/>
    <mergeCell ref="F109:F110"/>
    <mergeCell ref="J109:J110"/>
    <mergeCell ref="K109:K110"/>
    <mergeCell ref="L109:L110"/>
    <mergeCell ref="M109:M110"/>
    <mergeCell ref="N109:N110"/>
    <mergeCell ref="O109:O110"/>
    <mergeCell ref="P109:P110"/>
    <mergeCell ref="Q109:Q110"/>
    <mergeCell ref="J101:J108"/>
    <mergeCell ref="K101:K108"/>
    <mergeCell ref="L101:L108"/>
    <mergeCell ref="M101:M108"/>
    <mergeCell ref="N101:N108"/>
    <mergeCell ref="O101:O108"/>
    <mergeCell ref="P101:P108"/>
    <mergeCell ref="Q101:Q108"/>
    <mergeCell ref="R101:R108"/>
    <mergeCell ref="A97:A100"/>
    <mergeCell ref="B97:B100"/>
    <mergeCell ref="C97:C100"/>
    <mergeCell ref="D97:D100"/>
    <mergeCell ref="E97:E100"/>
    <mergeCell ref="F97:F100"/>
    <mergeCell ref="G97:G100"/>
    <mergeCell ref="A101:A108"/>
    <mergeCell ref="B101:B108"/>
    <mergeCell ref="C101:C108"/>
    <mergeCell ref="D101:D108"/>
    <mergeCell ref="E101:E108"/>
    <mergeCell ref="F101:F108"/>
    <mergeCell ref="G101:G108"/>
    <mergeCell ref="A92:A96"/>
    <mergeCell ref="L92:L96"/>
    <mergeCell ref="B92:B96"/>
    <mergeCell ref="C92:C96"/>
    <mergeCell ref="D92:D96"/>
    <mergeCell ref="E92:E96"/>
    <mergeCell ref="F92:F96"/>
    <mergeCell ref="G92:G96"/>
    <mergeCell ref="J92:J96"/>
    <mergeCell ref="K92:K96"/>
    <mergeCell ref="J97:J100"/>
    <mergeCell ref="K97:K100"/>
    <mergeCell ref="L90:L91"/>
    <mergeCell ref="M90:M91"/>
    <mergeCell ref="N90:N91"/>
    <mergeCell ref="O90:O91"/>
    <mergeCell ref="P90:P91"/>
    <mergeCell ref="Q90:Q91"/>
    <mergeCell ref="R90:R91"/>
    <mergeCell ref="M92:M96"/>
    <mergeCell ref="N92:N96"/>
    <mergeCell ref="O92:O96"/>
    <mergeCell ref="P92:P96"/>
    <mergeCell ref="Q92:Q96"/>
    <mergeCell ref="R92:R96"/>
    <mergeCell ref="L97:L100"/>
    <mergeCell ref="M97:M100"/>
    <mergeCell ref="N97:N100"/>
    <mergeCell ref="O97:O100"/>
    <mergeCell ref="P97:P100"/>
    <mergeCell ref="Q97:Q100"/>
    <mergeCell ref="R97:R100"/>
    <mergeCell ref="A90:A91"/>
    <mergeCell ref="B90:B91"/>
    <mergeCell ref="C90:C91"/>
    <mergeCell ref="D90:D91"/>
    <mergeCell ref="E90:E91"/>
    <mergeCell ref="F90:F91"/>
    <mergeCell ref="G90:G91"/>
    <mergeCell ref="J90:J91"/>
    <mergeCell ref="K90:K91"/>
    <mergeCell ref="E69:E70"/>
    <mergeCell ref="M78:M81"/>
    <mergeCell ref="N78:N81"/>
    <mergeCell ref="O78:O81"/>
    <mergeCell ref="P78:P81"/>
    <mergeCell ref="Q78:Q81"/>
    <mergeCell ref="R78:R81"/>
    <mergeCell ref="A78:A81"/>
    <mergeCell ref="B78:B81"/>
    <mergeCell ref="C78:C81"/>
    <mergeCell ref="D78:D81"/>
    <mergeCell ref="E78:E81"/>
    <mergeCell ref="F78:F81"/>
    <mergeCell ref="G78:G81"/>
    <mergeCell ref="J78:J81"/>
    <mergeCell ref="K78:K81"/>
    <mergeCell ref="L78:L81"/>
    <mergeCell ref="D67:D68"/>
    <mergeCell ref="N69:N70"/>
    <mergeCell ref="O69:O70"/>
    <mergeCell ref="P69:P70"/>
    <mergeCell ref="Q69:Q70"/>
    <mergeCell ref="R69:R70"/>
    <mergeCell ref="A71:A77"/>
    <mergeCell ref="B71:B77"/>
    <mergeCell ref="C71:C77"/>
    <mergeCell ref="D71:D77"/>
    <mergeCell ref="E71:E77"/>
    <mergeCell ref="F71:F77"/>
    <mergeCell ref="G71:G77"/>
    <mergeCell ref="J71:J77"/>
    <mergeCell ref="K71:K77"/>
    <mergeCell ref="L71:L77"/>
    <mergeCell ref="M71:M77"/>
    <mergeCell ref="N71:N77"/>
    <mergeCell ref="O71:O77"/>
    <mergeCell ref="P71:P77"/>
    <mergeCell ref="Q71:Q77"/>
    <mergeCell ref="R71:R77"/>
    <mergeCell ref="C69:C70"/>
    <mergeCell ref="D69:D70"/>
    <mergeCell ref="Q65:Q66"/>
    <mergeCell ref="R65:R66"/>
    <mergeCell ref="A65:A66"/>
    <mergeCell ref="B65:B66"/>
    <mergeCell ref="C65:C66"/>
    <mergeCell ref="F69:F70"/>
    <mergeCell ref="G69:G70"/>
    <mergeCell ref="J69:J70"/>
    <mergeCell ref="K69:K70"/>
    <mergeCell ref="L69:L70"/>
    <mergeCell ref="M69:M70"/>
    <mergeCell ref="L65:L66"/>
    <mergeCell ref="M65:M66"/>
    <mergeCell ref="N65:N66"/>
    <mergeCell ref="A69:A70"/>
    <mergeCell ref="P67:P68"/>
    <mergeCell ref="Q67:Q68"/>
    <mergeCell ref="R67:R68"/>
    <mergeCell ref="J67:J68"/>
    <mergeCell ref="K67:K68"/>
    <mergeCell ref="L67:L68"/>
    <mergeCell ref="M67:M68"/>
    <mergeCell ref="N67:N68"/>
    <mergeCell ref="O67:O68"/>
    <mergeCell ref="O63:O64"/>
    <mergeCell ref="P63:P64"/>
    <mergeCell ref="Q63:Q64"/>
    <mergeCell ref="R63:R64"/>
    <mergeCell ref="A63:A64"/>
    <mergeCell ref="B63:B64"/>
    <mergeCell ref="C63:C64"/>
    <mergeCell ref="D65:D66"/>
    <mergeCell ref="E65:E66"/>
    <mergeCell ref="F65:F66"/>
    <mergeCell ref="G65:G66"/>
    <mergeCell ref="J65:J66"/>
    <mergeCell ref="K65:K66"/>
    <mergeCell ref="L63:L64"/>
    <mergeCell ref="M63:M64"/>
    <mergeCell ref="N63:N64"/>
    <mergeCell ref="D63:D64"/>
    <mergeCell ref="E63:E64"/>
    <mergeCell ref="F63:F64"/>
    <mergeCell ref="G63:G64"/>
    <mergeCell ref="J63:J64"/>
    <mergeCell ref="K63:K64"/>
    <mergeCell ref="O65:O66"/>
    <mergeCell ref="P65:P66"/>
    <mergeCell ref="R49:R53"/>
    <mergeCell ref="P54:P57"/>
    <mergeCell ref="Q54:Q57"/>
    <mergeCell ref="R54:R57"/>
    <mergeCell ref="A58:A62"/>
    <mergeCell ref="B58:B62"/>
    <mergeCell ref="C58:C62"/>
    <mergeCell ref="D58:D62"/>
    <mergeCell ref="E58:E62"/>
    <mergeCell ref="F58:F62"/>
    <mergeCell ref="G58:G62"/>
    <mergeCell ref="J58:J62"/>
    <mergeCell ref="K58:K62"/>
    <mergeCell ref="L58:L62"/>
    <mergeCell ref="M58:M62"/>
    <mergeCell ref="N58:N62"/>
    <mergeCell ref="O58:O62"/>
    <mergeCell ref="P58:P62"/>
    <mergeCell ref="Q58:Q62"/>
    <mergeCell ref="R58:R62"/>
    <mergeCell ref="G49:G53"/>
    <mergeCell ref="J49:J53"/>
    <mergeCell ref="K49:K53"/>
    <mergeCell ref="L49:L53"/>
    <mergeCell ref="M49:M53"/>
    <mergeCell ref="N49:N53"/>
    <mergeCell ref="O49:O53"/>
    <mergeCell ref="P49:P53"/>
    <mergeCell ref="Q49:Q53"/>
    <mergeCell ref="R41:R44"/>
    <mergeCell ref="A45:A48"/>
    <mergeCell ref="B45:B48"/>
    <mergeCell ref="C45:C48"/>
    <mergeCell ref="D45:D48"/>
    <mergeCell ref="E45:E48"/>
    <mergeCell ref="F45:F48"/>
    <mergeCell ref="G45:G48"/>
    <mergeCell ref="H45:H46"/>
    <mergeCell ref="I45:I46"/>
    <mergeCell ref="J45:J48"/>
    <mergeCell ref="K45:K48"/>
    <mergeCell ref="L45:L48"/>
    <mergeCell ref="M45:M48"/>
    <mergeCell ref="N45:N48"/>
    <mergeCell ref="O45:O48"/>
    <mergeCell ref="P45:P48"/>
    <mergeCell ref="Q45:Q48"/>
    <mergeCell ref="R45:R48"/>
    <mergeCell ref="N41:N44"/>
    <mergeCell ref="C41:C44"/>
    <mergeCell ref="D41:D44"/>
    <mergeCell ref="R35:R37"/>
    <mergeCell ref="A38:A40"/>
    <mergeCell ref="B38:B40"/>
    <mergeCell ref="C38:C40"/>
    <mergeCell ref="D38:D40"/>
    <mergeCell ref="E38:E40"/>
    <mergeCell ref="F38:F40"/>
    <mergeCell ref="G38:G40"/>
    <mergeCell ref="H38:H39"/>
    <mergeCell ref="I38:I39"/>
    <mergeCell ref="J38:J40"/>
    <mergeCell ref="K38:K40"/>
    <mergeCell ref="L38:L40"/>
    <mergeCell ref="M38:M40"/>
    <mergeCell ref="N38:N40"/>
    <mergeCell ref="O38:O40"/>
    <mergeCell ref="P38:P40"/>
    <mergeCell ref="Q38:Q40"/>
    <mergeCell ref="R38:R40"/>
    <mergeCell ref="R14:R15"/>
    <mergeCell ref="L16:L19"/>
    <mergeCell ref="M16:M19"/>
    <mergeCell ref="N16:N19"/>
    <mergeCell ref="O16:O19"/>
    <mergeCell ref="P16:P19"/>
    <mergeCell ref="R20:R23"/>
    <mergeCell ref="L20:L23"/>
    <mergeCell ref="M20:M23"/>
    <mergeCell ref="N20:N23"/>
    <mergeCell ref="O20:O23"/>
    <mergeCell ref="P20:P23"/>
    <mergeCell ref="Q20:Q23"/>
    <mergeCell ref="L14:L15"/>
    <mergeCell ref="M14:M15"/>
    <mergeCell ref="N14:N15"/>
    <mergeCell ref="O14:O15"/>
    <mergeCell ref="P14:P15"/>
    <mergeCell ref="Q14:Q15"/>
    <mergeCell ref="R7:R11"/>
    <mergeCell ref="Q16:Q19"/>
    <mergeCell ref="R16:R19"/>
    <mergeCell ref="Q12:Q13"/>
    <mergeCell ref="R12:R13"/>
    <mergeCell ref="A14:A15"/>
    <mergeCell ref="B14:B15"/>
    <mergeCell ref="C14:C15"/>
    <mergeCell ref="D14:D15"/>
    <mergeCell ref="A16:A19"/>
    <mergeCell ref="B16:B19"/>
    <mergeCell ref="C16:C19"/>
    <mergeCell ref="D16:D19"/>
    <mergeCell ref="E16:E19"/>
    <mergeCell ref="F16:F19"/>
    <mergeCell ref="G16:G19"/>
    <mergeCell ref="J16:J19"/>
    <mergeCell ref="K16:K19"/>
    <mergeCell ref="G7:G11"/>
    <mergeCell ref="J7:J11"/>
    <mergeCell ref="K7:K11"/>
    <mergeCell ref="L7:L11"/>
    <mergeCell ref="M7:M11"/>
    <mergeCell ref="N7:N11"/>
    <mergeCell ref="O7:O11"/>
    <mergeCell ref="P7:P11"/>
    <mergeCell ref="Q7:Q11"/>
    <mergeCell ref="B69:B70"/>
    <mergeCell ref="A54:A57"/>
    <mergeCell ref="B54:B57"/>
    <mergeCell ref="C54:C57"/>
    <mergeCell ref="D54:D57"/>
    <mergeCell ref="E54:E57"/>
    <mergeCell ref="F54:F57"/>
    <mergeCell ref="A7:A11"/>
    <mergeCell ref="B7:B11"/>
    <mergeCell ref="C7:C11"/>
    <mergeCell ref="D7:D11"/>
    <mergeCell ref="E7:E11"/>
    <mergeCell ref="F7:F11"/>
    <mergeCell ref="E41:E44"/>
    <mergeCell ref="F41:F44"/>
    <mergeCell ref="A49:A53"/>
    <mergeCell ref="B49:B53"/>
    <mergeCell ref="C49:C53"/>
    <mergeCell ref="D49:D53"/>
    <mergeCell ref="E49:E53"/>
    <mergeCell ref="F49:F53"/>
    <mergeCell ref="A67:A68"/>
    <mergeCell ref="B67:B68"/>
    <mergeCell ref="C67:C68"/>
    <mergeCell ref="L35:L37"/>
    <mergeCell ref="M35:M37"/>
    <mergeCell ref="N35:N37"/>
    <mergeCell ref="O35:O37"/>
    <mergeCell ref="P35:P37"/>
    <mergeCell ref="Q35:Q37"/>
    <mergeCell ref="L41:L44"/>
    <mergeCell ref="M41:M44"/>
    <mergeCell ref="E67:E68"/>
    <mergeCell ref="F67:F68"/>
    <mergeCell ref="G67:G68"/>
    <mergeCell ref="O41:O44"/>
    <mergeCell ref="P41:P44"/>
    <mergeCell ref="Q41:Q44"/>
    <mergeCell ref="G54:G57"/>
    <mergeCell ref="J54:J57"/>
    <mergeCell ref="K54:K57"/>
    <mergeCell ref="L54:L57"/>
    <mergeCell ref="M54:M57"/>
    <mergeCell ref="N54:N57"/>
    <mergeCell ref="O54:O57"/>
    <mergeCell ref="G41:G44"/>
    <mergeCell ref="J41:J44"/>
    <mergeCell ref="K41:K44"/>
    <mergeCell ref="A35:A37"/>
    <mergeCell ref="B35:B37"/>
    <mergeCell ref="C35:C37"/>
    <mergeCell ref="D35:D37"/>
    <mergeCell ref="H29:H30"/>
    <mergeCell ref="I29:I30"/>
    <mergeCell ref="G24:G30"/>
    <mergeCell ref="J24:J30"/>
    <mergeCell ref="K24:K30"/>
    <mergeCell ref="J35:J37"/>
    <mergeCell ref="K35:K37"/>
    <mergeCell ref="E35:E37"/>
    <mergeCell ref="F35:F37"/>
    <mergeCell ref="G35:G37"/>
    <mergeCell ref="H35:H36"/>
    <mergeCell ref="I35:I36"/>
    <mergeCell ref="A41:A44"/>
    <mergeCell ref="B41:B44"/>
    <mergeCell ref="R24:R30"/>
    <mergeCell ref="A24:A30"/>
    <mergeCell ref="B24:B30"/>
    <mergeCell ref="C24:C30"/>
    <mergeCell ref="D24:D30"/>
    <mergeCell ref="E24:E30"/>
    <mergeCell ref="F24:F30"/>
    <mergeCell ref="A20:A23"/>
    <mergeCell ref="B20:B23"/>
    <mergeCell ref="C20:C23"/>
    <mergeCell ref="D20:D23"/>
    <mergeCell ref="E20:E23"/>
    <mergeCell ref="F20:F23"/>
    <mergeCell ref="L24:L30"/>
    <mergeCell ref="M24:M30"/>
    <mergeCell ref="N24:N30"/>
    <mergeCell ref="G20:G23"/>
    <mergeCell ref="J20:J23"/>
    <mergeCell ref="K20:K23"/>
    <mergeCell ref="O24:O30"/>
    <mergeCell ref="P24:P30"/>
    <mergeCell ref="Q24:Q30"/>
    <mergeCell ref="L12:L13"/>
    <mergeCell ref="M12:M13"/>
    <mergeCell ref="N12:N13"/>
    <mergeCell ref="O12:O13"/>
    <mergeCell ref="P12:P13"/>
    <mergeCell ref="E14:E15"/>
    <mergeCell ref="F14:F15"/>
    <mergeCell ref="G14:G15"/>
    <mergeCell ref="J14:J15"/>
    <mergeCell ref="K14:K15"/>
    <mergeCell ref="A12:A13"/>
    <mergeCell ref="B12:B13"/>
    <mergeCell ref="C12:C13"/>
    <mergeCell ref="D12:D13"/>
    <mergeCell ref="E12:E13"/>
    <mergeCell ref="F12:F13"/>
    <mergeCell ref="G12:G13"/>
    <mergeCell ref="J12:J13"/>
    <mergeCell ref="K12:K13"/>
    <mergeCell ref="R4:R5"/>
    <mergeCell ref="G4:G5"/>
    <mergeCell ref="H4:I4"/>
    <mergeCell ref="J4:J5"/>
    <mergeCell ref="K4:L4"/>
    <mergeCell ref="M4:N4"/>
    <mergeCell ref="O4:P4"/>
    <mergeCell ref="A4:A5"/>
    <mergeCell ref="B4:B5"/>
    <mergeCell ref="C4:C5"/>
    <mergeCell ref="D4:D5"/>
    <mergeCell ref="E4:E5"/>
    <mergeCell ref="F4:F5"/>
    <mergeCell ref="Q4:Q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opLeftCell="A34" zoomScale="70" zoomScaleNormal="70" workbookViewId="0">
      <selection activeCell="N40" sqref="N40:N42"/>
    </sheetView>
  </sheetViews>
  <sheetFormatPr defaultRowHeight="15" x14ac:dyDescent="0.25"/>
  <cols>
    <col min="1" max="1" width="4.7109375" style="1" customWidth="1"/>
    <col min="2" max="2" width="8.85546875" style="1" customWidth="1"/>
    <col min="3" max="4" width="11.42578125" style="1" customWidth="1"/>
    <col min="5" max="5" width="48.140625" style="1" customWidth="1"/>
    <col min="6" max="6" width="81" style="1" customWidth="1"/>
    <col min="7" max="7" width="31" style="1" customWidth="1"/>
    <col min="8" max="8" width="22.5703125" style="1" customWidth="1"/>
    <col min="9" max="9" width="10.42578125" style="1" customWidth="1"/>
    <col min="10" max="10" width="50.85546875" style="1" customWidth="1"/>
    <col min="11" max="11" width="10.7109375" style="1" customWidth="1"/>
    <col min="12" max="12" width="12.7109375" style="1" customWidth="1"/>
    <col min="13" max="16" width="14.7109375" style="2" customWidth="1"/>
    <col min="17" max="17" width="16.7109375" style="1" customWidth="1"/>
    <col min="18" max="18" width="24.14062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1" spans="1:19" ht="18.75" x14ac:dyDescent="0.3">
      <c r="A1" s="76"/>
    </row>
    <row r="2" spans="1:19" ht="18.75" x14ac:dyDescent="0.3">
      <c r="A2" s="76" t="s">
        <v>2444</v>
      </c>
    </row>
    <row r="4" spans="1:19" s="4" customFormat="1" ht="47.25" customHeight="1" x14ac:dyDescent="0.25">
      <c r="A4" s="406" t="s">
        <v>0</v>
      </c>
      <c r="B4" s="407" t="s">
        <v>1</v>
      </c>
      <c r="C4" s="407" t="s">
        <v>2</v>
      </c>
      <c r="D4" s="407" t="s">
        <v>3</v>
      </c>
      <c r="E4" s="406" t="s">
        <v>4</v>
      </c>
      <c r="F4" s="406" t="s">
        <v>5</v>
      </c>
      <c r="G4" s="406" t="s">
        <v>6</v>
      </c>
      <c r="H4" s="407" t="s">
        <v>7</v>
      </c>
      <c r="I4" s="407"/>
      <c r="J4" s="406" t="s">
        <v>8</v>
      </c>
      <c r="K4" s="407" t="s">
        <v>9</v>
      </c>
      <c r="L4" s="412"/>
      <c r="M4" s="413" t="s">
        <v>10</v>
      </c>
      <c r="N4" s="413"/>
      <c r="O4" s="413" t="s">
        <v>11</v>
      </c>
      <c r="P4" s="413"/>
      <c r="Q4" s="406" t="s">
        <v>12</v>
      </c>
      <c r="R4" s="407" t="s">
        <v>13</v>
      </c>
      <c r="S4" s="3"/>
    </row>
    <row r="5" spans="1:19" s="4" customFormat="1" ht="35.25" customHeight="1" x14ac:dyDescent="0.2">
      <c r="A5" s="406"/>
      <c r="B5" s="407"/>
      <c r="C5" s="407"/>
      <c r="D5" s="407"/>
      <c r="E5" s="406"/>
      <c r="F5" s="406"/>
      <c r="G5" s="406"/>
      <c r="H5" s="128" t="s">
        <v>14</v>
      </c>
      <c r="I5" s="128" t="s">
        <v>15</v>
      </c>
      <c r="J5" s="406"/>
      <c r="K5" s="128">
        <v>2020</v>
      </c>
      <c r="L5" s="128">
        <v>2021</v>
      </c>
      <c r="M5" s="153">
        <v>2020</v>
      </c>
      <c r="N5" s="153">
        <v>2021</v>
      </c>
      <c r="O5" s="153">
        <v>2020</v>
      </c>
      <c r="P5" s="153">
        <v>2021</v>
      </c>
      <c r="Q5" s="406"/>
      <c r="R5" s="407"/>
      <c r="S5" s="3"/>
    </row>
    <row r="6" spans="1:19" s="4" customFormat="1" ht="15.75" customHeight="1" x14ac:dyDescent="0.2">
      <c r="A6" s="154" t="s">
        <v>16</v>
      </c>
      <c r="B6" s="128" t="s">
        <v>17</v>
      </c>
      <c r="C6" s="128" t="s">
        <v>18</v>
      </c>
      <c r="D6" s="128" t="s">
        <v>19</v>
      </c>
      <c r="E6" s="154" t="s">
        <v>20</v>
      </c>
      <c r="F6" s="154" t="s">
        <v>21</v>
      </c>
      <c r="G6" s="154" t="s">
        <v>22</v>
      </c>
      <c r="H6" s="128" t="s">
        <v>23</v>
      </c>
      <c r="I6" s="128" t="s">
        <v>24</v>
      </c>
      <c r="J6" s="154" t="s">
        <v>25</v>
      </c>
      <c r="K6" s="128" t="s">
        <v>26</v>
      </c>
      <c r="L6" s="128" t="s">
        <v>27</v>
      </c>
      <c r="M6" s="129" t="s">
        <v>28</v>
      </c>
      <c r="N6" s="129" t="s">
        <v>29</v>
      </c>
      <c r="O6" s="129" t="s">
        <v>30</v>
      </c>
      <c r="P6" s="129" t="s">
        <v>31</v>
      </c>
      <c r="Q6" s="154" t="s">
        <v>32</v>
      </c>
      <c r="R6" s="128" t="s">
        <v>33</v>
      </c>
      <c r="S6" s="3"/>
    </row>
    <row r="7" spans="1:19" s="6" customFormat="1" ht="51" customHeight="1" x14ac:dyDescent="0.25">
      <c r="A7" s="408">
        <v>1</v>
      </c>
      <c r="B7" s="409" t="s">
        <v>58</v>
      </c>
      <c r="C7" s="409">
        <v>1</v>
      </c>
      <c r="D7" s="410">
        <v>6</v>
      </c>
      <c r="E7" s="411" t="s">
        <v>1337</v>
      </c>
      <c r="F7" s="410" t="s">
        <v>1338</v>
      </c>
      <c r="G7" s="410" t="s">
        <v>1339</v>
      </c>
      <c r="H7" s="139" t="s">
        <v>127</v>
      </c>
      <c r="I7" s="139">
        <v>1</v>
      </c>
      <c r="J7" s="410" t="s">
        <v>1340</v>
      </c>
      <c r="K7" s="414" t="s">
        <v>90</v>
      </c>
      <c r="L7" s="415" t="s">
        <v>1293</v>
      </c>
      <c r="M7" s="416">
        <f>22500+8987</f>
        <v>31487</v>
      </c>
      <c r="N7" s="417" t="s">
        <v>1293</v>
      </c>
      <c r="O7" s="416">
        <f>22500</f>
        <v>22500</v>
      </c>
      <c r="P7" s="417" t="s">
        <v>1293</v>
      </c>
      <c r="Q7" s="411" t="s">
        <v>1341</v>
      </c>
      <c r="R7" s="410" t="s">
        <v>1342</v>
      </c>
      <c r="S7" s="14"/>
    </row>
    <row r="8" spans="1:19" s="6" customFormat="1" ht="48.75" customHeight="1" x14ac:dyDescent="0.25">
      <c r="A8" s="408"/>
      <c r="B8" s="409"/>
      <c r="C8" s="409"/>
      <c r="D8" s="410"/>
      <c r="E8" s="411"/>
      <c r="F8" s="410"/>
      <c r="G8" s="410"/>
      <c r="H8" s="139" t="s">
        <v>1343</v>
      </c>
      <c r="I8" s="139" t="s">
        <v>1344</v>
      </c>
      <c r="J8" s="410"/>
      <c r="K8" s="414"/>
      <c r="L8" s="415"/>
      <c r="M8" s="416"/>
      <c r="N8" s="417"/>
      <c r="O8" s="416"/>
      <c r="P8" s="417"/>
      <c r="Q8" s="411"/>
      <c r="R8" s="410"/>
      <c r="S8" s="14"/>
    </row>
    <row r="9" spans="1:19" s="6" customFormat="1" ht="42.75" customHeight="1" x14ac:dyDescent="0.25">
      <c r="A9" s="408"/>
      <c r="B9" s="409"/>
      <c r="C9" s="409"/>
      <c r="D9" s="410"/>
      <c r="E9" s="411"/>
      <c r="F9" s="410"/>
      <c r="G9" s="410"/>
      <c r="H9" s="139" t="s">
        <v>66</v>
      </c>
      <c r="I9" s="139">
        <v>1</v>
      </c>
      <c r="J9" s="410"/>
      <c r="K9" s="414"/>
      <c r="L9" s="415"/>
      <c r="M9" s="416"/>
      <c r="N9" s="417"/>
      <c r="O9" s="416"/>
      <c r="P9" s="417"/>
      <c r="Q9" s="411"/>
      <c r="R9" s="410"/>
      <c r="S9" s="14"/>
    </row>
    <row r="10" spans="1:19" s="6" customFormat="1" ht="42" customHeight="1" x14ac:dyDescent="0.25">
      <c r="A10" s="408"/>
      <c r="B10" s="409"/>
      <c r="C10" s="409"/>
      <c r="D10" s="410"/>
      <c r="E10" s="411"/>
      <c r="F10" s="410"/>
      <c r="G10" s="410"/>
      <c r="H10" s="139" t="s">
        <v>67</v>
      </c>
      <c r="I10" s="139" t="s">
        <v>1345</v>
      </c>
      <c r="J10" s="410"/>
      <c r="K10" s="414"/>
      <c r="L10" s="415"/>
      <c r="M10" s="416"/>
      <c r="N10" s="417"/>
      <c r="O10" s="416"/>
      <c r="P10" s="417"/>
      <c r="Q10" s="411"/>
      <c r="R10" s="410"/>
      <c r="S10" s="14"/>
    </row>
    <row r="11" spans="1:19" s="6" customFormat="1" ht="58.5" customHeight="1" x14ac:dyDescent="0.25">
      <c r="A11" s="408"/>
      <c r="B11" s="409"/>
      <c r="C11" s="409"/>
      <c r="D11" s="410"/>
      <c r="E11" s="411"/>
      <c r="F11" s="410"/>
      <c r="G11" s="410"/>
      <c r="H11" s="139" t="s">
        <v>1346</v>
      </c>
      <c r="I11" s="139" t="s">
        <v>1347</v>
      </c>
      <c r="J11" s="410"/>
      <c r="K11" s="414"/>
      <c r="L11" s="415"/>
      <c r="M11" s="416"/>
      <c r="N11" s="417"/>
      <c r="O11" s="416"/>
      <c r="P11" s="417"/>
      <c r="Q11" s="411"/>
      <c r="R11" s="410"/>
      <c r="S11" s="14"/>
    </row>
    <row r="12" spans="1:19" s="6" customFormat="1" ht="254.25" customHeight="1" x14ac:dyDescent="0.25">
      <c r="A12" s="151">
        <v>2</v>
      </c>
      <c r="B12" s="152" t="s">
        <v>52</v>
      </c>
      <c r="C12" s="152">
        <v>1.3</v>
      </c>
      <c r="D12" s="139">
        <v>13</v>
      </c>
      <c r="E12" s="139" t="s">
        <v>1348</v>
      </c>
      <c r="F12" s="119" t="s">
        <v>1349</v>
      </c>
      <c r="G12" s="139" t="s">
        <v>82</v>
      </c>
      <c r="H12" s="139" t="s">
        <v>83</v>
      </c>
      <c r="I12" s="139">
        <v>1</v>
      </c>
      <c r="J12" s="139" t="s">
        <v>1350</v>
      </c>
      <c r="K12" s="155" t="s">
        <v>55</v>
      </c>
      <c r="L12" s="155" t="s">
        <v>1293</v>
      </c>
      <c r="M12" s="147">
        <f>23193.19+40624.29</f>
        <v>63817.479999999996</v>
      </c>
      <c r="N12" s="156" t="s">
        <v>1293</v>
      </c>
      <c r="O12" s="156">
        <v>23193.19</v>
      </c>
      <c r="P12" s="144" t="s">
        <v>1351</v>
      </c>
      <c r="Q12" s="139" t="s">
        <v>1352</v>
      </c>
      <c r="R12" s="139" t="s">
        <v>1353</v>
      </c>
      <c r="S12" s="14"/>
    </row>
    <row r="13" spans="1:19" s="6" customFormat="1" ht="24.75" customHeight="1" x14ac:dyDescent="0.25">
      <c r="A13" s="408">
        <v>3</v>
      </c>
      <c r="B13" s="409" t="s">
        <v>49</v>
      </c>
      <c r="C13" s="409">
        <v>1</v>
      </c>
      <c r="D13" s="409">
        <v>9</v>
      </c>
      <c r="E13" s="411" t="s">
        <v>1354</v>
      </c>
      <c r="F13" s="410" t="s">
        <v>1355</v>
      </c>
      <c r="G13" s="410" t="s">
        <v>1356</v>
      </c>
      <c r="H13" s="152" t="s">
        <v>66</v>
      </c>
      <c r="I13" s="152">
        <v>1</v>
      </c>
      <c r="J13" s="410" t="s">
        <v>1357</v>
      </c>
      <c r="K13" s="409" t="s">
        <v>37</v>
      </c>
      <c r="L13" s="409" t="s">
        <v>1293</v>
      </c>
      <c r="M13" s="416">
        <f>32720.5+4433.3</f>
        <v>37153.800000000003</v>
      </c>
      <c r="N13" s="418" t="s">
        <v>1293</v>
      </c>
      <c r="O13" s="416">
        <v>32720.5</v>
      </c>
      <c r="P13" s="417" t="s">
        <v>1293</v>
      </c>
      <c r="Q13" s="411" t="s">
        <v>1314</v>
      </c>
      <c r="R13" s="410" t="s">
        <v>1358</v>
      </c>
      <c r="S13" s="14"/>
    </row>
    <row r="14" spans="1:19" s="6" customFormat="1" ht="36" customHeight="1" x14ac:dyDescent="0.25">
      <c r="A14" s="408"/>
      <c r="B14" s="409"/>
      <c r="C14" s="409"/>
      <c r="D14" s="409"/>
      <c r="E14" s="411"/>
      <c r="F14" s="410"/>
      <c r="G14" s="410"/>
      <c r="H14" s="139" t="s">
        <v>67</v>
      </c>
      <c r="I14" s="152">
        <v>70</v>
      </c>
      <c r="J14" s="410"/>
      <c r="K14" s="409"/>
      <c r="L14" s="409"/>
      <c r="M14" s="416"/>
      <c r="N14" s="418"/>
      <c r="O14" s="416"/>
      <c r="P14" s="417"/>
      <c r="Q14" s="411"/>
      <c r="R14" s="410"/>
      <c r="S14" s="14"/>
    </row>
    <row r="15" spans="1:19" s="6" customFormat="1" ht="42" customHeight="1" x14ac:dyDescent="0.25">
      <c r="A15" s="408"/>
      <c r="B15" s="409"/>
      <c r="C15" s="409"/>
      <c r="D15" s="409"/>
      <c r="E15" s="411"/>
      <c r="F15" s="410"/>
      <c r="G15" s="410"/>
      <c r="H15" s="139" t="s">
        <v>93</v>
      </c>
      <c r="I15" s="152">
        <v>1</v>
      </c>
      <c r="J15" s="410"/>
      <c r="K15" s="409"/>
      <c r="L15" s="409"/>
      <c r="M15" s="416"/>
      <c r="N15" s="418"/>
      <c r="O15" s="416"/>
      <c r="P15" s="417"/>
      <c r="Q15" s="411"/>
      <c r="R15" s="410"/>
      <c r="S15" s="14"/>
    </row>
    <row r="16" spans="1:19" s="6" customFormat="1" ht="49.5" customHeight="1" x14ac:dyDescent="0.25">
      <c r="A16" s="408"/>
      <c r="B16" s="409"/>
      <c r="C16" s="409"/>
      <c r="D16" s="409"/>
      <c r="E16" s="411"/>
      <c r="F16" s="410"/>
      <c r="G16" s="410"/>
      <c r="H16" s="139" t="s">
        <v>328</v>
      </c>
      <c r="I16" s="152">
        <v>45</v>
      </c>
      <c r="J16" s="410"/>
      <c r="K16" s="409"/>
      <c r="L16" s="409"/>
      <c r="M16" s="416"/>
      <c r="N16" s="418"/>
      <c r="O16" s="416"/>
      <c r="P16" s="417"/>
      <c r="Q16" s="411"/>
      <c r="R16" s="410"/>
      <c r="S16" s="14"/>
    </row>
    <row r="17" spans="1:19" s="6" customFormat="1" ht="123.75" customHeight="1" x14ac:dyDescent="0.25">
      <c r="A17" s="408"/>
      <c r="B17" s="409"/>
      <c r="C17" s="409"/>
      <c r="D17" s="409"/>
      <c r="E17" s="411"/>
      <c r="F17" s="410"/>
      <c r="G17" s="410"/>
      <c r="H17" s="139" t="s">
        <v>1359</v>
      </c>
      <c r="I17" s="152">
        <v>12</v>
      </c>
      <c r="J17" s="410"/>
      <c r="K17" s="409"/>
      <c r="L17" s="409"/>
      <c r="M17" s="416"/>
      <c r="N17" s="418"/>
      <c r="O17" s="416"/>
      <c r="P17" s="417"/>
      <c r="Q17" s="411"/>
      <c r="R17" s="410"/>
      <c r="S17" s="14"/>
    </row>
    <row r="18" spans="1:19" s="6" customFormat="1" ht="105.75" customHeight="1" x14ac:dyDescent="0.25">
      <c r="A18" s="408">
        <v>4</v>
      </c>
      <c r="B18" s="409" t="s">
        <v>49</v>
      </c>
      <c r="C18" s="409">
        <v>1</v>
      </c>
      <c r="D18" s="409">
        <v>9</v>
      </c>
      <c r="E18" s="411" t="s">
        <v>1360</v>
      </c>
      <c r="F18" s="411" t="s">
        <v>1361</v>
      </c>
      <c r="G18" s="409" t="s">
        <v>53</v>
      </c>
      <c r="H18" s="139" t="s">
        <v>62</v>
      </c>
      <c r="I18" s="152">
        <v>1</v>
      </c>
      <c r="J18" s="410" t="s">
        <v>1362</v>
      </c>
      <c r="K18" s="409" t="s">
        <v>55</v>
      </c>
      <c r="L18" s="409" t="s">
        <v>1293</v>
      </c>
      <c r="M18" s="416">
        <f>80000+9830.33</f>
        <v>89830.33</v>
      </c>
      <c r="N18" s="419" t="s">
        <v>1293</v>
      </c>
      <c r="O18" s="420">
        <v>80000</v>
      </c>
      <c r="P18" s="417" t="s">
        <v>1293</v>
      </c>
      <c r="Q18" s="410" t="s">
        <v>1314</v>
      </c>
      <c r="R18" s="410" t="s">
        <v>1358</v>
      </c>
      <c r="S18" s="14"/>
    </row>
    <row r="19" spans="1:19" s="6" customFormat="1" ht="56.25" customHeight="1" x14ac:dyDescent="0.25">
      <c r="A19" s="408"/>
      <c r="B19" s="409"/>
      <c r="C19" s="409"/>
      <c r="D19" s="409"/>
      <c r="E19" s="411"/>
      <c r="F19" s="411"/>
      <c r="G19" s="409"/>
      <c r="H19" s="139" t="s">
        <v>65</v>
      </c>
      <c r="I19" s="152" t="s">
        <v>1363</v>
      </c>
      <c r="J19" s="410"/>
      <c r="K19" s="409"/>
      <c r="L19" s="409"/>
      <c r="M19" s="416"/>
      <c r="N19" s="419"/>
      <c r="O19" s="420"/>
      <c r="P19" s="417"/>
      <c r="Q19" s="410"/>
      <c r="R19" s="410"/>
      <c r="S19" s="14"/>
    </row>
    <row r="20" spans="1:19" s="6" customFormat="1" ht="279.75" customHeight="1" x14ac:dyDescent="0.25">
      <c r="A20" s="151">
        <v>5</v>
      </c>
      <c r="B20" s="138" t="s">
        <v>116</v>
      </c>
      <c r="C20" s="138">
        <v>1.3</v>
      </c>
      <c r="D20" s="138">
        <v>13</v>
      </c>
      <c r="E20" s="138" t="s">
        <v>1364</v>
      </c>
      <c r="F20" s="157" t="s">
        <v>1365</v>
      </c>
      <c r="G20" s="157" t="s">
        <v>1366</v>
      </c>
      <c r="H20" s="157" t="s">
        <v>1367</v>
      </c>
      <c r="I20" s="138">
        <v>10</v>
      </c>
      <c r="J20" s="157" t="s">
        <v>1368</v>
      </c>
      <c r="K20" s="157" t="s">
        <v>37</v>
      </c>
      <c r="L20" s="157" t="s">
        <v>1293</v>
      </c>
      <c r="M20" s="143">
        <f>90800+76000</f>
        <v>166800</v>
      </c>
      <c r="N20" s="143" t="s">
        <v>1293</v>
      </c>
      <c r="O20" s="143">
        <v>90800</v>
      </c>
      <c r="P20" s="157" t="s">
        <v>1293</v>
      </c>
      <c r="Q20" s="157" t="s">
        <v>1369</v>
      </c>
      <c r="R20" s="157" t="s">
        <v>1370</v>
      </c>
      <c r="S20" s="14"/>
    </row>
    <row r="21" spans="1:19" s="6" customFormat="1" ht="95.25" customHeight="1" x14ac:dyDescent="0.25">
      <c r="A21" s="408">
        <v>6</v>
      </c>
      <c r="B21" s="411" t="s">
        <v>49</v>
      </c>
      <c r="C21" s="411">
        <v>1</v>
      </c>
      <c r="D21" s="411">
        <v>13</v>
      </c>
      <c r="E21" s="411" t="s">
        <v>1371</v>
      </c>
      <c r="F21" s="421" t="s">
        <v>1372</v>
      </c>
      <c r="G21" s="421" t="s">
        <v>61</v>
      </c>
      <c r="H21" s="157" t="s">
        <v>1166</v>
      </c>
      <c r="I21" s="138">
        <v>9</v>
      </c>
      <c r="J21" s="421" t="s">
        <v>1373</v>
      </c>
      <c r="K21" s="421" t="s">
        <v>37</v>
      </c>
      <c r="L21" s="421" t="s">
        <v>1293</v>
      </c>
      <c r="M21" s="422">
        <f>19649.25+2873.3</f>
        <v>22522.55</v>
      </c>
      <c r="N21" s="419" t="s">
        <v>1293</v>
      </c>
      <c r="O21" s="423">
        <v>19649.25</v>
      </c>
      <c r="P21" s="421" t="s">
        <v>1293</v>
      </c>
      <c r="Q21" s="421" t="s">
        <v>1374</v>
      </c>
      <c r="R21" s="421" t="s">
        <v>1375</v>
      </c>
      <c r="S21" s="14"/>
    </row>
    <row r="22" spans="1:19" s="6" customFormat="1" ht="66.75" customHeight="1" x14ac:dyDescent="0.25">
      <c r="A22" s="408"/>
      <c r="B22" s="411"/>
      <c r="C22" s="411"/>
      <c r="D22" s="411"/>
      <c r="E22" s="411"/>
      <c r="F22" s="421"/>
      <c r="G22" s="421"/>
      <c r="H22" s="157" t="s">
        <v>1376</v>
      </c>
      <c r="I22" s="138">
        <v>225</v>
      </c>
      <c r="J22" s="421"/>
      <c r="K22" s="421"/>
      <c r="L22" s="421"/>
      <c r="M22" s="422"/>
      <c r="N22" s="419"/>
      <c r="O22" s="423"/>
      <c r="P22" s="421"/>
      <c r="Q22" s="421"/>
      <c r="R22" s="421"/>
      <c r="S22" s="14"/>
    </row>
    <row r="23" spans="1:19" s="6" customFormat="1" ht="36.75" customHeight="1" x14ac:dyDescent="0.25">
      <c r="A23" s="408">
        <v>7</v>
      </c>
      <c r="B23" s="411" t="s">
        <v>49</v>
      </c>
      <c r="C23" s="411">
        <v>1</v>
      </c>
      <c r="D23" s="411">
        <v>6</v>
      </c>
      <c r="E23" s="411" t="s">
        <v>1377</v>
      </c>
      <c r="F23" s="421" t="s">
        <v>1378</v>
      </c>
      <c r="G23" s="421" t="s">
        <v>1379</v>
      </c>
      <c r="H23" s="157" t="s">
        <v>62</v>
      </c>
      <c r="I23" s="138">
        <f>1+1</f>
        <v>2</v>
      </c>
      <c r="J23" s="421" t="s">
        <v>1380</v>
      </c>
      <c r="K23" s="421" t="s">
        <v>37</v>
      </c>
      <c r="L23" s="421" t="s">
        <v>1293</v>
      </c>
      <c r="M23" s="423">
        <f>58633.19+9745</f>
        <v>68378.19</v>
      </c>
      <c r="N23" s="421" t="s">
        <v>1293</v>
      </c>
      <c r="O23" s="423">
        <v>58633.19</v>
      </c>
      <c r="P23" s="421" t="s">
        <v>1293</v>
      </c>
      <c r="Q23" s="421" t="s">
        <v>1381</v>
      </c>
      <c r="R23" s="421" t="s">
        <v>1382</v>
      </c>
      <c r="S23" s="14"/>
    </row>
    <row r="24" spans="1:19" s="6" customFormat="1" ht="63" customHeight="1" x14ac:dyDescent="0.25">
      <c r="A24" s="408"/>
      <c r="B24" s="411"/>
      <c r="C24" s="411"/>
      <c r="D24" s="411"/>
      <c r="E24" s="411"/>
      <c r="F24" s="421"/>
      <c r="G24" s="421"/>
      <c r="H24" s="157" t="s">
        <v>65</v>
      </c>
      <c r="I24" s="138">
        <f>70+50</f>
        <v>120</v>
      </c>
      <c r="J24" s="421"/>
      <c r="K24" s="421"/>
      <c r="L24" s="421"/>
      <c r="M24" s="423"/>
      <c r="N24" s="421"/>
      <c r="O24" s="423"/>
      <c r="P24" s="421"/>
      <c r="Q24" s="421"/>
      <c r="R24" s="421"/>
      <c r="S24" s="14"/>
    </row>
    <row r="25" spans="1:19" s="6" customFormat="1" ht="48" customHeight="1" x14ac:dyDescent="0.25">
      <c r="A25" s="408"/>
      <c r="B25" s="411"/>
      <c r="C25" s="411"/>
      <c r="D25" s="411"/>
      <c r="E25" s="411"/>
      <c r="F25" s="421"/>
      <c r="G25" s="421"/>
      <c r="H25" s="157" t="s">
        <v>1383</v>
      </c>
      <c r="I25" s="138">
        <v>1</v>
      </c>
      <c r="J25" s="421"/>
      <c r="K25" s="421"/>
      <c r="L25" s="421"/>
      <c r="M25" s="423"/>
      <c r="N25" s="421"/>
      <c r="O25" s="423"/>
      <c r="P25" s="421"/>
      <c r="Q25" s="421"/>
      <c r="R25" s="421"/>
      <c r="S25" s="14"/>
    </row>
    <row r="26" spans="1:19" s="6" customFormat="1" ht="77.25" customHeight="1" x14ac:dyDescent="0.25">
      <c r="A26" s="408"/>
      <c r="B26" s="411"/>
      <c r="C26" s="411"/>
      <c r="D26" s="411"/>
      <c r="E26" s="411"/>
      <c r="F26" s="421"/>
      <c r="G26" s="421"/>
      <c r="H26" s="157" t="s">
        <v>1384</v>
      </c>
      <c r="I26" s="138">
        <v>1000</v>
      </c>
      <c r="J26" s="421"/>
      <c r="K26" s="421"/>
      <c r="L26" s="421"/>
      <c r="M26" s="423"/>
      <c r="N26" s="421"/>
      <c r="O26" s="423"/>
      <c r="P26" s="421"/>
      <c r="Q26" s="421"/>
      <c r="R26" s="421"/>
      <c r="S26" s="14"/>
    </row>
    <row r="27" spans="1:19" s="6" customFormat="1" ht="52.5" customHeight="1" x14ac:dyDescent="0.25">
      <c r="A27" s="408">
        <v>8</v>
      </c>
      <c r="B27" s="411" t="s">
        <v>116</v>
      </c>
      <c r="C27" s="411">
        <v>5</v>
      </c>
      <c r="D27" s="411">
        <v>4</v>
      </c>
      <c r="E27" s="411" t="s">
        <v>1385</v>
      </c>
      <c r="F27" s="421" t="s">
        <v>1386</v>
      </c>
      <c r="G27" s="421" t="s">
        <v>1387</v>
      </c>
      <c r="H27" s="157" t="s">
        <v>1388</v>
      </c>
      <c r="I27" s="138">
        <v>1</v>
      </c>
      <c r="J27" s="421" t="s">
        <v>1389</v>
      </c>
      <c r="K27" s="421" t="s">
        <v>55</v>
      </c>
      <c r="L27" s="421" t="s">
        <v>1293</v>
      </c>
      <c r="M27" s="423">
        <f>70000+7044</f>
        <v>77044</v>
      </c>
      <c r="N27" s="419" t="s">
        <v>1293</v>
      </c>
      <c r="O27" s="423">
        <f>70000</f>
        <v>70000</v>
      </c>
      <c r="P27" s="424" t="s">
        <v>1293</v>
      </c>
      <c r="Q27" s="421" t="s">
        <v>1390</v>
      </c>
      <c r="R27" s="421" t="s">
        <v>1391</v>
      </c>
      <c r="S27" s="14"/>
    </row>
    <row r="28" spans="1:19" s="6" customFormat="1" ht="59.25" customHeight="1" x14ac:dyDescent="0.25">
      <c r="A28" s="408"/>
      <c r="B28" s="411"/>
      <c r="C28" s="411"/>
      <c r="D28" s="411"/>
      <c r="E28" s="411"/>
      <c r="F28" s="421"/>
      <c r="G28" s="421"/>
      <c r="H28" s="157" t="s">
        <v>1392</v>
      </c>
      <c r="I28" s="138">
        <v>40</v>
      </c>
      <c r="J28" s="421"/>
      <c r="K28" s="421"/>
      <c r="L28" s="421"/>
      <c r="M28" s="423"/>
      <c r="N28" s="419"/>
      <c r="O28" s="423"/>
      <c r="P28" s="424"/>
      <c r="Q28" s="421"/>
      <c r="R28" s="421"/>
      <c r="S28" s="14"/>
    </row>
    <row r="29" spans="1:19" s="6" customFormat="1" ht="27" customHeight="1" x14ac:dyDescent="0.25">
      <c r="A29" s="408"/>
      <c r="B29" s="411"/>
      <c r="C29" s="411"/>
      <c r="D29" s="411"/>
      <c r="E29" s="411"/>
      <c r="F29" s="421"/>
      <c r="G29" s="421"/>
      <c r="H29" s="157" t="s">
        <v>1383</v>
      </c>
      <c r="I29" s="138">
        <v>1</v>
      </c>
      <c r="J29" s="421"/>
      <c r="K29" s="421"/>
      <c r="L29" s="421"/>
      <c r="M29" s="423"/>
      <c r="N29" s="419"/>
      <c r="O29" s="423"/>
      <c r="P29" s="424"/>
      <c r="Q29" s="421"/>
      <c r="R29" s="421"/>
      <c r="S29" s="14"/>
    </row>
    <row r="30" spans="1:19" s="6" customFormat="1" ht="36.75" customHeight="1" x14ac:dyDescent="0.25">
      <c r="A30" s="408"/>
      <c r="B30" s="411"/>
      <c r="C30" s="411"/>
      <c r="D30" s="411"/>
      <c r="E30" s="411"/>
      <c r="F30" s="421"/>
      <c r="G30" s="421"/>
      <c r="H30" s="157" t="s">
        <v>1384</v>
      </c>
      <c r="I30" s="138">
        <v>400</v>
      </c>
      <c r="J30" s="421"/>
      <c r="K30" s="421"/>
      <c r="L30" s="421"/>
      <c r="M30" s="423"/>
      <c r="N30" s="419"/>
      <c r="O30" s="423"/>
      <c r="P30" s="424"/>
      <c r="Q30" s="421"/>
      <c r="R30" s="421"/>
      <c r="S30" s="14"/>
    </row>
    <row r="31" spans="1:19" s="6" customFormat="1" ht="36" customHeight="1" x14ac:dyDescent="0.25">
      <c r="A31" s="408"/>
      <c r="B31" s="411"/>
      <c r="C31" s="411"/>
      <c r="D31" s="411"/>
      <c r="E31" s="411"/>
      <c r="F31" s="421"/>
      <c r="G31" s="421"/>
      <c r="H31" s="157" t="s">
        <v>62</v>
      </c>
      <c r="I31" s="138">
        <v>1</v>
      </c>
      <c r="J31" s="421"/>
      <c r="K31" s="421"/>
      <c r="L31" s="421"/>
      <c r="M31" s="423"/>
      <c r="N31" s="419"/>
      <c r="O31" s="423"/>
      <c r="P31" s="424"/>
      <c r="Q31" s="421"/>
      <c r="R31" s="421"/>
      <c r="S31" s="14"/>
    </row>
    <row r="32" spans="1:19" s="6" customFormat="1" ht="46.5" customHeight="1" x14ac:dyDescent="0.25">
      <c r="A32" s="408"/>
      <c r="B32" s="411"/>
      <c r="C32" s="411"/>
      <c r="D32" s="411"/>
      <c r="E32" s="411"/>
      <c r="F32" s="421"/>
      <c r="G32" s="421"/>
      <c r="H32" s="157" t="s">
        <v>65</v>
      </c>
      <c r="I32" s="138" t="s">
        <v>1393</v>
      </c>
      <c r="J32" s="421"/>
      <c r="K32" s="421"/>
      <c r="L32" s="421"/>
      <c r="M32" s="423"/>
      <c r="N32" s="419"/>
      <c r="O32" s="423"/>
      <c r="P32" s="424"/>
      <c r="Q32" s="421"/>
      <c r="R32" s="421"/>
      <c r="S32" s="14"/>
    </row>
    <row r="33" spans="1:19" s="6" customFormat="1" ht="29.25" customHeight="1" x14ac:dyDescent="0.25">
      <c r="A33" s="408"/>
      <c r="B33" s="411"/>
      <c r="C33" s="411"/>
      <c r="D33" s="411"/>
      <c r="E33" s="411"/>
      <c r="F33" s="421"/>
      <c r="G33" s="421"/>
      <c r="H33" s="157" t="s">
        <v>66</v>
      </c>
      <c r="I33" s="138">
        <v>1</v>
      </c>
      <c r="J33" s="421"/>
      <c r="K33" s="421"/>
      <c r="L33" s="421"/>
      <c r="M33" s="423"/>
      <c r="N33" s="419"/>
      <c r="O33" s="423"/>
      <c r="P33" s="424"/>
      <c r="Q33" s="421"/>
      <c r="R33" s="421"/>
      <c r="S33" s="14"/>
    </row>
    <row r="34" spans="1:19" s="6" customFormat="1" ht="39" customHeight="1" x14ac:dyDescent="0.25">
      <c r="A34" s="408"/>
      <c r="B34" s="411"/>
      <c r="C34" s="411"/>
      <c r="D34" s="411"/>
      <c r="E34" s="411"/>
      <c r="F34" s="421"/>
      <c r="G34" s="421"/>
      <c r="H34" s="157" t="s">
        <v>67</v>
      </c>
      <c r="I34" s="138">
        <v>60</v>
      </c>
      <c r="J34" s="421"/>
      <c r="K34" s="421"/>
      <c r="L34" s="421"/>
      <c r="M34" s="423"/>
      <c r="N34" s="419"/>
      <c r="O34" s="423"/>
      <c r="P34" s="424"/>
      <c r="Q34" s="421"/>
      <c r="R34" s="421"/>
      <c r="S34" s="14"/>
    </row>
    <row r="35" spans="1:19" s="6" customFormat="1" ht="87.75" customHeight="1" x14ac:dyDescent="0.25">
      <c r="A35" s="408">
        <v>9</v>
      </c>
      <c r="B35" s="409" t="s">
        <v>69</v>
      </c>
      <c r="C35" s="409">
        <v>1</v>
      </c>
      <c r="D35" s="409">
        <v>6</v>
      </c>
      <c r="E35" s="411" t="s">
        <v>1394</v>
      </c>
      <c r="F35" s="410" t="s">
        <v>1395</v>
      </c>
      <c r="G35" s="409" t="s">
        <v>36</v>
      </c>
      <c r="H35" s="139" t="s">
        <v>127</v>
      </c>
      <c r="I35" s="152">
        <v>3</v>
      </c>
      <c r="J35" s="410" t="s">
        <v>1396</v>
      </c>
      <c r="K35" s="409" t="s">
        <v>44</v>
      </c>
      <c r="L35" s="409" t="s">
        <v>1293</v>
      </c>
      <c r="M35" s="427">
        <f>62294.11+14082</f>
        <v>76376.11</v>
      </c>
      <c r="N35" s="416" t="s">
        <v>1293</v>
      </c>
      <c r="O35" s="425">
        <f>62294.11</f>
        <v>62294.11</v>
      </c>
      <c r="P35" s="426" t="s">
        <v>1293</v>
      </c>
      <c r="Q35" s="410" t="s">
        <v>1397</v>
      </c>
      <c r="R35" s="410" t="s">
        <v>1398</v>
      </c>
      <c r="S35" s="14"/>
    </row>
    <row r="36" spans="1:19" s="6" customFormat="1" ht="150" customHeight="1" x14ac:dyDescent="0.25">
      <c r="A36" s="408"/>
      <c r="B36" s="409"/>
      <c r="C36" s="409"/>
      <c r="D36" s="409"/>
      <c r="E36" s="411"/>
      <c r="F36" s="410"/>
      <c r="G36" s="409"/>
      <c r="H36" s="139" t="s">
        <v>128</v>
      </c>
      <c r="I36" s="152">
        <v>90</v>
      </c>
      <c r="J36" s="410"/>
      <c r="K36" s="409"/>
      <c r="L36" s="409"/>
      <c r="M36" s="427"/>
      <c r="N36" s="416"/>
      <c r="O36" s="425"/>
      <c r="P36" s="426"/>
      <c r="Q36" s="410"/>
      <c r="R36" s="410"/>
      <c r="S36" s="14"/>
    </row>
    <row r="37" spans="1:19" s="159" customFormat="1" ht="45" customHeight="1" x14ac:dyDescent="0.25">
      <c r="A37" s="428">
        <v>10</v>
      </c>
      <c r="B37" s="421" t="s">
        <v>49</v>
      </c>
      <c r="C37" s="411">
        <v>1</v>
      </c>
      <c r="D37" s="411">
        <v>6</v>
      </c>
      <c r="E37" s="429" t="s">
        <v>1399</v>
      </c>
      <c r="F37" s="421" t="s">
        <v>1400</v>
      </c>
      <c r="G37" s="421" t="s">
        <v>61</v>
      </c>
      <c r="H37" s="157" t="s">
        <v>1166</v>
      </c>
      <c r="I37" s="138">
        <v>1</v>
      </c>
      <c r="J37" s="421" t="s">
        <v>1401</v>
      </c>
      <c r="K37" s="421" t="s">
        <v>44</v>
      </c>
      <c r="L37" s="421" t="s">
        <v>1293</v>
      </c>
      <c r="M37" s="422">
        <f>17194.61+3551.6</f>
        <v>20746.21</v>
      </c>
      <c r="N37" s="421"/>
      <c r="O37" s="422">
        <f>17194.61</f>
        <v>17194.61</v>
      </c>
      <c r="P37" s="421"/>
      <c r="Q37" s="421" t="s">
        <v>1402</v>
      </c>
      <c r="R37" s="421" t="s">
        <v>1403</v>
      </c>
      <c r="S37" s="158"/>
    </row>
    <row r="38" spans="1:19" s="159" customFormat="1" ht="120" customHeight="1" x14ac:dyDescent="0.25">
      <c r="A38" s="428"/>
      <c r="B38" s="421"/>
      <c r="C38" s="411"/>
      <c r="D38" s="411"/>
      <c r="E38" s="429"/>
      <c r="F38" s="421"/>
      <c r="G38" s="421"/>
      <c r="H38" s="157" t="s">
        <v>1376</v>
      </c>
      <c r="I38" s="157" t="s">
        <v>1404</v>
      </c>
      <c r="J38" s="421"/>
      <c r="K38" s="421"/>
      <c r="L38" s="421"/>
      <c r="M38" s="422"/>
      <c r="N38" s="421"/>
      <c r="O38" s="422"/>
      <c r="P38" s="421"/>
      <c r="Q38" s="421"/>
      <c r="R38" s="421"/>
      <c r="S38" s="158"/>
    </row>
    <row r="40" spans="1:19" x14ac:dyDescent="0.25">
      <c r="N40" s="276"/>
      <c r="O40" s="430" t="s">
        <v>39</v>
      </c>
      <c r="P40" s="431"/>
    </row>
    <row r="41" spans="1:19" x14ac:dyDescent="0.25">
      <c r="N41" s="385"/>
      <c r="O41" s="381" t="s">
        <v>40</v>
      </c>
      <c r="P41" s="365" t="s">
        <v>41</v>
      </c>
    </row>
    <row r="42" spans="1:19" x14ac:dyDescent="0.25">
      <c r="N42" s="385" t="s">
        <v>2448</v>
      </c>
      <c r="O42" s="37">
        <v>10</v>
      </c>
      <c r="P42" s="63">
        <f>O7+O12+O13+O18+O20+O21+O23+O27+O35+O37</f>
        <v>476984.85</v>
      </c>
    </row>
  </sheetData>
  <mergeCells count="143">
    <mergeCell ref="O40:P40"/>
    <mergeCell ref="N37:N38"/>
    <mergeCell ref="O37:O38"/>
    <mergeCell ref="P37:P38"/>
    <mergeCell ref="Q37:Q38"/>
    <mergeCell ref="R37:R38"/>
    <mergeCell ref="F37:F38"/>
    <mergeCell ref="G37:G38"/>
    <mergeCell ref="J37:J38"/>
    <mergeCell ref="K37:K38"/>
    <mergeCell ref="L37:L38"/>
    <mergeCell ref="M37:M38"/>
    <mergeCell ref="A37:A38"/>
    <mergeCell ref="B37:B38"/>
    <mergeCell ref="C37:C38"/>
    <mergeCell ref="D37:D38"/>
    <mergeCell ref="E37:E38"/>
    <mergeCell ref="G35:G36"/>
    <mergeCell ref="J35:J36"/>
    <mergeCell ref="K35:K36"/>
    <mergeCell ref="L35:L36"/>
    <mergeCell ref="A35:A36"/>
    <mergeCell ref="B35:B36"/>
    <mergeCell ref="C35:C36"/>
    <mergeCell ref="D35:D36"/>
    <mergeCell ref="E35:E36"/>
    <mergeCell ref="F35:F36"/>
    <mergeCell ref="P27:P34"/>
    <mergeCell ref="Q27:Q34"/>
    <mergeCell ref="R27:R34"/>
    <mergeCell ref="M27:M34"/>
    <mergeCell ref="N27:N34"/>
    <mergeCell ref="O27:O34"/>
    <mergeCell ref="O35:O36"/>
    <mergeCell ref="P35:P36"/>
    <mergeCell ref="Q35:Q36"/>
    <mergeCell ref="R35:R36"/>
    <mergeCell ref="M35:M36"/>
    <mergeCell ref="N35:N36"/>
    <mergeCell ref="E21:E22"/>
    <mergeCell ref="F21:F22"/>
    <mergeCell ref="G21:G22"/>
    <mergeCell ref="J21:J22"/>
    <mergeCell ref="K21:K22"/>
    <mergeCell ref="Q23:Q26"/>
    <mergeCell ref="R23:R26"/>
    <mergeCell ref="M23:M26"/>
    <mergeCell ref="N23:N26"/>
    <mergeCell ref="O23:O26"/>
    <mergeCell ref="P23:P26"/>
    <mergeCell ref="A27:A34"/>
    <mergeCell ref="B27:B34"/>
    <mergeCell ref="C27:C34"/>
    <mergeCell ref="D27:D34"/>
    <mergeCell ref="E27:E34"/>
    <mergeCell ref="F27:F34"/>
    <mergeCell ref="G27:G34"/>
    <mergeCell ref="K23:K26"/>
    <mergeCell ref="L23:L26"/>
    <mergeCell ref="K27:K34"/>
    <mergeCell ref="L27:L34"/>
    <mergeCell ref="J27:J34"/>
    <mergeCell ref="G18:G19"/>
    <mergeCell ref="J18:J19"/>
    <mergeCell ref="K18:K19"/>
    <mergeCell ref="L18:L19"/>
    <mergeCell ref="M18:M19"/>
    <mergeCell ref="R21:R22"/>
    <mergeCell ref="A23:A26"/>
    <mergeCell ref="B23:B26"/>
    <mergeCell ref="C23:C26"/>
    <mergeCell ref="D23:D26"/>
    <mergeCell ref="E23:E26"/>
    <mergeCell ref="F23:F26"/>
    <mergeCell ref="G23:G26"/>
    <mergeCell ref="J23:J26"/>
    <mergeCell ref="L21:L22"/>
    <mergeCell ref="M21:M22"/>
    <mergeCell ref="N21:N22"/>
    <mergeCell ref="O21:O22"/>
    <mergeCell ref="P21:P22"/>
    <mergeCell ref="Q21:Q22"/>
    <mergeCell ref="A21:A22"/>
    <mergeCell ref="B21:B22"/>
    <mergeCell ref="C21:C22"/>
    <mergeCell ref="D21:D22"/>
    <mergeCell ref="N7:N11"/>
    <mergeCell ref="O7:O11"/>
    <mergeCell ref="P7:P11"/>
    <mergeCell ref="O13:O17"/>
    <mergeCell ref="P13:P17"/>
    <mergeCell ref="Q13:Q17"/>
    <mergeCell ref="R13:R17"/>
    <mergeCell ref="A18:A19"/>
    <mergeCell ref="B18:B19"/>
    <mergeCell ref="C18:C19"/>
    <mergeCell ref="D18:D19"/>
    <mergeCell ref="E18:E19"/>
    <mergeCell ref="G13:G17"/>
    <mergeCell ref="J13:J17"/>
    <mergeCell ref="K13:K17"/>
    <mergeCell ref="L13:L17"/>
    <mergeCell ref="M13:M17"/>
    <mergeCell ref="N13:N17"/>
    <mergeCell ref="N18:N19"/>
    <mergeCell ref="O18:O19"/>
    <mergeCell ref="P18:P19"/>
    <mergeCell ref="Q18:Q19"/>
    <mergeCell ref="R18:R19"/>
    <mergeCell ref="F18:F19"/>
    <mergeCell ref="A13:A17"/>
    <mergeCell ref="B13:B17"/>
    <mergeCell ref="C13:C17"/>
    <mergeCell ref="D13:D17"/>
    <mergeCell ref="E13:E17"/>
    <mergeCell ref="F13:F17"/>
    <mergeCell ref="K7:K11"/>
    <mergeCell ref="L7:L11"/>
    <mergeCell ref="M7:M11"/>
    <mergeCell ref="Q4:Q5"/>
    <mergeCell ref="R4:R5"/>
    <mergeCell ref="A7:A11"/>
    <mergeCell ref="B7:B11"/>
    <mergeCell ref="C7:C11"/>
    <mergeCell ref="D7:D11"/>
    <mergeCell ref="E7:E11"/>
    <mergeCell ref="F7:F11"/>
    <mergeCell ref="G7:G11"/>
    <mergeCell ref="J7:J11"/>
    <mergeCell ref="G4:G5"/>
    <mergeCell ref="H4:I4"/>
    <mergeCell ref="J4:J5"/>
    <mergeCell ref="K4:L4"/>
    <mergeCell ref="M4:N4"/>
    <mergeCell ref="O4:P4"/>
    <mergeCell ref="A4:A5"/>
    <mergeCell ref="B4:B5"/>
    <mergeCell ref="C4:C5"/>
    <mergeCell ref="D4:D5"/>
    <mergeCell ref="E4:E5"/>
    <mergeCell ref="F4:F5"/>
    <mergeCell ref="Q7:Q11"/>
    <mergeCell ref="R7:R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19" zoomScale="90" zoomScaleNormal="90" workbookViewId="0">
      <selection activeCell="J29" sqref="J29"/>
    </sheetView>
  </sheetViews>
  <sheetFormatPr defaultRowHeight="15" x14ac:dyDescent="0.25"/>
  <cols>
    <col min="1" max="1" width="3.140625" style="1" customWidth="1"/>
    <col min="2" max="2" width="9.28515625" style="1" customWidth="1"/>
    <col min="3" max="3" width="7.28515625" style="1" customWidth="1"/>
    <col min="4" max="4" width="10.85546875" style="1" customWidth="1"/>
    <col min="5" max="5" width="32.140625" style="1" customWidth="1"/>
    <col min="6" max="6" width="39.42578125" style="1" customWidth="1"/>
    <col min="7" max="7" width="16.28515625" style="1" customWidth="1"/>
    <col min="8" max="8" width="9.85546875" style="1" customWidth="1"/>
    <col min="9" max="9" width="11.42578125" style="1" customWidth="1"/>
    <col min="10" max="10" width="29" style="1" customWidth="1"/>
    <col min="11" max="12" width="10.7109375" style="25" customWidth="1"/>
    <col min="13" max="13" width="12.5703125" style="2" customWidth="1"/>
    <col min="14" max="14" width="11.140625" style="2" customWidth="1"/>
    <col min="15" max="15" width="10.7109375" style="2" customWidth="1"/>
    <col min="16" max="16" width="12.7109375" style="2" customWidth="1"/>
    <col min="17" max="17" width="20.5703125" style="1" customWidth="1"/>
    <col min="18" max="18" width="16.7109375" style="1" customWidth="1"/>
    <col min="19" max="257" width="9.140625" style="1"/>
    <col min="258" max="258" width="4.7109375" style="1" bestFit="1" customWidth="1"/>
    <col min="259" max="259" width="9.7109375" style="1" bestFit="1" customWidth="1"/>
    <col min="260" max="260" width="10" style="1" bestFit="1" customWidth="1"/>
    <col min="261" max="261" width="8.85546875" style="1" bestFit="1" customWidth="1"/>
    <col min="262" max="262" width="22.85546875" style="1" customWidth="1"/>
    <col min="263" max="263" width="59.7109375" style="1" bestFit="1" customWidth="1"/>
    <col min="264" max="264" width="57.85546875" style="1" bestFit="1" customWidth="1"/>
    <col min="265" max="265" width="35.28515625" style="1" bestFit="1" customWidth="1"/>
    <col min="266" max="266" width="28.140625" style="1" bestFit="1" customWidth="1"/>
    <col min="267" max="267" width="33.140625" style="1" bestFit="1" customWidth="1"/>
    <col min="268" max="268" width="26" style="1" bestFit="1" customWidth="1"/>
    <col min="269" max="269" width="19.140625" style="1" bestFit="1" customWidth="1"/>
    <col min="270" max="270" width="10.42578125" style="1" customWidth="1"/>
    <col min="271" max="271" width="11.85546875" style="1" customWidth="1"/>
    <col min="272" max="272" width="14.7109375" style="1" customWidth="1"/>
    <col min="273" max="273" width="9" style="1" bestFit="1" customWidth="1"/>
    <col min="274" max="513" width="9.140625" style="1"/>
    <col min="514" max="514" width="4.7109375" style="1" bestFit="1" customWidth="1"/>
    <col min="515" max="515" width="9.7109375" style="1" bestFit="1" customWidth="1"/>
    <col min="516" max="516" width="10" style="1" bestFit="1" customWidth="1"/>
    <col min="517" max="517" width="8.85546875" style="1" bestFit="1" customWidth="1"/>
    <col min="518" max="518" width="22.85546875" style="1" customWidth="1"/>
    <col min="519" max="519" width="59.7109375" style="1" bestFit="1" customWidth="1"/>
    <col min="520" max="520" width="57.85546875" style="1" bestFit="1" customWidth="1"/>
    <col min="521" max="521" width="35.28515625" style="1" bestFit="1" customWidth="1"/>
    <col min="522" max="522" width="28.140625" style="1" bestFit="1" customWidth="1"/>
    <col min="523" max="523" width="33.140625" style="1" bestFit="1" customWidth="1"/>
    <col min="524" max="524" width="26" style="1" bestFit="1" customWidth="1"/>
    <col min="525" max="525" width="19.140625" style="1" bestFit="1" customWidth="1"/>
    <col min="526" max="526" width="10.42578125" style="1" customWidth="1"/>
    <col min="527" max="527" width="11.85546875" style="1" customWidth="1"/>
    <col min="528" max="528" width="14.7109375" style="1" customWidth="1"/>
    <col min="529" max="529" width="9" style="1" bestFit="1" customWidth="1"/>
    <col min="530" max="769" width="9.140625" style="1"/>
    <col min="770" max="770" width="4.7109375" style="1" bestFit="1" customWidth="1"/>
    <col min="771" max="771" width="9.7109375" style="1" bestFit="1" customWidth="1"/>
    <col min="772" max="772" width="10" style="1" bestFit="1" customWidth="1"/>
    <col min="773" max="773" width="8.85546875" style="1" bestFit="1" customWidth="1"/>
    <col min="774" max="774" width="22.85546875" style="1" customWidth="1"/>
    <col min="775" max="775" width="59.7109375" style="1" bestFit="1" customWidth="1"/>
    <col min="776" max="776" width="57.85546875" style="1" bestFit="1" customWidth="1"/>
    <col min="777" max="777" width="35.28515625" style="1" bestFit="1" customWidth="1"/>
    <col min="778" max="778" width="28.140625" style="1" bestFit="1" customWidth="1"/>
    <col min="779" max="779" width="33.140625" style="1" bestFit="1" customWidth="1"/>
    <col min="780" max="780" width="26" style="1" bestFit="1" customWidth="1"/>
    <col min="781" max="781" width="19.140625" style="1" bestFit="1" customWidth="1"/>
    <col min="782" max="782" width="10.42578125" style="1" customWidth="1"/>
    <col min="783" max="783" width="11.85546875" style="1" customWidth="1"/>
    <col min="784" max="784" width="14.7109375" style="1" customWidth="1"/>
    <col min="785" max="785" width="9" style="1" bestFit="1" customWidth="1"/>
    <col min="786" max="1025" width="9.140625" style="1"/>
    <col min="1026" max="1026" width="4.7109375" style="1" bestFit="1" customWidth="1"/>
    <col min="1027" max="1027" width="9.7109375" style="1" bestFit="1" customWidth="1"/>
    <col min="1028" max="1028" width="10" style="1" bestFit="1" customWidth="1"/>
    <col min="1029" max="1029" width="8.85546875" style="1" bestFit="1" customWidth="1"/>
    <col min="1030" max="1030" width="22.85546875" style="1" customWidth="1"/>
    <col min="1031" max="1031" width="59.7109375" style="1" bestFit="1" customWidth="1"/>
    <col min="1032" max="1032" width="57.85546875" style="1" bestFit="1" customWidth="1"/>
    <col min="1033" max="1033" width="35.28515625" style="1" bestFit="1" customWidth="1"/>
    <col min="1034" max="1034" width="28.140625" style="1" bestFit="1" customWidth="1"/>
    <col min="1035" max="1035" width="33.140625" style="1" bestFit="1" customWidth="1"/>
    <col min="1036" max="1036" width="26" style="1" bestFit="1" customWidth="1"/>
    <col min="1037" max="1037" width="19.140625" style="1" bestFit="1" customWidth="1"/>
    <col min="1038" max="1038" width="10.42578125" style="1" customWidth="1"/>
    <col min="1039" max="1039" width="11.85546875" style="1" customWidth="1"/>
    <col min="1040" max="1040" width="14.7109375" style="1" customWidth="1"/>
    <col min="1041" max="1041" width="9" style="1" bestFit="1" customWidth="1"/>
    <col min="1042" max="1281" width="9.140625" style="1"/>
    <col min="1282" max="1282" width="4.7109375" style="1" bestFit="1" customWidth="1"/>
    <col min="1283" max="1283" width="9.7109375" style="1" bestFit="1" customWidth="1"/>
    <col min="1284" max="1284" width="10" style="1" bestFit="1" customWidth="1"/>
    <col min="1285" max="1285" width="8.85546875" style="1" bestFit="1" customWidth="1"/>
    <col min="1286" max="1286" width="22.85546875" style="1" customWidth="1"/>
    <col min="1287" max="1287" width="59.7109375" style="1" bestFit="1" customWidth="1"/>
    <col min="1288" max="1288" width="57.85546875" style="1" bestFit="1" customWidth="1"/>
    <col min="1289" max="1289" width="35.28515625" style="1" bestFit="1" customWidth="1"/>
    <col min="1290" max="1290" width="28.140625" style="1" bestFit="1" customWidth="1"/>
    <col min="1291" max="1291" width="33.140625" style="1" bestFit="1" customWidth="1"/>
    <col min="1292" max="1292" width="26" style="1" bestFit="1" customWidth="1"/>
    <col min="1293" max="1293" width="19.140625" style="1" bestFit="1" customWidth="1"/>
    <col min="1294" max="1294" width="10.42578125" style="1" customWidth="1"/>
    <col min="1295" max="1295" width="11.85546875" style="1" customWidth="1"/>
    <col min="1296" max="1296" width="14.7109375" style="1" customWidth="1"/>
    <col min="1297" max="1297" width="9" style="1" bestFit="1" customWidth="1"/>
    <col min="1298" max="1537" width="9.140625" style="1"/>
    <col min="1538" max="1538" width="4.7109375" style="1" bestFit="1" customWidth="1"/>
    <col min="1539" max="1539" width="9.7109375" style="1" bestFit="1" customWidth="1"/>
    <col min="1540" max="1540" width="10" style="1" bestFit="1" customWidth="1"/>
    <col min="1541" max="1541" width="8.85546875" style="1" bestFit="1" customWidth="1"/>
    <col min="1542" max="1542" width="22.85546875" style="1" customWidth="1"/>
    <col min="1543" max="1543" width="59.7109375" style="1" bestFit="1" customWidth="1"/>
    <col min="1544" max="1544" width="57.85546875" style="1" bestFit="1" customWidth="1"/>
    <col min="1545" max="1545" width="35.28515625" style="1" bestFit="1" customWidth="1"/>
    <col min="1546" max="1546" width="28.140625" style="1" bestFit="1" customWidth="1"/>
    <col min="1547" max="1547" width="33.140625" style="1" bestFit="1" customWidth="1"/>
    <col min="1548" max="1548" width="26" style="1" bestFit="1" customWidth="1"/>
    <col min="1549" max="1549" width="19.140625" style="1" bestFit="1" customWidth="1"/>
    <col min="1550" max="1550" width="10.42578125" style="1" customWidth="1"/>
    <col min="1551" max="1551" width="11.85546875" style="1" customWidth="1"/>
    <col min="1552" max="1552" width="14.7109375" style="1" customWidth="1"/>
    <col min="1553" max="1553" width="9" style="1" bestFit="1" customWidth="1"/>
    <col min="1554" max="1793" width="9.140625" style="1"/>
    <col min="1794" max="1794" width="4.7109375" style="1" bestFit="1" customWidth="1"/>
    <col min="1795" max="1795" width="9.7109375" style="1" bestFit="1" customWidth="1"/>
    <col min="1796" max="1796" width="10" style="1" bestFit="1" customWidth="1"/>
    <col min="1797" max="1797" width="8.85546875" style="1" bestFit="1" customWidth="1"/>
    <col min="1798" max="1798" width="22.85546875" style="1" customWidth="1"/>
    <col min="1799" max="1799" width="59.7109375" style="1" bestFit="1" customWidth="1"/>
    <col min="1800" max="1800" width="57.85546875" style="1" bestFit="1" customWidth="1"/>
    <col min="1801" max="1801" width="35.28515625" style="1" bestFit="1" customWidth="1"/>
    <col min="1802" max="1802" width="28.140625" style="1" bestFit="1" customWidth="1"/>
    <col min="1803" max="1803" width="33.140625" style="1" bestFit="1" customWidth="1"/>
    <col min="1804" max="1804" width="26" style="1" bestFit="1" customWidth="1"/>
    <col min="1805" max="1805" width="19.140625" style="1" bestFit="1" customWidth="1"/>
    <col min="1806" max="1806" width="10.42578125" style="1" customWidth="1"/>
    <col min="1807" max="1807" width="11.85546875" style="1" customWidth="1"/>
    <col min="1808" max="1808" width="14.7109375" style="1" customWidth="1"/>
    <col min="1809" max="1809" width="9" style="1" bestFit="1" customWidth="1"/>
    <col min="1810" max="2049" width="9.140625" style="1"/>
    <col min="2050" max="2050" width="4.7109375" style="1" bestFit="1" customWidth="1"/>
    <col min="2051" max="2051" width="9.7109375" style="1" bestFit="1" customWidth="1"/>
    <col min="2052" max="2052" width="10" style="1" bestFit="1" customWidth="1"/>
    <col min="2053" max="2053" width="8.85546875" style="1" bestFit="1" customWidth="1"/>
    <col min="2054" max="2054" width="22.85546875" style="1" customWidth="1"/>
    <col min="2055" max="2055" width="59.7109375" style="1" bestFit="1" customWidth="1"/>
    <col min="2056" max="2056" width="57.85546875" style="1" bestFit="1" customWidth="1"/>
    <col min="2057" max="2057" width="35.28515625" style="1" bestFit="1" customWidth="1"/>
    <col min="2058" max="2058" width="28.140625" style="1" bestFit="1" customWidth="1"/>
    <col min="2059" max="2059" width="33.140625" style="1" bestFit="1" customWidth="1"/>
    <col min="2060" max="2060" width="26" style="1" bestFit="1" customWidth="1"/>
    <col min="2061" max="2061" width="19.140625" style="1" bestFit="1" customWidth="1"/>
    <col min="2062" max="2062" width="10.42578125" style="1" customWidth="1"/>
    <col min="2063" max="2063" width="11.85546875" style="1" customWidth="1"/>
    <col min="2064" max="2064" width="14.7109375" style="1" customWidth="1"/>
    <col min="2065" max="2065" width="9" style="1" bestFit="1" customWidth="1"/>
    <col min="2066" max="2305" width="9.140625" style="1"/>
    <col min="2306" max="2306" width="4.7109375" style="1" bestFit="1" customWidth="1"/>
    <col min="2307" max="2307" width="9.7109375" style="1" bestFit="1" customWidth="1"/>
    <col min="2308" max="2308" width="10" style="1" bestFit="1" customWidth="1"/>
    <col min="2309" max="2309" width="8.85546875" style="1" bestFit="1" customWidth="1"/>
    <col min="2310" max="2310" width="22.85546875" style="1" customWidth="1"/>
    <col min="2311" max="2311" width="59.7109375" style="1" bestFit="1" customWidth="1"/>
    <col min="2312" max="2312" width="57.85546875" style="1" bestFit="1" customWidth="1"/>
    <col min="2313" max="2313" width="35.28515625" style="1" bestFit="1" customWidth="1"/>
    <col min="2314" max="2314" width="28.140625" style="1" bestFit="1" customWidth="1"/>
    <col min="2315" max="2315" width="33.140625" style="1" bestFit="1" customWidth="1"/>
    <col min="2316" max="2316" width="26" style="1" bestFit="1" customWidth="1"/>
    <col min="2317" max="2317" width="19.140625" style="1" bestFit="1" customWidth="1"/>
    <col min="2318" max="2318" width="10.42578125" style="1" customWidth="1"/>
    <col min="2319" max="2319" width="11.85546875" style="1" customWidth="1"/>
    <col min="2320" max="2320" width="14.7109375" style="1" customWidth="1"/>
    <col min="2321" max="2321" width="9" style="1" bestFit="1" customWidth="1"/>
    <col min="2322" max="2561" width="9.140625" style="1"/>
    <col min="2562" max="2562" width="4.7109375" style="1" bestFit="1" customWidth="1"/>
    <col min="2563" max="2563" width="9.7109375" style="1" bestFit="1" customWidth="1"/>
    <col min="2564" max="2564" width="10" style="1" bestFit="1" customWidth="1"/>
    <col min="2565" max="2565" width="8.85546875" style="1" bestFit="1" customWidth="1"/>
    <col min="2566" max="2566" width="22.85546875" style="1" customWidth="1"/>
    <col min="2567" max="2567" width="59.7109375" style="1" bestFit="1" customWidth="1"/>
    <col min="2568" max="2568" width="57.85546875" style="1" bestFit="1" customWidth="1"/>
    <col min="2569" max="2569" width="35.28515625" style="1" bestFit="1" customWidth="1"/>
    <col min="2570" max="2570" width="28.140625" style="1" bestFit="1" customWidth="1"/>
    <col min="2571" max="2571" width="33.140625" style="1" bestFit="1" customWidth="1"/>
    <col min="2572" max="2572" width="26" style="1" bestFit="1" customWidth="1"/>
    <col min="2573" max="2573" width="19.140625" style="1" bestFit="1" customWidth="1"/>
    <col min="2574" max="2574" width="10.42578125" style="1" customWidth="1"/>
    <col min="2575" max="2575" width="11.85546875" style="1" customWidth="1"/>
    <col min="2576" max="2576" width="14.7109375" style="1" customWidth="1"/>
    <col min="2577" max="2577" width="9" style="1" bestFit="1" customWidth="1"/>
    <col min="2578" max="2817" width="9.140625" style="1"/>
    <col min="2818" max="2818" width="4.7109375" style="1" bestFit="1" customWidth="1"/>
    <col min="2819" max="2819" width="9.7109375" style="1" bestFit="1" customWidth="1"/>
    <col min="2820" max="2820" width="10" style="1" bestFit="1" customWidth="1"/>
    <col min="2821" max="2821" width="8.85546875" style="1" bestFit="1" customWidth="1"/>
    <col min="2822" max="2822" width="22.85546875" style="1" customWidth="1"/>
    <col min="2823" max="2823" width="59.7109375" style="1" bestFit="1" customWidth="1"/>
    <col min="2824" max="2824" width="57.85546875" style="1" bestFit="1" customWidth="1"/>
    <col min="2825" max="2825" width="35.28515625" style="1" bestFit="1" customWidth="1"/>
    <col min="2826" max="2826" width="28.140625" style="1" bestFit="1" customWidth="1"/>
    <col min="2827" max="2827" width="33.140625" style="1" bestFit="1" customWidth="1"/>
    <col min="2828" max="2828" width="26" style="1" bestFit="1" customWidth="1"/>
    <col min="2829" max="2829" width="19.140625" style="1" bestFit="1" customWidth="1"/>
    <col min="2830" max="2830" width="10.42578125" style="1" customWidth="1"/>
    <col min="2831" max="2831" width="11.85546875" style="1" customWidth="1"/>
    <col min="2832" max="2832" width="14.7109375" style="1" customWidth="1"/>
    <col min="2833" max="2833" width="9" style="1" bestFit="1" customWidth="1"/>
    <col min="2834" max="3073" width="9.140625" style="1"/>
    <col min="3074" max="3074" width="4.7109375" style="1" bestFit="1" customWidth="1"/>
    <col min="3075" max="3075" width="9.7109375" style="1" bestFit="1" customWidth="1"/>
    <col min="3076" max="3076" width="10" style="1" bestFit="1" customWidth="1"/>
    <col min="3077" max="3077" width="8.85546875" style="1" bestFit="1" customWidth="1"/>
    <col min="3078" max="3078" width="22.85546875" style="1" customWidth="1"/>
    <col min="3079" max="3079" width="59.7109375" style="1" bestFit="1" customWidth="1"/>
    <col min="3080" max="3080" width="57.85546875" style="1" bestFit="1" customWidth="1"/>
    <col min="3081" max="3081" width="35.28515625" style="1" bestFit="1" customWidth="1"/>
    <col min="3082" max="3082" width="28.140625" style="1" bestFit="1" customWidth="1"/>
    <col min="3083" max="3083" width="33.140625" style="1" bestFit="1" customWidth="1"/>
    <col min="3084" max="3084" width="26" style="1" bestFit="1" customWidth="1"/>
    <col min="3085" max="3085" width="19.140625" style="1" bestFit="1" customWidth="1"/>
    <col min="3086" max="3086" width="10.42578125" style="1" customWidth="1"/>
    <col min="3087" max="3087" width="11.85546875" style="1" customWidth="1"/>
    <col min="3088" max="3088" width="14.7109375" style="1" customWidth="1"/>
    <col min="3089" max="3089" width="9" style="1" bestFit="1" customWidth="1"/>
    <col min="3090" max="3329" width="9.140625" style="1"/>
    <col min="3330" max="3330" width="4.7109375" style="1" bestFit="1" customWidth="1"/>
    <col min="3331" max="3331" width="9.7109375" style="1" bestFit="1" customWidth="1"/>
    <col min="3332" max="3332" width="10" style="1" bestFit="1" customWidth="1"/>
    <col min="3333" max="3333" width="8.85546875" style="1" bestFit="1" customWidth="1"/>
    <col min="3334" max="3334" width="22.85546875" style="1" customWidth="1"/>
    <col min="3335" max="3335" width="59.7109375" style="1" bestFit="1" customWidth="1"/>
    <col min="3336" max="3336" width="57.85546875" style="1" bestFit="1" customWidth="1"/>
    <col min="3337" max="3337" width="35.28515625" style="1" bestFit="1" customWidth="1"/>
    <col min="3338" max="3338" width="28.140625" style="1" bestFit="1" customWidth="1"/>
    <col min="3339" max="3339" width="33.140625" style="1" bestFit="1" customWidth="1"/>
    <col min="3340" max="3340" width="26" style="1" bestFit="1" customWidth="1"/>
    <col min="3341" max="3341" width="19.140625" style="1" bestFit="1" customWidth="1"/>
    <col min="3342" max="3342" width="10.42578125" style="1" customWidth="1"/>
    <col min="3343" max="3343" width="11.85546875" style="1" customWidth="1"/>
    <col min="3344" max="3344" width="14.7109375" style="1" customWidth="1"/>
    <col min="3345" max="3345" width="9" style="1" bestFit="1" customWidth="1"/>
    <col min="3346" max="3585" width="9.140625" style="1"/>
    <col min="3586" max="3586" width="4.7109375" style="1" bestFit="1" customWidth="1"/>
    <col min="3587" max="3587" width="9.7109375" style="1" bestFit="1" customWidth="1"/>
    <col min="3588" max="3588" width="10" style="1" bestFit="1" customWidth="1"/>
    <col min="3589" max="3589" width="8.85546875" style="1" bestFit="1" customWidth="1"/>
    <col min="3590" max="3590" width="22.85546875" style="1" customWidth="1"/>
    <col min="3591" max="3591" width="59.7109375" style="1" bestFit="1" customWidth="1"/>
    <col min="3592" max="3592" width="57.85546875" style="1" bestFit="1" customWidth="1"/>
    <col min="3593" max="3593" width="35.28515625" style="1" bestFit="1" customWidth="1"/>
    <col min="3594" max="3594" width="28.140625" style="1" bestFit="1" customWidth="1"/>
    <col min="3595" max="3595" width="33.140625" style="1" bestFit="1" customWidth="1"/>
    <col min="3596" max="3596" width="26" style="1" bestFit="1" customWidth="1"/>
    <col min="3597" max="3597" width="19.140625" style="1" bestFit="1" customWidth="1"/>
    <col min="3598" max="3598" width="10.42578125" style="1" customWidth="1"/>
    <col min="3599" max="3599" width="11.85546875" style="1" customWidth="1"/>
    <col min="3600" max="3600" width="14.7109375" style="1" customWidth="1"/>
    <col min="3601" max="3601" width="9" style="1" bestFit="1" customWidth="1"/>
    <col min="3602" max="3841" width="9.140625" style="1"/>
    <col min="3842" max="3842" width="4.7109375" style="1" bestFit="1" customWidth="1"/>
    <col min="3843" max="3843" width="9.7109375" style="1" bestFit="1" customWidth="1"/>
    <col min="3844" max="3844" width="10" style="1" bestFit="1" customWidth="1"/>
    <col min="3845" max="3845" width="8.85546875" style="1" bestFit="1" customWidth="1"/>
    <col min="3846" max="3846" width="22.85546875" style="1" customWidth="1"/>
    <col min="3847" max="3847" width="59.7109375" style="1" bestFit="1" customWidth="1"/>
    <col min="3848" max="3848" width="57.85546875" style="1" bestFit="1" customWidth="1"/>
    <col min="3849" max="3849" width="35.28515625" style="1" bestFit="1" customWidth="1"/>
    <col min="3850" max="3850" width="28.140625" style="1" bestFit="1" customWidth="1"/>
    <col min="3851" max="3851" width="33.140625" style="1" bestFit="1" customWidth="1"/>
    <col min="3852" max="3852" width="26" style="1" bestFit="1" customWidth="1"/>
    <col min="3853" max="3853" width="19.140625" style="1" bestFit="1" customWidth="1"/>
    <col min="3854" max="3854" width="10.42578125" style="1" customWidth="1"/>
    <col min="3855" max="3855" width="11.85546875" style="1" customWidth="1"/>
    <col min="3856" max="3856" width="14.7109375" style="1" customWidth="1"/>
    <col min="3857" max="3857" width="9" style="1" bestFit="1" customWidth="1"/>
    <col min="3858" max="4097" width="9.140625" style="1"/>
    <col min="4098" max="4098" width="4.7109375" style="1" bestFit="1" customWidth="1"/>
    <col min="4099" max="4099" width="9.7109375" style="1" bestFit="1" customWidth="1"/>
    <col min="4100" max="4100" width="10" style="1" bestFit="1" customWidth="1"/>
    <col min="4101" max="4101" width="8.85546875" style="1" bestFit="1" customWidth="1"/>
    <col min="4102" max="4102" width="22.85546875" style="1" customWidth="1"/>
    <col min="4103" max="4103" width="59.7109375" style="1" bestFit="1" customWidth="1"/>
    <col min="4104" max="4104" width="57.85546875" style="1" bestFit="1" customWidth="1"/>
    <col min="4105" max="4105" width="35.28515625" style="1" bestFit="1" customWidth="1"/>
    <col min="4106" max="4106" width="28.140625" style="1" bestFit="1" customWidth="1"/>
    <col min="4107" max="4107" width="33.140625" style="1" bestFit="1" customWidth="1"/>
    <col min="4108" max="4108" width="26" style="1" bestFit="1" customWidth="1"/>
    <col min="4109" max="4109" width="19.140625" style="1" bestFit="1" customWidth="1"/>
    <col min="4110" max="4110" width="10.42578125" style="1" customWidth="1"/>
    <col min="4111" max="4111" width="11.85546875" style="1" customWidth="1"/>
    <col min="4112" max="4112" width="14.7109375" style="1" customWidth="1"/>
    <col min="4113" max="4113" width="9" style="1" bestFit="1" customWidth="1"/>
    <col min="4114" max="4353" width="9.140625" style="1"/>
    <col min="4354" max="4354" width="4.7109375" style="1" bestFit="1" customWidth="1"/>
    <col min="4355" max="4355" width="9.7109375" style="1" bestFit="1" customWidth="1"/>
    <col min="4356" max="4356" width="10" style="1" bestFit="1" customWidth="1"/>
    <col min="4357" max="4357" width="8.85546875" style="1" bestFit="1" customWidth="1"/>
    <col min="4358" max="4358" width="22.85546875" style="1" customWidth="1"/>
    <col min="4359" max="4359" width="59.7109375" style="1" bestFit="1" customWidth="1"/>
    <col min="4360" max="4360" width="57.85546875" style="1" bestFit="1" customWidth="1"/>
    <col min="4361" max="4361" width="35.28515625" style="1" bestFit="1" customWidth="1"/>
    <col min="4362" max="4362" width="28.140625" style="1" bestFit="1" customWidth="1"/>
    <col min="4363" max="4363" width="33.140625" style="1" bestFit="1" customWidth="1"/>
    <col min="4364" max="4364" width="26" style="1" bestFit="1" customWidth="1"/>
    <col min="4365" max="4365" width="19.140625" style="1" bestFit="1" customWidth="1"/>
    <col min="4366" max="4366" width="10.42578125" style="1" customWidth="1"/>
    <col min="4367" max="4367" width="11.85546875" style="1" customWidth="1"/>
    <col min="4368" max="4368" width="14.7109375" style="1" customWidth="1"/>
    <col min="4369" max="4369" width="9" style="1" bestFit="1" customWidth="1"/>
    <col min="4370" max="4609" width="9.140625" style="1"/>
    <col min="4610" max="4610" width="4.7109375" style="1" bestFit="1" customWidth="1"/>
    <col min="4611" max="4611" width="9.7109375" style="1" bestFit="1" customWidth="1"/>
    <col min="4612" max="4612" width="10" style="1" bestFit="1" customWidth="1"/>
    <col min="4613" max="4613" width="8.85546875" style="1" bestFit="1" customWidth="1"/>
    <col min="4614" max="4614" width="22.85546875" style="1" customWidth="1"/>
    <col min="4615" max="4615" width="59.7109375" style="1" bestFit="1" customWidth="1"/>
    <col min="4616" max="4616" width="57.85546875" style="1" bestFit="1" customWidth="1"/>
    <col min="4617" max="4617" width="35.28515625" style="1" bestFit="1" customWidth="1"/>
    <col min="4618" max="4618" width="28.140625" style="1" bestFit="1" customWidth="1"/>
    <col min="4619" max="4619" width="33.140625" style="1" bestFit="1" customWidth="1"/>
    <col min="4620" max="4620" width="26" style="1" bestFit="1" customWidth="1"/>
    <col min="4621" max="4621" width="19.140625" style="1" bestFit="1" customWidth="1"/>
    <col min="4622" max="4622" width="10.42578125" style="1" customWidth="1"/>
    <col min="4623" max="4623" width="11.85546875" style="1" customWidth="1"/>
    <col min="4624" max="4624" width="14.7109375" style="1" customWidth="1"/>
    <col min="4625" max="4625" width="9" style="1" bestFit="1" customWidth="1"/>
    <col min="4626" max="4865" width="9.140625" style="1"/>
    <col min="4866" max="4866" width="4.7109375" style="1" bestFit="1" customWidth="1"/>
    <col min="4867" max="4867" width="9.7109375" style="1" bestFit="1" customWidth="1"/>
    <col min="4868" max="4868" width="10" style="1" bestFit="1" customWidth="1"/>
    <col min="4869" max="4869" width="8.85546875" style="1" bestFit="1" customWidth="1"/>
    <col min="4870" max="4870" width="22.85546875" style="1" customWidth="1"/>
    <col min="4871" max="4871" width="59.7109375" style="1" bestFit="1" customWidth="1"/>
    <col min="4872" max="4872" width="57.85546875" style="1" bestFit="1" customWidth="1"/>
    <col min="4873" max="4873" width="35.28515625" style="1" bestFit="1" customWidth="1"/>
    <col min="4874" max="4874" width="28.140625" style="1" bestFit="1" customWidth="1"/>
    <col min="4875" max="4875" width="33.140625" style="1" bestFit="1" customWidth="1"/>
    <col min="4876" max="4876" width="26" style="1" bestFit="1" customWidth="1"/>
    <col min="4877" max="4877" width="19.140625" style="1" bestFit="1" customWidth="1"/>
    <col min="4878" max="4878" width="10.42578125" style="1" customWidth="1"/>
    <col min="4879" max="4879" width="11.85546875" style="1" customWidth="1"/>
    <col min="4880" max="4880" width="14.7109375" style="1" customWidth="1"/>
    <col min="4881" max="4881" width="9" style="1" bestFit="1" customWidth="1"/>
    <col min="4882" max="5121" width="9.140625" style="1"/>
    <col min="5122" max="5122" width="4.7109375" style="1" bestFit="1" customWidth="1"/>
    <col min="5123" max="5123" width="9.7109375" style="1" bestFit="1" customWidth="1"/>
    <col min="5124" max="5124" width="10" style="1" bestFit="1" customWidth="1"/>
    <col min="5125" max="5125" width="8.85546875" style="1" bestFit="1" customWidth="1"/>
    <col min="5126" max="5126" width="22.85546875" style="1" customWidth="1"/>
    <col min="5127" max="5127" width="59.7109375" style="1" bestFit="1" customWidth="1"/>
    <col min="5128" max="5128" width="57.85546875" style="1" bestFit="1" customWidth="1"/>
    <col min="5129" max="5129" width="35.28515625" style="1" bestFit="1" customWidth="1"/>
    <col min="5130" max="5130" width="28.140625" style="1" bestFit="1" customWidth="1"/>
    <col min="5131" max="5131" width="33.140625" style="1" bestFit="1" customWidth="1"/>
    <col min="5132" max="5132" width="26" style="1" bestFit="1" customWidth="1"/>
    <col min="5133" max="5133" width="19.140625" style="1" bestFit="1" customWidth="1"/>
    <col min="5134" max="5134" width="10.42578125" style="1" customWidth="1"/>
    <col min="5135" max="5135" width="11.85546875" style="1" customWidth="1"/>
    <col min="5136" max="5136" width="14.7109375" style="1" customWidth="1"/>
    <col min="5137" max="5137" width="9" style="1" bestFit="1" customWidth="1"/>
    <col min="5138" max="5377" width="9.140625" style="1"/>
    <col min="5378" max="5378" width="4.7109375" style="1" bestFit="1" customWidth="1"/>
    <col min="5379" max="5379" width="9.7109375" style="1" bestFit="1" customWidth="1"/>
    <col min="5380" max="5380" width="10" style="1" bestFit="1" customWidth="1"/>
    <col min="5381" max="5381" width="8.85546875" style="1" bestFit="1" customWidth="1"/>
    <col min="5382" max="5382" width="22.85546875" style="1" customWidth="1"/>
    <col min="5383" max="5383" width="59.7109375" style="1" bestFit="1" customWidth="1"/>
    <col min="5384" max="5384" width="57.85546875" style="1" bestFit="1" customWidth="1"/>
    <col min="5385" max="5385" width="35.28515625" style="1" bestFit="1" customWidth="1"/>
    <col min="5386" max="5386" width="28.140625" style="1" bestFit="1" customWidth="1"/>
    <col min="5387" max="5387" width="33.140625" style="1" bestFit="1" customWidth="1"/>
    <col min="5388" max="5388" width="26" style="1" bestFit="1" customWidth="1"/>
    <col min="5389" max="5389" width="19.140625" style="1" bestFit="1" customWidth="1"/>
    <col min="5390" max="5390" width="10.42578125" style="1" customWidth="1"/>
    <col min="5391" max="5391" width="11.85546875" style="1" customWidth="1"/>
    <col min="5392" max="5392" width="14.7109375" style="1" customWidth="1"/>
    <col min="5393" max="5393" width="9" style="1" bestFit="1" customWidth="1"/>
    <col min="5394" max="5633" width="9.140625" style="1"/>
    <col min="5634" max="5634" width="4.7109375" style="1" bestFit="1" customWidth="1"/>
    <col min="5635" max="5635" width="9.7109375" style="1" bestFit="1" customWidth="1"/>
    <col min="5636" max="5636" width="10" style="1" bestFit="1" customWidth="1"/>
    <col min="5637" max="5637" width="8.85546875" style="1" bestFit="1" customWidth="1"/>
    <col min="5638" max="5638" width="22.85546875" style="1" customWidth="1"/>
    <col min="5639" max="5639" width="59.7109375" style="1" bestFit="1" customWidth="1"/>
    <col min="5640" max="5640" width="57.85546875" style="1" bestFit="1" customWidth="1"/>
    <col min="5641" max="5641" width="35.28515625" style="1" bestFit="1" customWidth="1"/>
    <col min="5642" max="5642" width="28.140625" style="1" bestFit="1" customWidth="1"/>
    <col min="5643" max="5643" width="33.140625" style="1" bestFit="1" customWidth="1"/>
    <col min="5644" max="5644" width="26" style="1" bestFit="1" customWidth="1"/>
    <col min="5645" max="5645" width="19.140625" style="1" bestFit="1" customWidth="1"/>
    <col min="5646" max="5646" width="10.42578125" style="1" customWidth="1"/>
    <col min="5647" max="5647" width="11.85546875" style="1" customWidth="1"/>
    <col min="5648" max="5648" width="14.7109375" style="1" customWidth="1"/>
    <col min="5649" max="5649" width="9" style="1" bestFit="1" customWidth="1"/>
    <col min="5650" max="5889" width="9.140625" style="1"/>
    <col min="5890" max="5890" width="4.7109375" style="1" bestFit="1" customWidth="1"/>
    <col min="5891" max="5891" width="9.7109375" style="1" bestFit="1" customWidth="1"/>
    <col min="5892" max="5892" width="10" style="1" bestFit="1" customWidth="1"/>
    <col min="5893" max="5893" width="8.85546875" style="1" bestFit="1" customWidth="1"/>
    <col min="5894" max="5894" width="22.85546875" style="1" customWidth="1"/>
    <col min="5895" max="5895" width="59.7109375" style="1" bestFit="1" customWidth="1"/>
    <col min="5896" max="5896" width="57.85546875" style="1" bestFit="1" customWidth="1"/>
    <col min="5897" max="5897" width="35.28515625" style="1" bestFit="1" customWidth="1"/>
    <col min="5898" max="5898" width="28.140625" style="1" bestFit="1" customWidth="1"/>
    <col min="5899" max="5899" width="33.140625" style="1" bestFit="1" customWidth="1"/>
    <col min="5900" max="5900" width="26" style="1" bestFit="1" customWidth="1"/>
    <col min="5901" max="5901" width="19.140625" style="1" bestFit="1" customWidth="1"/>
    <col min="5902" max="5902" width="10.42578125" style="1" customWidth="1"/>
    <col min="5903" max="5903" width="11.85546875" style="1" customWidth="1"/>
    <col min="5904" max="5904" width="14.7109375" style="1" customWidth="1"/>
    <col min="5905" max="5905" width="9" style="1" bestFit="1" customWidth="1"/>
    <col min="5906" max="6145" width="9.140625" style="1"/>
    <col min="6146" max="6146" width="4.7109375" style="1" bestFit="1" customWidth="1"/>
    <col min="6147" max="6147" width="9.7109375" style="1" bestFit="1" customWidth="1"/>
    <col min="6148" max="6148" width="10" style="1" bestFit="1" customWidth="1"/>
    <col min="6149" max="6149" width="8.85546875" style="1" bestFit="1" customWidth="1"/>
    <col min="6150" max="6150" width="22.85546875" style="1" customWidth="1"/>
    <col min="6151" max="6151" width="59.7109375" style="1" bestFit="1" customWidth="1"/>
    <col min="6152" max="6152" width="57.85546875" style="1" bestFit="1" customWidth="1"/>
    <col min="6153" max="6153" width="35.28515625" style="1" bestFit="1" customWidth="1"/>
    <col min="6154" max="6154" width="28.140625" style="1" bestFit="1" customWidth="1"/>
    <col min="6155" max="6155" width="33.140625" style="1" bestFit="1" customWidth="1"/>
    <col min="6156" max="6156" width="26" style="1" bestFit="1" customWidth="1"/>
    <col min="6157" max="6157" width="19.140625" style="1" bestFit="1" customWidth="1"/>
    <col min="6158" max="6158" width="10.42578125" style="1" customWidth="1"/>
    <col min="6159" max="6159" width="11.85546875" style="1" customWidth="1"/>
    <col min="6160" max="6160" width="14.7109375" style="1" customWidth="1"/>
    <col min="6161" max="6161" width="9" style="1" bestFit="1" customWidth="1"/>
    <col min="6162" max="6401" width="9.140625" style="1"/>
    <col min="6402" max="6402" width="4.7109375" style="1" bestFit="1" customWidth="1"/>
    <col min="6403" max="6403" width="9.7109375" style="1" bestFit="1" customWidth="1"/>
    <col min="6404" max="6404" width="10" style="1" bestFit="1" customWidth="1"/>
    <col min="6405" max="6405" width="8.85546875" style="1" bestFit="1" customWidth="1"/>
    <col min="6406" max="6406" width="22.85546875" style="1" customWidth="1"/>
    <col min="6407" max="6407" width="59.7109375" style="1" bestFit="1" customWidth="1"/>
    <col min="6408" max="6408" width="57.85546875" style="1" bestFit="1" customWidth="1"/>
    <col min="6409" max="6409" width="35.28515625" style="1" bestFit="1" customWidth="1"/>
    <col min="6410" max="6410" width="28.140625" style="1" bestFit="1" customWidth="1"/>
    <col min="6411" max="6411" width="33.140625" style="1" bestFit="1" customWidth="1"/>
    <col min="6412" max="6412" width="26" style="1" bestFit="1" customWidth="1"/>
    <col min="6413" max="6413" width="19.140625" style="1" bestFit="1" customWidth="1"/>
    <col min="6414" max="6414" width="10.42578125" style="1" customWidth="1"/>
    <col min="6415" max="6415" width="11.85546875" style="1" customWidth="1"/>
    <col min="6416" max="6416" width="14.7109375" style="1" customWidth="1"/>
    <col min="6417" max="6417" width="9" style="1" bestFit="1" customWidth="1"/>
    <col min="6418" max="6657" width="9.140625" style="1"/>
    <col min="6658" max="6658" width="4.7109375" style="1" bestFit="1" customWidth="1"/>
    <col min="6659" max="6659" width="9.7109375" style="1" bestFit="1" customWidth="1"/>
    <col min="6660" max="6660" width="10" style="1" bestFit="1" customWidth="1"/>
    <col min="6661" max="6661" width="8.85546875" style="1" bestFit="1" customWidth="1"/>
    <col min="6662" max="6662" width="22.85546875" style="1" customWidth="1"/>
    <col min="6663" max="6663" width="59.7109375" style="1" bestFit="1" customWidth="1"/>
    <col min="6664" max="6664" width="57.85546875" style="1" bestFit="1" customWidth="1"/>
    <col min="6665" max="6665" width="35.28515625" style="1" bestFit="1" customWidth="1"/>
    <col min="6666" max="6666" width="28.140625" style="1" bestFit="1" customWidth="1"/>
    <col min="6667" max="6667" width="33.140625" style="1" bestFit="1" customWidth="1"/>
    <col min="6668" max="6668" width="26" style="1" bestFit="1" customWidth="1"/>
    <col min="6669" max="6669" width="19.140625" style="1" bestFit="1" customWidth="1"/>
    <col min="6670" max="6670" width="10.42578125" style="1" customWidth="1"/>
    <col min="6671" max="6671" width="11.85546875" style="1" customWidth="1"/>
    <col min="6672" max="6672" width="14.7109375" style="1" customWidth="1"/>
    <col min="6673" max="6673" width="9" style="1" bestFit="1" customWidth="1"/>
    <col min="6674" max="6913" width="9.140625" style="1"/>
    <col min="6914" max="6914" width="4.7109375" style="1" bestFit="1" customWidth="1"/>
    <col min="6915" max="6915" width="9.7109375" style="1" bestFit="1" customWidth="1"/>
    <col min="6916" max="6916" width="10" style="1" bestFit="1" customWidth="1"/>
    <col min="6917" max="6917" width="8.85546875" style="1" bestFit="1" customWidth="1"/>
    <col min="6918" max="6918" width="22.85546875" style="1" customWidth="1"/>
    <col min="6919" max="6919" width="59.7109375" style="1" bestFit="1" customWidth="1"/>
    <col min="6920" max="6920" width="57.85546875" style="1" bestFit="1" customWidth="1"/>
    <col min="6921" max="6921" width="35.28515625" style="1" bestFit="1" customWidth="1"/>
    <col min="6922" max="6922" width="28.140625" style="1" bestFit="1" customWidth="1"/>
    <col min="6923" max="6923" width="33.140625" style="1" bestFit="1" customWidth="1"/>
    <col min="6924" max="6924" width="26" style="1" bestFit="1" customWidth="1"/>
    <col min="6925" max="6925" width="19.140625" style="1" bestFit="1" customWidth="1"/>
    <col min="6926" max="6926" width="10.42578125" style="1" customWidth="1"/>
    <col min="6927" max="6927" width="11.85546875" style="1" customWidth="1"/>
    <col min="6928" max="6928" width="14.7109375" style="1" customWidth="1"/>
    <col min="6929" max="6929" width="9" style="1" bestFit="1" customWidth="1"/>
    <col min="6930" max="7169" width="9.140625" style="1"/>
    <col min="7170" max="7170" width="4.7109375" style="1" bestFit="1" customWidth="1"/>
    <col min="7171" max="7171" width="9.7109375" style="1" bestFit="1" customWidth="1"/>
    <col min="7172" max="7172" width="10" style="1" bestFit="1" customWidth="1"/>
    <col min="7173" max="7173" width="8.85546875" style="1" bestFit="1" customWidth="1"/>
    <col min="7174" max="7174" width="22.85546875" style="1" customWidth="1"/>
    <col min="7175" max="7175" width="59.7109375" style="1" bestFit="1" customWidth="1"/>
    <col min="7176" max="7176" width="57.85546875" style="1" bestFit="1" customWidth="1"/>
    <col min="7177" max="7177" width="35.28515625" style="1" bestFit="1" customWidth="1"/>
    <col min="7178" max="7178" width="28.140625" style="1" bestFit="1" customWidth="1"/>
    <col min="7179" max="7179" width="33.140625" style="1" bestFit="1" customWidth="1"/>
    <col min="7180" max="7180" width="26" style="1" bestFit="1" customWidth="1"/>
    <col min="7181" max="7181" width="19.140625" style="1" bestFit="1" customWidth="1"/>
    <col min="7182" max="7182" width="10.42578125" style="1" customWidth="1"/>
    <col min="7183" max="7183" width="11.85546875" style="1" customWidth="1"/>
    <col min="7184" max="7184" width="14.7109375" style="1" customWidth="1"/>
    <col min="7185" max="7185" width="9" style="1" bestFit="1" customWidth="1"/>
    <col min="7186" max="7425" width="9.140625" style="1"/>
    <col min="7426" max="7426" width="4.7109375" style="1" bestFit="1" customWidth="1"/>
    <col min="7427" max="7427" width="9.7109375" style="1" bestFit="1" customWidth="1"/>
    <col min="7428" max="7428" width="10" style="1" bestFit="1" customWidth="1"/>
    <col min="7429" max="7429" width="8.85546875" style="1" bestFit="1" customWidth="1"/>
    <col min="7430" max="7430" width="22.85546875" style="1" customWidth="1"/>
    <col min="7431" max="7431" width="59.7109375" style="1" bestFit="1" customWidth="1"/>
    <col min="7432" max="7432" width="57.85546875" style="1" bestFit="1" customWidth="1"/>
    <col min="7433" max="7433" width="35.28515625" style="1" bestFit="1" customWidth="1"/>
    <col min="7434" max="7434" width="28.140625" style="1" bestFit="1" customWidth="1"/>
    <col min="7435" max="7435" width="33.140625" style="1" bestFit="1" customWidth="1"/>
    <col min="7436" max="7436" width="26" style="1" bestFit="1" customWidth="1"/>
    <col min="7437" max="7437" width="19.140625" style="1" bestFit="1" customWidth="1"/>
    <col min="7438" max="7438" width="10.42578125" style="1" customWidth="1"/>
    <col min="7439" max="7439" width="11.85546875" style="1" customWidth="1"/>
    <col min="7440" max="7440" width="14.7109375" style="1" customWidth="1"/>
    <col min="7441" max="7441" width="9" style="1" bestFit="1" customWidth="1"/>
    <col min="7442" max="7681" width="9.140625" style="1"/>
    <col min="7682" max="7682" width="4.7109375" style="1" bestFit="1" customWidth="1"/>
    <col min="7683" max="7683" width="9.7109375" style="1" bestFit="1" customWidth="1"/>
    <col min="7684" max="7684" width="10" style="1" bestFit="1" customWidth="1"/>
    <col min="7685" max="7685" width="8.85546875" style="1" bestFit="1" customWidth="1"/>
    <col min="7686" max="7686" width="22.85546875" style="1" customWidth="1"/>
    <col min="7687" max="7687" width="59.7109375" style="1" bestFit="1" customWidth="1"/>
    <col min="7688" max="7688" width="57.85546875" style="1" bestFit="1" customWidth="1"/>
    <col min="7689" max="7689" width="35.28515625" style="1" bestFit="1" customWidth="1"/>
    <col min="7690" max="7690" width="28.140625" style="1" bestFit="1" customWidth="1"/>
    <col min="7691" max="7691" width="33.140625" style="1" bestFit="1" customWidth="1"/>
    <col min="7692" max="7692" width="26" style="1" bestFit="1" customWidth="1"/>
    <col min="7693" max="7693" width="19.140625" style="1" bestFit="1" customWidth="1"/>
    <col min="7694" max="7694" width="10.42578125" style="1" customWidth="1"/>
    <col min="7695" max="7695" width="11.85546875" style="1" customWidth="1"/>
    <col min="7696" max="7696" width="14.7109375" style="1" customWidth="1"/>
    <col min="7697" max="7697" width="9" style="1" bestFit="1" customWidth="1"/>
    <col min="7698" max="7937" width="9.140625" style="1"/>
    <col min="7938" max="7938" width="4.7109375" style="1" bestFit="1" customWidth="1"/>
    <col min="7939" max="7939" width="9.7109375" style="1" bestFit="1" customWidth="1"/>
    <col min="7940" max="7940" width="10" style="1" bestFit="1" customWidth="1"/>
    <col min="7941" max="7941" width="8.85546875" style="1" bestFit="1" customWidth="1"/>
    <col min="7942" max="7942" width="22.85546875" style="1" customWidth="1"/>
    <col min="7943" max="7943" width="59.7109375" style="1" bestFit="1" customWidth="1"/>
    <col min="7944" max="7944" width="57.85546875" style="1" bestFit="1" customWidth="1"/>
    <col min="7945" max="7945" width="35.28515625" style="1" bestFit="1" customWidth="1"/>
    <col min="7946" max="7946" width="28.140625" style="1" bestFit="1" customWidth="1"/>
    <col min="7947" max="7947" width="33.140625" style="1" bestFit="1" customWidth="1"/>
    <col min="7948" max="7948" width="26" style="1" bestFit="1" customWidth="1"/>
    <col min="7949" max="7949" width="19.140625" style="1" bestFit="1" customWidth="1"/>
    <col min="7950" max="7950" width="10.42578125" style="1" customWidth="1"/>
    <col min="7951" max="7951" width="11.85546875" style="1" customWidth="1"/>
    <col min="7952" max="7952" width="14.7109375" style="1" customWidth="1"/>
    <col min="7953" max="7953" width="9" style="1" bestFit="1" customWidth="1"/>
    <col min="7954" max="8193" width="9.140625" style="1"/>
    <col min="8194" max="8194" width="4.7109375" style="1" bestFit="1" customWidth="1"/>
    <col min="8195" max="8195" width="9.7109375" style="1" bestFit="1" customWidth="1"/>
    <col min="8196" max="8196" width="10" style="1" bestFit="1" customWidth="1"/>
    <col min="8197" max="8197" width="8.85546875" style="1" bestFit="1" customWidth="1"/>
    <col min="8198" max="8198" width="22.85546875" style="1" customWidth="1"/>
    <col min="8199" max="8199" width="59.7109375" style="1" bestFit="1" customWidth="1"/>
    <col min="8200" max="8200" width="57.85546875" style="1" bestFit="1" customWidth="1"/>
    <col min="8201" max="8201" width="35.28515625" style="1" bestFit="1" customWidth="1"/>
    <col min="8202" max="8202" width="28.140625" style="1" bestFit="1" customWidth="1"/>
    <col min="8203" max="8203" width="33.140625" style="1" bestFit="1" customWidth="1"/>
    <col min="8204" max="8204" width="26" style="1" bestFit="1" customWidth="1"/>
    <col min="8205" max="8205" width="19.140625" style="1" bestFit="1" customWidth="1"/>
    <col min="8206" max="8206" width="10.42578125" style="1" customWidth="1"/>
    <col min="8207" max="8207" width="11.85546875" style="1" customWidth="1"/>
    <col min="8208" max="8208" width="14.7109375" style="1" customWidth="1"/>
    <col min="8209" max="8209" width="9" style="1" bestFit="1" customWidth="1"/>
    <col min="8210" max="8449" width="9.140625" style="1"/>
    <col min="8450" max="8450" width="4.7109375" style="1" bestFit="1" customWidth="1"/>
    <col min="8451" max="8451" width="9.7109375" style="1" bestFit="1" customWidth="1"/>
    <col min="8452" max="8452" width="10" style="1" bestFit="1" customWidth="1"/>
    <col min="8453" max="8453" width="8.85546875" style="1" bestFit="1" customWidth="1"/>
    <col min="8454" max="8454" width="22.85546875" style="1" customWidth="1"/>
    <col min="8455" max="8455" width="59.7109375" style="1" bestFit="1" customWidth="1"/>
    <col min="8456" max="8456" width="57.85546875" style="1" bestFit="1" customWidth="1"/>
    <col min="8457" max="8457" width="35.28515625" style="1" bestFit="1" customWidth="1"/>
    <col min="8458" max="8458" width="28.140625" style="1" bestFit="1" customWidth="1"/>
    <col min="8459" max="8459" width="33.140625" style="1" bestFit="1" customWidth="1"/>
    <col min="8460" max="8460" width="26" style="1" bestFit="1" customWidth="1"/>
    <col min="8461" max="8461" width="19.140625" style="1" bestFit="1" customWidth="1"/>
    <col min="8462" max="8462" width="10.42578125" style="1" customWidth="1"/>
    <col min="8463" max="8463" width="11.85546875" style="1" customWidth="1"/>
    <col min="8464" max="8464" width="14.7109375" style="1" customWidth="1"/>
    <col min="8465" max="8465" width="9" style="1" bestFit="1" customWidth="1"/>
    <col min="8466" max="8705" width="9.140625" style="1"/>
    <col min="8706" max="8706" width="4.7109375" style="1" bestFit="1" customWidth="1"/>
    <col min="8707" max="8707" width="9.7109375" style="1" bestFit="1" customWidth="1"/>
    <col min="8708" max="8708" width="10" style="1" bestFit="1" customWidth="1"/>
    <col min="8709" max="8709" width="8.85546875" style="1" bestFit="1" customWidth="1"/>
    <col min="8710" max="8710" width="22.85546875" style="1" customWidth="1"/>
    <col min="8711" max="8711" width="59.7109375" style="1" bestFit="1" customWidth="1"/>
    <col min="8712" max="8712" width="57.85546875" style="1" bestFit="1" customWidth="1"/>
    <col min="8713" max="8713" width="35.28515625" style="1" bestFit="1" customWidth="1"/>
    <col min="8714" max="8714" width="28.140625" style="1" bestFit="1" customWidth="1"/>
    <col min="8715" max="8715" width="33.140625" style="1" bestFit="1" customWidth="1"/>
    <col min="8716" max="8716" width="26" style="1" bestFit="1" customWidth="1"/>
    <col min="8717" max="8717" width="19.140625" style="1" bestFit="1" customWidth="1"/>
    <col min="8718" max="8718" width="10.42578125" style="1" customWidth="1"/>
    <col min="8719" max="8719" width="11.85546875" style="1" customWidth="1"/>
    <col min="8720" max="8720" width="14.7109375" style="1" customWidth="1"/>
    <col min="8721" max="8721" width="9" style="1" bestFit="1" customWidth="1"/>
    <col min="8722" max="8961" width="9.140625" style="1"/>
    <col min="8962" max="8962" width="4.7109375" style="1" bestFit="1" customWidth="1"/>
    <col min="8963" max="8963" width="9.7109375" style="1" bestFit="1" customWidth="1"/>
    <col min="8964" max="8964" width="10" style="1" bestFit="1" customWidth="1"/>
    <col min="8965" max="8965" width="8.85546875" style="1" bestFit="1" customWidth="1"/>
    <col min="8966" max="8966" width="22.85546875" style="1" customWidth="1"/>
    <col min="8967" max="8967" width="59.7109375" style="1" bestFit="1" customWidth="1"/>
    <col min="8968" max="8968" width="57.85546875" style="1" bestFit="1" customWidth="1"/>
    <col min="8969" max="8969" width="35.28515625" style="1" bestFit="1" customWidth="1"/>
    <col min="8970" max="8970" width="28.140625" style="1" bestFit="1" customWidth="1"/>
    <col min="8971" max="8971" width="33.140625" style="1" bestFit="1" customWidth="1"/>
    <col min="8972" max="8972" width="26" style="1" bestFit="1" customWidth="1"/>
    <col min="8973" max="8973" width="19.140625" style="1" bestFit="1" customWidth="1"/>
    <col min="8974" max="8974" width="10.42578125" style="1" customWidth="1"/>
    <col min="8975" max="8975" width="11.85546875" style="1" customWidth="1"/>
    <col min="8976" max="8976" width="14.7109375" style="1" customWidth="1"/>
    <col min="8977" max="8977" width="9" style="1" bestFit="1" customWidth="1"/>
    <col min="8978" max="9217" width="9.140625" style="1"/>
    <col min="9218" max="9218" width="4.7109375" style="1" bestFit="1" customWidth="1"/>
    <col min="9219" max="9219" width="9.7109375" style="1" bestFit="1" customWidth="1"/>
    <col min="9220" max="9220" width="10" style="1" bestFit="1" customWidth="1"/>
    <col min="9221" max="9221" width="8.85546875" style="1" bestFit="1" customWidth="1"/>
    <col min="9222" max="9222" width="22.85546875" style="1" customWidth="1"/>
    <col min="9223" max="9223" width="59.7109375" style="1" bestFit="1" customWidth="1"/>
    <col min="9224" max="9224" width="57.85546875" style="1" bestFit="1" customWidth="1"/>
    <col min="9225" max="9225" width="35.28515625" style="1" bestFit="1" customWidth="1"/>
    <col min="9226" max="9226" width="28.140625" style="1" bestFit="1" customWidth="1"/>
    <col min="9227" max="9227" width="33.140625" style="1" bestFit="1" customWidth="1"/>
    <col min="9228" max="9228" width="26" style="1" bestFit="1" customWidth="1"/>
    <col min="9229" max="9229" width="19.140625" style="1" bestFit="1" customWidth="1"/>
    <col min="9230" max="9230" width="10.42578125" style="1" customWidth="1"/>
    <col min="9231" max="9231" width="11.85546875" style="1" customWidth="1"/>
    <col min="9232" max="9232" width="14.7109375" style="1" customWidth="1"/>
    <col min="9233" max="9233" width="9" style="1" bestFit="1" customWidth="1"/>
    <col min="9234" max="9473" width="9.140625" style="1"/>
    <col min="9474" max="9474" width="4.7109375" style="1" bestFit="1" customWidth="1"/>
    <col min="9475" max="9475" width="9.7109375" style="1" bestFit="1" customWidth="1"/>
    <col min="9476" max="9476" width="10" style="1" bestFit="1" customWidth="1"/>
    <col min="9477" max="9477" width="8.85546875" style="1" bestFit="1" customWidth="1"/>
    <col min="9478" max="9478" width="22.85546875" style="1" customWidth="1"/>
    <col min="9479" max="9479" width="59.7109375" style="1" bestFit="1" customWidth="1"/>
    <col min="9480" max="9480" width="57.85546875" style="1" bestFit="1" customWidth="1"/>
    <col min="9481" max="9481" width="35.28515625" style="1" bestFit="1" customWidth="1"/>
    <col min="9482" max="9482" width="28.140625" style="1" bestFit="1" customWidth="1"/>
    <col min="9483" max="9483" width="33.140625" style="1" bestFit="1" customWidth="1"/>
    <col min="9484" max="9484" width="26" style="1" bestFit="1" customWidth="1"/>
    <col min="9485" max="9485" width="19.140625" style="1" bestFit="1" customWidth="1"/>
    <col min="9486" max="9486" width="10.42578125" style="1" customWidth="1"/>
    <col min="9487" max="9487" width="11.85546875" style="1" customWidth="1"/>
    <col min="9488" max="9488" width="14.7109375" style="1" customWidth="1"/>
    <col min="9489" max="9489" width="9" style="1" bestFit="1" customWidth="1"/>
    <col min="9490" max="9729" width="9.140625" style="1"/>
    <col min="9730" max="9730" width="4.7109375" style="1" bestFit="1" customWidth="1"/>
    <col min="9731" max="9731" width="9.7109375" style="1" bestFit="1" customWidth="1"/>
    <col min="9732" max="9732" width="10" style="1" bestFit="1" customWidth="1"/>
    <col min="9733" max="9733" width="8.85546875" style="1" bestFit="1" customWidth="1"/>
    <col min="9734" max="9734" width="22.85546875" style="1" customWidth="1"/>
    <col min="9735" max="9735" width="59.7109375" style="1" bestFit="1" customWidth="1"/>
    <col min="9736" max="9736" width="57.85546875" style="1" bestFit="1" customWidth="1"/>
    <col min="9737" max="9737" width="35.28515625" style="1" bestFit="1" customWidth="1"/>
    <col min="9738" max="9738" width="28.140625" style="1" bestFit="1" customWidth="1"/>
    <col min="9739" max="9739" width="33.140625" style="1" bestFit="1" customWidth="1"/>
    <col min="9740" max="9740" width="26" style="1" bestFit="1" customWidth="1"/>
    <col min="9741" max="9741" width="19.140625" style="1" bestFit="1" customWidth="1"/>
    <col min="9742" max="9742" width="10.42578125" style="1" customWidth="1"/>
    <col min="9743" max="9743" width="11.85546875" style="1" customWidth="1"/>
    <col min="9744" max="9744" width="14.7109375" style="1" customWidth="1"/>
    <col min="9745" max="9745" width="9" style="1" bestFit="1" customWidth="1"/>
    <col min="9746" max="9985" width="9.140625" style="1"/>
    <col min="9986" max="9986" width="4.7109375" style="1" bestFit="1" customWidth="1"/>
    <col min="9987" max="9987" width="9.7109375" style="1" bestFit="1" customWidth="1"/>
    <col min="9988" max="9988" width="10" style="1" bestFit="1" customWidth="1"/>
    <col min="9989" max="9989" width="8.85546875" style="1" bestFit="1" customWidth="1"/>
    <col min="9990" max="9990" width="22.85546875" style="1" customWidth="1"/>
    <col min="9991" max="9991" width="59.7109375" style="1" bestFit="1" customWidth="1"/>
    <col min="9992" max="9992" width="57.85546875" style="1" bestFit="1" customWidth="1"/>
    <col min="9993" max="9993" width="35.28515625" style="1" bestFit="1" customWidth="1"/>
    <col min="9994" max="9994" width="28.140625" style="1" bestFit="1" customWidth="1"/>
    <col min="9995" max="9995" width="33.140625" style="1" bestFit="1" customWidth="1"/>
    <col min="9996" max="9996" width="26" style="1" bestFit="1" customWidth="1"/>
    <col min="9997" max="9997" width="19.140625" style="1" bestFit="1" customWidth="1"/>
    <col min="9998" max="9998" width="10.42578125" style="1" customWidth="1"/>
    <col min="9999" max="9999" width="11.85546875" style="1" customWidth="1"/>
    <col min="10000" max="10000" width="14.7109375" style="1" customWidth="1"/>
    <col min="10001" max="10001" width="9" style="1" bestFit="1" customWidth="1"/>
    <col min="10002" max="10241" width="9.140625" style="1"/>
    <col min="10242" max="10242" width="4.7109375" style="1" bestFit="1" customWidth="1"/>
    <col min="10243" max="10243" width="9.7109375" style="1" bestFit="1" customWidth="1"/>
    <col min="10244" max="10244" width="10" style="1" bestFit="1" customWidth="1"/>
    <col min="10245" max="10245" width="8.85546875" style="1" bestFit="1" customWidth="1"/>
    <col min="10246" max="10246" width="22.85546875" style="1" customWidth="1"/>
    <col min="10247" max="10247" width="59.7109375" style="1" bestFit="1" customWidth="1"/>
    <col min="10248" max="10248" width="57.85546875" style="1" bestFit="1" customWidth="1"/>
    <col min="10249" max="10249" width="35.28515625" style="1" bestFit="1" customWidth="1"/>
    <col min="10250" max="10250" width="28.140625" style="1" bestFit="1" customWidth="1"/>
    <col min="10251" max="10251" width="33.140625" style="1" bestFit="1" customWidth="1"/>
    <col min="10252" max="10252" width="26" style="1" bestFit="1" customWidth="1"/>
    <col min="10253" max="10253" width="19.140625" style="1" bestFit="1" customWidth="1"/>
    <col min="10254" max="10254" width="10.42578125" style="1" customWidth="1"/>
    <col min="10255" max="10255" width="11.85546875" style="1" customWidth="1"/>
    <col min="10256" max="10256" width="14.7109375" style="1" customWidth="1"/>
    <col min="10257" max="10257" width="9" style="1" bestFit="1" customWidth="1"/>
    <col min="10258" max="10497" width="9.140625" style="1"/>
    <col min="10498" max="10498" width="4.7109375" style="1" bestFit="1" customWidth="1"/>
    <col min="10499" max="10499" width="9.7109375" style="1" bestFit="1" customWidth="1"/>
    <col min="10500" max="10500" width="10" style="1" bestFit="1" customWidth="1"/>
    <col min="10501" max="10501" width="8.85546875" style="1" bestFit="1" customWidth="1"/>
    <col min="10502" max="10502" width="22.85546875" style="1" customWidth="1"/>
    <col min="10503" max="10503" width="59.7109375" style="1" bestFit="1" customWidth="1"/>
    <col min="10504" max="10504" width="57.85546875" style="1" bestFit="1" customWidth="1"/>
    <col min="10505" max="10505" width="35.28515625" style="1" bestFit="1" customWidth="1"/>
    <col min="10506" max="10506" width="28.140625" style="1" bestFit="1" customWidth="1"/>
    <col min="10507" max="10507" width="33.140625" style="1" bestFit="1" customWidth="1"/>
    <col min="10508" max="10508" width="26" style="1" bestFit="1" customWidth="1"/>
    <col min="10509" max="10509" width="19.140625" style="1" bestFit="1" customWidth="1"/>
    <col min="10510" max="10510" width="10.42578125" style="1" customWidth="1"/>
    <col min="10511" max="10511" width="11.85546875" style="1" customWidth="1"/>
    <col min="10512" max="10512" width="14.7109375" style="1" customWidth="1"/>
    <col min="10513" max="10513" width="9" style="1" bestFit="1" customWidth="1"/>
    <col min="10514" max="10753" width="9.140625" style="1"/>
    <col min="10754" max="10754" width="4.7109375" style="1" bestFit="1" customWidth="1"/>
    <col min="10755" max="10755" width="9.7109375" style="1" bestFit="1" customWidth="1"/>
    <col min="10756" max="10756" width="10" style="1" bestFit="1" customWidth="1"/>
    <col min="10757" max="10757" width="8.85546875" style="1" bestFit="1" customWidth="1"/>
    <col min="10758" max="10758" width="22.85546875" style="1" customWidth="1"/>
    <col min="10759" max="10759" width="59.7109375" style="1" bestFit="1" customWidth="1"/>
    <col min="10760" max="10760" width="57.85546875" style="1" bestFit="1" customWidth="1"/>
    <col min="10761" max="10761" width="35.28515625" style="1" bestFit="1" customWidth="1"/>
    <col min="10762" max="10762" width="28.140625" style="1" bestFit="1" customWidth="1"/>
    <col min="10763" max="10763" width="33.140625" style="1" bestFit="1" customWidth="1"/>
    <col min="10764" max="10764" width="26" style="1" bestFit="1" customWidth="1"/>
    <col min="10765" max="10765" width="19.140625" style="1" bestFit="1" customWidth="1"/>
    <col min="10766" max="10766" width="10.42578125" style="1" customWidth="1"/>
    <col min="10767" max="10767" width="11.85546875" style="1" customWidth="1"/>
    <col min="10768" max="10768" width="14.7109375" style="1" customWidth="1"/>
    <col min="10769" max="10769" width="9" style="1" bestFit="1" customWidth="1"/>
    <col min="10770" max="11009" width="9.140625" style="1"/>
    <col min="11010" max="11010" width="4.7109375" style="1" bestFit="1" customWidth="1"/>
    <col min="11011" max="11011" width="9.7109375" style="1" bestFit="1" customWidth="1"/>
    <col min="11012" max="11012" width="10" style="1" bestFit="1" customWidth="1"/>
    <col min="11013" max="11013" width="8.85546875" style="1" bestFit="1" customWidth="1"/>
    <col min="11014" max="11014" width="22.85546875" style="1" customWidth="1"/>
    <col min="11015" max="11015" width="59.7109375" style="1" bestFit="1" customWidth="1"/>
    <col min="11016" max="11016" width="57.85546875" style="1" bestFit="1" customWidth="1"/>
    <col min="11017" max="11017" width="35.28515625" style="1" bestFit="1" customWidth="1"/>
    <col min="11018" max="11018" width="28.140625" style="1" bestFit="1" customWidth="1"/>
    <col min="11019" max="11019" width="33.140625" style="1" bestFit="1" customWidth="1"/>
    <col min="11020" max="11020" width="26" style="1" bestFit="1" customWidth="1"/>
    <col min="11021" max="11021" width="19.140625" style="1" bestFit="1" customWidth="1"/>
    <col min="11022" max="11022" width="10.42578125" style="1" customWidth="1"/>
    <col min="11023" max="11023" width="11.85546875" style="1" customWidth="1"/>
    <col min="11024" max="11024" width="14.7109375" style="1" customWidth="1"/>
    <col min="11025" max="11025" width="9" style="1" bestFit="1" customWidth="1"/>
    <col min="11026" max="11265" width="9.140625" style="1"/>
    <col min="11266" max="11266" width="4.7109375" style="1" bestFit="1" customWidth="1"/>
    <col min="11267" max="11267" width="9.7109375" style="1" bestFit="1" customWidth="1"/>
    <col min="11268" max="11268" width="10" style="1" bestFit="1" customWidth="1"/>
    <col min="11269" max="11269" width="8.85546875" style="1" bestFit="1" customWidth="1"/>
    <col min="11270" max="11270" width="22.85546875" style="1" customWidth="1"/>
    <col min="11271" max="11271" width="59.7109375" style="1" bestFit="1" customWidth="1"/>
    <col min="11272" max="11272" width="57.85546875" style="1" bestFit="1" customWidth="1"/>
    <col min="11273" max="11273" width="35.28515625" style="1" bestFit="1" customWidth="1"/>
    <col min="11274" max="11274" width="28.140625" style="1" bestFit="1" customWidth="1"/>
    <col min="11275" max="11275" width="33.140625" style="1" bestFit="1" customWidth="1"/>
    <col min="11276" max="11276" width="26" style="1" bestFit="1" customWidth="1"/>
    <col min="11277" max="11277" width="19.140625" style="1" bestFit="1" customWidth="1"/>
    <col min="11278" max="11278" width="10.42578125" style="1" customWidth="1"/>
    <col min="11279" max="11279" width="11.85546875" style="1" customWidth="1"/>
    <col min="11280" max="11280" width="14.7109375" style="1" customWidth="1"/>
    <col min="11281" max="11281" width="9" style="1" bestFit="1" customWidth="1"/>
    <col min="11282" max="11521" width="9.140625" style="1"/>
    <col min="11522" max="11522" width="4.7109375" style="1" bestFit="1" customWidth="1"/>
    <col min="11523" max="11523" width="9.7109375" style="1" bestFit="1" customWidth="1"/>
    <col min="11524" max="11524" width="10" style="1" bestFit="1" customWidth="1"/>
    <col min="11525" max="11525" width="8.85546875" style="1" bestFit="1" customWidth="1"/>
    <col min="11526" max="11526" width="22.85546875" style="1" customWidth="1"/>
    <col min="11527" max="11527" width="59.7109375" style="1" bestFit="1" customWidth="1"/>
    <col min="11528" max="11528" width="57.85546875" style="1" bestFit="1" customWidth="1"/>
    <col min="11529" max="11529" width="35.28515625" style="1" bestFit="1" customWidth="1"/>
    <col min="11530" max="11530" width="28.140625" style="1" bestFit="1" customWidth="1"/>
    <col min="11531" max="11531" width="33.140625" style="1" bestFit="1" customWidth="1"/>
    <col min="11532" max="11532" width="26" style="1" bestFit="1" customWidth="1"/>
    <col min="11533" max="11533" width="19.140625" style="1" bestFit="1" customWidth="1"/>
    <col min="11534" max="11534" width="10.42578125" style="1" customWidth="1"/>
    <col min="11535" max="11535" width="11.85546875" style="1" customWidth="1"/>
    <col min="11536" max="11536" width="14.7109375" style="1" customWidth="1"/>
    <col min="11537" max="11537" width="9" style="1" bestFit="1" customWidth="1"/>
    <col min="11538" max="11777" width="9.140625" style="1"/>
    <col min="11778" max="11778" width="4.7109375" style="1" bestFit="1" customWidth="1"/>
    <col min="11779" max="11779" width="9.7109375" style="1" bestFit="1" customWidth="1"/>
    <col min="11780" max="11780" width="10" style="1" bestFit="1" customWidth="1"/>
    <col min="11781" max="11781" width="8.85546875" style="1" bestFit="1" customWidth="1"/>
    <col min="11782" max="11782" width="22.85546875" style="1" customWidth="1"/>
    <col min="11783" max="11783" width="59.7109375" style="1" bestFit="1" customWidth="1"/>
    <col min="11784" max="11784" width="57.85546875" style="1" bestFit="1" customWidth="1"/>
    <col min="11785" max="11785" width="35.28515625" style="1" bestFit="1" customWidth="1"/>
    <col min="11786" max="11786" width="28.140625" style="1" bestFit="1" customWidth="1"/>
    <col min="11787" max="11787" width="33.140625" style="1" bestFit="1" customWidth="1"/>
    <col min="11788" max="11788" width="26" style="1" bestFit="1" customWidth="1"/>
    <col min="11789" max="11789" width="19.140625" style="1" bestFit="1" customWidth="1"/>
    <col min="11790" max="11790" width="10.42578125" style="1" customWidth="1"/>
    <col min="11791" max="11791" width="11.85546875" style="1" customWidth="1"/>
    <col min="11792" max="11792" width="14.7109375" style="1" customWidth="1"/>
    <col min="11793" max="11793" width="9" style="1" bestFit="1" customWidth="1"/>
    <col min="11794" max="12033" width="9.140625" style="1"/>
    <col min="12034" max="12034" width="4.7109375" style="1" bestFit="1" customWidth="1"/>
    <col min="12035" max="12035" width="9.7109375" style="1" bestFit="1" customWidth="1"/>
    <col min="12036" max="12036" width="10" style="1" bestFit="1" customWidth="1"/>
    <col min="12037" max="12037" width="8.85546875" style="1" bestFit="1" customWidth="1"/>
    <col min="12038" max="12038" width="22.85546875" style="1" customWidth="1"/>
    <col min="12039" max="12039" width="59.7109375" style="1" bestFit="1" customWidth="1"/>
    <col min="12040" max="12040" width="57.85546875" style="1" bestFit="1" customWidth="1"/>
    <col min="12041" max="12041" width="35.28515625" style="1" bestFit="1" customWidth="1"/>
    <col min="12042" max="12042" width="28.140625" style="1" bestFit="1" customWidth="1"/>
    <col min="12043" max="12043" width="33.140625" style="1" bestFit="1" customWidth="1"/>
    <col min="12044" max="12044" width="26" style="1" bestFit="1" customWidth="1"/>
    <col min="12045" max="12045" width="19.140625" style="1" bestFit="1" customWidth="1"/>
    <col min="12046" max="12046" width="10.42578125" style="1" customWidth="1"/>
    <col min="12047" max="12047" width="11.85546875" style="1" customWidth="1"/>
    <col min="12048" max="12048" width="14.7109375" style="1" customWidth="1"/>
    <col min="12049" max="12049" width="9" style="1" bestFit="1" customWidth="1"/>
    <col min="12050" max="12289" width="9.140625" style="1"/>
    <col min="12290" max="12290" width="4.7109375" style="1" bestFit="1" customWidth="1"/>
    <col min="12291" max="12291" width="9.7109375" style="1" bestFit="1" customWidth="1"/>
    <col min="12292" max="12292" width="10" style="1" bestFit="1" customWidth="1"/>
    <col min="12293" max="12293" width="8.85546875" style="1" bestFit="1" customWidth="1"/>
    <col min="12294" max="12294" width="22.85546875" style="1" customWidth="1"/>
    <col min="12295" max="12295" width="59.7109375" style="1" bestFit="1" customWidth="1"/>
    <col min="12296" max="12296" width="57.85546875" style="1" bestFit="1" customWidth="1"/>
    <col min="12297" max="12297" width="35.28515625" style="1" bestFit="1" customWidth="1"/>
    <col min="12298" max="12298" width="28.140625" style="1" bestFit="1" customWidth="1"/>
    <col min="12299" max="12299" width="33.140625" style="1" bestFit="1" customWidth="1"/>
    <col min="12300" max="12300" width="26" style="1" bestFit="1" customWidth="1"/>
    <col min="12301" max="12301" width="19.140625" style="1" bestFit="1" customWidth="1"/>
    <col min="12302" max="12302" width="10.42578125" style="1" customWidth="1"/>
    <col min="12303" max="12303" width="11.85546875" style="1" customWidth="1"/>
    <col min="12304" max="12304" width="14.7109375" style="1" customWidth="1"/>
    <col min="12305" max="12305" width="9" style="1" bestFit="1" customWidth="1"/>
    <col min="12306" max="12545" width="9.140625" style="1"/>
    <col min="12546" max="12546" width="4.7109375" style="1" bestFit="1" customWidth="1"/>
    <col min="12547" max="12547" width="9.7109375" style="1" bestFit="1" customWidth="1"/>
    <col min="12548" max="12548" width="10" style="1" bestFit="1" customWidth="1"/>
    <col min="12549" max="12549" width="8.85546875" style="1" bestFit="1" customWidth="1"/>
    <col min="12550" max="12550" width="22.85546875" style="1" customWidth="1"/>
    <col min="12551" max="12551" width="59.7109375" style="1" bestFit="1" customWidth="1"/>
    <col min="12552" max="12552" width="57.85546875" style="1" bestFit="1" customWidth="1"/>
    <col min="12553" max="12553" width="35.28515625" style="1" bestFit="1" customWidth="1"/>
    <col min="12554" max="12554" width="28.140625" style="1" bestFit="1" customWidth="1"/>
    <col min="12555" max="12555" width="33.140625" style="1" bestFit="1" customWidth="1"/>
    <col min="12556" max="12556" width="26" style="1" bestFit="1" customWidth="1"/>
    <col min="12557" max="12557" width="19.140625" style="1" bestFit="1" customWidth="1"/>
    <col min="12558" max="12558" width="10.42578125" style="1" customWidth="1"/>
    <col min="12559" max="12559" width="11.85546875" style="1" customWidth="1"/>
    <col min="12560" max="12560" width="14.7109375" style="1" customWidth="1"/>
    <col min="12561" max="12561" width="9" style="1" bestFit="1" customWidth="1"/>
    <col min="12562" max="12801" width="9.140625" style="1"/>
    <col min="12802" max="12802" width="4.7109375" style="1" bestFit="1" customWidth="1"/>
    <col min="12803" max="12803" width="9.7109375" style="1" bestFit="1" customWidth="1"/>
    <col min="12804" max="12804" width="10" style="1" bestFit="1" customWidth="1"/>
    <col min="12805" max="12805" width="8.85546875" style="1" bestFit="1" customWidth="1"/>
    <col min="12806" max="12806" width="22.85546875" style="1" customWidth="1"/>
    <col min="12807" max="12807" width="59.7109375" style="1" bestFit="1" customWidth="1"/>
    <col min="12808" max="12808" width="57.85546875" style="1" bestFit="1" customWidth="1"/>
    <col min="12809" max="12809" width="35.28515625" style="1" bestFit="1" customWidth="1"/>
    <col min="12810" max="12810" width="28.140625" style="1" bestFit="1" customWidth="1"/>
    <col min="12811" max="12811" width="33.140625" style="1" bestFit="1" customWidth="1"/>
    <col min="12812" max="12812" width="26" style="1" bestFit="1" customWidth="1"/>
    <col min="12813" max="12813" width="19.140625" style="1" bestFit="1" customWidth="1"/>
    <col min="12814" max="12814" width="10.42578125" style="1" customWidth="1"/>
    <col min="12815" max="12815" width="11.85546875" style="1" customWidth="1"/>
    <col min="12816" max="12816" width="14.7109375" style="1" customWidth="1"/>
    <col min="12817" max="12817" width="9" style="1" bestFit="1" customWidth="1"/>
    <col min="12818" max="13057" width="9.140625" style="1"/>
    <col min="13058" max="13058" width="4.7109375" style="1" bestFit="1" customWidth="1"/>
    <col min="13059" max="13059" width="9.7109375" style="1" bestFit="1" customWidth="1"/>
    <col min="13060" max="13060" width="10" style="1" bestFit="1" customWidth="1"/>
    <col min="13061" max="13061" width="8.85546875" style="1" bestFit="1" customWidth="1"/>
    <col min="13062" max="13062" width="22.85546875" style="1" customWidth="1"/>
    <col min="13063" max="13063" width="59.7109375" style="1" bestFit="1" customWidth="1"/>
    <col min="13064" max="13064" width="57.85546875" style="1" bestFit="1" customWidth="1"/>
    <col min="13065" max="13065" width="35.28515625" style="1" bestFit="1" customWidth="1"/>
    <col min="13066" max="13066" width="28.140625" style="1" bestFit="1" customWidth="1"/>
    <col min="13067" max="13067" width="33.140625" style="1" bestFit="1" customWidth="1"/>
    <col min="13068" max="13068" width="26" style="1" bestFit="1" customWidth="1"/>
    <col min="13069" max="13069" width="19.140625" style="1" bestFit="1" customWidth="1"/>
    <col min="13070" max="13070" width="10.42578125" style="1" customWidth="1"/>
    <col min="13071" max="13071" width="11.85546875" style="1" customWidth="1"/>
    <col min="13072" max="13072" width="14.7109375" style="1" customWidth="1"/>
    <col min="13073" max="13073" width="9" style="1" bestFit="1" customWidth="1"/>
    <col min="13074" max="13313" width="9.140625" style="1"/>
    <col min="13314" max="13314" width="4.7109375" style="1" bestFit="1" customWidth="1"/>
    <col min="13315" max="13315" width="9.7109375" style="1" bestFit="1" customWidth="1"/>
    <col min="13316" max="13316" width="10" style="1" bestFit="1" customWidth="1"/>
    <col min="13317" max="13317" width="8.85546875" style="1" bestFit="1" customWidth="1"/>
    <col min="13318" max="13318" width="22.85546875" style="1" customWidth="1"/>
    <col min="13319" max="13319" width="59.7109375" style="1" bestFit="1" customWidth="1"/>
    <col min="13320" max="13320" width="57.85546875" style="1" bestFit="1" customWidth="1"/>
    <col min="13321" max="13321" width="35.28515625" style="1" bestFit="1" customWidth="1"/>
    <col min="13322" max="13322" width="28.140625" style="1" bestFit="1" customWidth="1"/>
    <col min="13323" max="13323" width="33.140625" style="1" bestFit="1" customWidth="1"/>
    <col min="13324" max="13324" width="26" style="1" bestFit="1" customWidth="1"/>
    <col min="13325" max="13325" width="19.140625" style="1" bestFit="1" customWidth="1"/>
    <col min="13326" max="13326" width="10.42578125" style="1" customWidth="1"/>
    <col min="13327" max="13327" width="11.85546875" style="1" customWidth="1"/>
    <col min="13328" max="13328" width="14.7109375" style="1" customWidth="1"/>
    <col min="13329" max="13329" width="9" style="1" bestFit="1" customWidth="1"/>
    <col min="13330" max="13569" width="9.140625" style="1"/>
    <col min="13570" max="13570" width="4.7109375" style="1" bestFit="1" customWidth="1"/>
    <col min="13571" max="13571" width="9.7109375" style="1" bestFit="1" customWidth="1"/>
    <col min="13572" max="13572" width="10" style="1" bestFit="1" customWidth="1"/>
    <col min="13573" max="13573" width="8.85546875" style="1" bestFit="1" customWidth="1"/>
    <col min="13574" max="13574" width="22.85546875" style="1" customWidth="1"/>
    <col min="13575" max="13575" width="59.7109375" style="1" bestFit="1" customWidth="1"/>
    <col min="13576" max="13576" width="57.85546875" style="1" bestFit="1" customWidth="1"/>
    <col min="13577" max="13577" width="35.28515625" style="1" bestFit="1" customWidth="1"/>
    <col min="13578" max="13578" width="28.140625" style="1" bestFit="1" customWidth="1"/>
    <col min="13579" max="13579" width="33.140625" style="1" bestFit="1" customWidth="1"/>
    <col min="13580" max="13580" width="26" style="1" bestFit="1" customWidth="1"/>
    <col min="13581" max="13581" width="19.140625" style="1" bestFit="1" customWidth="1"/>
    <col min="13582" max="13582" width="10.42578125" style="1" customWidth="1"/>
    <col min="13583" max="13583" width="11.85546875" style="1" customWidth="1"/>
    <col min="13584" max="13584" width="14.7109375" style="1" customWidth="1"/>
    <col min="13585" max="13585" width="9" style="1" bestFit="1" customWidth="1"/>
    <col min="13586" max="13825" width="9.140625" style="1"/>
    <col min="13826" max="13826" width="4.7109375" style="1" bestFit="1" customWidth="1"/>
    <col min="13827" max="13827" width="9.7109375" style="1" bestFit="1" customWidth="1"/>
    <col min="13828" max="13828" width="10" style="1" bestFit="1" customWidth="1"/>
    <col min="13829" max="13829" width="8.85546875" style="1" bestFit="1" customWidth="1"/>
    <col min="13830" max="13830" width="22.85546875" style="1" customWidth="1"/>
    <col min="13831" max="13831" width="59.7109375" style="1" bestFit="1" customWidth="1"/>
    <col min="13832" max="13832" width="57.85546875" style="1" bestFit="1" customWidth="1"/>
    <col min="13833" max="13833" width="35.28515625" style="1" bestFit="1" customWidth="1"/>
    <col min="13834" max="13834" width="28.140625" style="1" bestFit="1" customWidth="1"/>
    <col min="13835" max="13835" width="33.140625" style="1" bestFit="1" customWidth="1"/>
    <col min="13836" max="13836" width="26" style="1" bestFit="1" customWidth="1"/>
    <col min="13837" max="13837" width="19.140625" style="1" bestFit="1" customWidth="1"/>
    <col min="13838" max="13838" width="10.42578125" style="1" customWidth="1"/>
    <col min="13839" max="13839" width="11.85546875" style="1" customWidth="1"/>
    <col min="13840" max="13840" width="14.7109375" style="1" customWidth="1"/>
    <col min="13841" max="13841" width="9" style="1" bestFit="1" customWidth="1"/>
    <col min="13842" max="14081" width="9.140625" style="1"/>
    <col min="14082" max="14082" width="4.7109375" style="1" bestFit="1" customWidth="1"/>
    <col min="14083" max="14083" width="9.7109375" style="1" bestFit="1" customWidth="1"/>
    <col min="14084" max="14084" width="10" style="1" bestFit="1" customWidth="1"/>
    <col min="14085" max="14085" width="8.85546875" style="1" bestFit="1" customWidth="1"/>
    <col min="14086" max="14086" width="22.85546875" style="1" customWidth="1"/>
    <col min="14087" max="14087" width="59.7109375" style="1" bestFit="1" customWidth="1"/>
    <col min="14088" max="14088" width="57.85546875" style="1" bestFit="1" customWidth="1"/>
    <col min="14089" max="14089" width="35.28515625" style="1" bestFit="1" customWidth="1"/>
    <col min="14090" max="14090" width="28.140625" style="1" bestFit="1" customWidth="1"/>
    <col min="14091" max="14091" width="33.140625" style="1" bestFit="1" customWidth="1"/>
    <col min="14092" max="14092" width="26" style="1" bestFit="1" customWidth="1"/>
    <col min="14093" max="14093" width="19.140625" style="1" bestFit="1" customWidth="1"/>
    <col min="14094" max="14094" width="10.42578125" style="1" customWidth="1"/>
    <col min="14095" max="14095" width="11.85546875" style="1" customWidth="1"/>
    <col min="14096" max="14096" width="14.7109375" style="1" customWidth="1"/>
    <col min="14097" max="14097" width="9" style="1" bestFit="1" customWidth="1"/>
    <col min="14098" max="14337" width="9.140625" style="1"/>
    <col min="14338" max="14338" width="4.7109375" style="1" bestFit="1" customWidth="1"/>
    <col min="14339" max="14339" width="9.7109375" style="1" bestFit="1" customWidth="1"/>
    <col min="14340" max="14340" width="10" style="1" bestFit="1" customWidth="1"/>
    <col min="14341" max="14341" width="8.85546875" style="1" bestFit="1" customWidth="1"/>
    <col min="14342" max="14342" width="22.85546875" style="1" customWidth="1"/>
    <col min="14343" max="14343" width="59.7109375" style="1" bestFit="1" customWidth="1"/>
    <col min="14344" max="14344" width="57.85546875" style="1" bestFit="1" customWidth="1"/>
    <col min="14345" max="14345" width="35.28515625" style="1" bestFit="1" customWidth="1"/>
    <col min="14346" max="14346" width="28.140625" style="1" bestFit="1" customWidth="1"/>
    <col min="14347" max="14347" width="33.140625" style="1" bestFit="1" customWidth="1"/>
    <col min="14348" max="14348" width="26" style="1" bestFit="1" customWidth="1"/>
    <col min="14349" max="14349" width="19.140625" style="1" bestFit="1" customWidth="1"/>
    <col min="14350" max="14350" width="10.42578125" style="1" customWidth="1"/>
    <col min="14351" max="14351" width="11.85546875" style="1" customWidth="1"/>
    <col min="14352" max="14352" width="14.7109375" style="1" customWidth="1"/>
    <col min="14353" max="14353" width="9" style="1" bestFit="1" customWidth="1"/>
    <col min="14354" max="14593" width="9.140625" style="1"/>
    <col min="14594" max="14594" width="4.7109375" style="1" bestFit="1" customWidth="1"/>
    <col min="14595" max="14595" width="9.7109375" style="1" bestFit="1" customWidth="1"/>
    <col min="14596" max="14596" width="10" style="1" bestFit="1" customWidth="1"/>
    <col min="14597" max="14597" width="8.85546875" style="1" bestFit="1" customWidth="1"/>
    <col min="14598" max="14598" width="22.85546875" style="1" customWidth="1"/>
    <col min="14599" max="14599" width="59.7109375" style="1" bestFit="1" customWidth="1"/>
    <col min="14600" max="14600" width="57.85546875" style="1" bestFit="1" customWidth="1"/>
    <col min="14601" max="14601" width="35.28515625" style="1" bestFit="1" customWidth="1"/>
    <col min="14602" max="14602" width="28.140625" style="1" bestFit="1" customWidth="1"/>
    <col min="14603" max="14603" width="33.140625" style="1" bestFit="1" customWidth="1"/>
    <col min="14604" max="14604" width="26" style="1" bestFit="1" customWidth="1"/>
    <col min="14605" max="14605" width="19.140625" style="1" bestFit="1" customWidth="1"/>
    <col min="14606" max="14606" width="10.42578125" style="1" customWidth="1"/>
    <col min="14607" max="14607" width="11.85546875" style="1" customWidth="1"/>
    <col min="14608" max="14608" width="14.7109375" style="1" customWidth="1"/>
    <col min="14609" max="14609" width="9" style="1" bestFit="1" customWidth="1"/>
    <col min="14610" max="14849" width="9.140625" style="1"/>
    <col min="14850" max="14850" width="4.7109375" style="1" bestFit="1" customWidth="1"/>
    <col min="14851" max="14851" width="9.7109375" style="1" bestFit="1" customWidth="1"/>
    <col min="14852" max="14852" width="10" style="1" bestFit="1" customWidth="1"/>
    <col min="14853" max="14853" width="8.85546875" style="1" bestFit="1" customWidth="1"/>
    <col min="14854" max="14854" width="22.85546875" style="1" customWidth="1"/>
    <col min="14855" max="14855" width="59.7109375" style="1" bestFit="1" customWidth="1"/>
    <col min="14856" max="14856" width="57.85546875" style="1" bestFit="1" customWidth="1"/>
    <col min="14857" max="14857" width="35.28515625" style="1" bestFit="1" customWidth="1"/>
    <col min="14858" max="14858" width="28.140625" style="1" bestFit="1" customWidth="1"/>
    <col min="14859" max="14859" width="33.140625" style="1" bestFit="1" customWidth="1"/>
    <col min="14860" max="14860" width="26" style="1" bestFit="1" customWidth="1"/>
    <col min="14861" max="14861" width="19.140625" style="1" bestFit="1" customWidth="1"/>
    <col min="14862" max="14862" width="10.42578125" style="1" customWidth="1"/>
    <col min="14863" max="14863" width="11.85546875" style="1" customWidth="1"/>
    <col min="14864" max="14864" width="14.7109375" style="1" customWidth="1"/>
    <col min="14865" max="14865" width="9" style="1" bestFit="1" customWidth="1"/>
    <col min="14866" max="15105" width="9.140625" style="1"/>
    <col min="15106" max="15106" width="4.7109375" style="1" bestFit="1" customWidth="1"/>
    <col min="15107" max="15107" width="9.7109375" style="1" bestFit="1" customWidth="1"/>
    <col min="15108" max="15108" width="10" style="1" bestFit="1" customWidth="1"/>
    <col min="15109" max="15109" width="8.85546875" style="1" bestFit="1" customWidth="1"/>
    <col min="15110" max="15110" width="22.85546875" style="1" customWidth="1"/>
    <col min="15111" max="15111" width="59.7109375" style="1" bestFit="1" customWidth="1"/>
    <col min="15112" max="15112" width="57.85546875" style="1" bestFit="1" customWidth="1"/>
    <col min="15113" max="15113" width="35.28515625" style="1" bestFit="1" customWidth="1"/>
    <col min="15114" max="15114" width="28.140625" style="1" bestFit="1" customWidth="1"/>
    <col min="15115" max="15115" width="33.140625" style="1" bestFit="1" customWidth="1"/>
    <col min="15116" max="15116" width="26" style="1" bestFit="1" customWidth="1"/>
    <col min="15117" max="15117" width="19.140625" style="1" bestFit="1" customWidth="1"/>
    <col min="15118" max="15118" width="10.42578125" style="1" customWidth="1"/>
    <col min="15119" max="15119" width="11.85546875" style="1" customWidth="1"/>
    <col min="15120" max="15120" width="14.7109375" style="1" customWidth="1"/>
    <col min="15121" max="15121" width="9" style="1" bestFit="1" customWidth="1"/>
    <col min="15122" max="15361" width="9.140625" style="1"/>
    <col min="15362" max="15362" width="4.7109375" style="1" bestFit="1" customWidth="1"/>
    <col min="15363" max="15363" width="9.7109375" style="1" bestFit="1" customWidth="1"/>
    <col min="15364" max="15364" width="10" style="1" bestFit="1" customWidth="1"/>
    <col min="15365" max="15365" width="8.85546875" style="1" bestFit="1" customWidth="1"/>
    <col min="15366" max="15366" width="22.85546875" style="1" customWidth="1"/>
    <col min="15367" max="15367" width="59.7109375" style="1" bestFit="1" customWidth="1"/>
    <col min="15368" max="15368" width="57.85546875" style="1" bestFit="1" customWidth="1"/>
    <col min="15369" max="15369" width="35.28515625" style="1" bestFit="1" customWidth="1"/>
    <col min="15370" max="15370" width="28.140625" style="1" bestFit="1" customWidth="1"/>
    <col min="15371" max="15371" width="33.140625" style="1" bestFit="1" customWidth="1"/>
    <col min="15372" max="15372" width="26" style="1" bestFit="1" customWidth="1"/>
    <col min="15373" max="15373" width="19.140625" style="1" bestFit="1" customWidth="1"/>
    <col min="15374" max="15374" width="10.42578125" style="1" customWidth="1"/>
    <col min="15375" max="15375" width="11.85546875" style="1" customWidth="1"/>
    <col min="15376" max="15376" width="14.7109375" style="1" customWidth="1"/>
    <col min="15377" max="15377" width="9" style="1" bestFit="1" customWidth="1"/>
    <col min="15378" max="15617" width="9.140625" style="1"/>
    <col min="15618" max="15618" width="4.7109375" style="1" bestFit="1" customWidth="1"/>
    <col min="15619" max="15619" width="9.7109375" style="1" bestFit="1" customWidth="1"/>
    <col min="15620" max="15620" width="10" style="1" bestFit="1" customWidth="1"/>
    <col min="15621" max="15621" width="8.85546875" style="1" bestFit="1" customWidth="1"/>
    <col min="15622" max="15622" width="22.85546875" style="1" customWidth="1"/>
    <col min="15623" max="15623" width="59.7109375" style="1" bestFit="1" customWidth="1"/>
    <col min="15624" max="15624" width="57.85546875" style="1" bestFit="1" customWidth="1"/>
    <col min="15625" max="15625" width="35.28515625" style="1" bestFit="1" customWidth="1"/>
    <col min="15626" max="15626" width="28.140625" style="1" bestFit="1" customWidth="1"/>
    <col min="15627" max="15627" width="33.140625" style="1" bestFit="1" customWidth="1"/>
    <col min="15628" max="15628" width="26" style="1" bestFit="1" customWidth="1"/>
    <col min="15629" max="15629" width="19.140625" style="1" bestFit="1" customWidth="1"/>
    <col min="15630" max="15630" width="10.42578125" style="1" customWidth="1"/>
    <col min="15631" max="15631" width="11.85546875" style="1" customWidth="1"/>
    <col min="15632" max="15632" width="14.7109375" style="1" customWidth="1"/>
    <col min="15633" max="15633" width="9" style="1" bestFit="1" customWidth="1"/>
    <col min="15634" max="15873" width="9.140625" style="1"/>
    <col min="15874" max="15874" width="4.7109375" style="1" bestFit="1" customWidth="1"/>
    <col min="15875" max="15875" width="9.7109375" style="1" bestFit="1" customWidth="1"/>
    <col min="15876" max="15876" width="10" style="1" bestFit="1" customWidth="1"/>
    <col min="15877" max="15877" width="8.85546875" style="1" bestFit="1" customWidth="1"/>
    <col min="15878" max="15878" width="22.85546875" style="1" customWidth="1"/>
    <col min="15879" max="15879" width="59.7109375" style="1" bestFit="1" customWidth="1"/>
    <col min="15880" max="15880" width="57.85546875" style="1" bestFit="1" customWidth="1"/>
    <col min="15881" max="15881" width="35.28515625" style="1" bestFit="1" customWidth="1"/>
    <col min="15882" max="15882" width="28.140625" style="1" bestFit="1" customWidth="1"/>
    <col min="15883" max="15883" width="33.140625" style="1" bestFit="1" customWidth="1"/>
    <col min="15884" max="15884" width="26" style="1" bestFit="1" customWidth="1"/>
    <col min="15885" max="15885" width="19.140625" style="1" bestFit="1" customWidth="1"/>
    <col min="15886" max="15886" width="10.42578125" style="1" customWidth="1"/>
    <col min="15887" max="15887" width="11.85546875" style="1" customWidth="1"/>
    <col min="15888" max="15888" width="14.7109375" style="1" customWidth="1"/>
    <col min="15889" max="15889" width="9" style="1" bestFit="1" customWidth="1"/>
    <col min="15890" max="16129" width="9.140625" style="1"/>
    <col min="16130" max="16130" width="4.7109375" style="1" bestFit="1" customWidth="1"/>
    <col min="16131" max="16131" width="9.7109375" style="1" bestFit="1" customWidth="1"/>
    <col min="16132" max="16132" width="10" style="1" bestFit="1" customWidth="1"/>
    <col min="16133" max="16133" width="8.85546875" style="1" bestFit="1" customWidth="1"/>
    <col min="16134" max="16134" width="22.85546875" style="1" customWidth="1"/>
    <col min="16135" max="16135" width="59.7109375" style="1" bestFit="1" customWidth="1"/>
    <col min="16136" max="16136" width="57.85546875" style="1" bestFit="1" customWidth="1"/>
    <col min="16137" max="16137" width="35.28515625" style="1" bestFit="1" customWidth="1"/>
    <col min="16138" max="16138" width="28.140625" style="1" bestFit="1" customWidth="1"/>
    <col min="16139" max="16139" width="33.140625" style="1" bestFit="1" customWidth="1"/>
    <col min="16140" max="16140" width="26" style="1" bestFit="1" customWidth="1"/>
    <col min="16141" max="16141" width="19.140625" style="1" bestFit="1" customWidth="1"/>
    <col min="16142" max="16142" width="10.42578125" style="1" customWidth="1"/>
    <col min="16143" max="16143" width="11.85546875" style="1" customWidth="1"/>
    <col min="16144" max="16144" width="14.7109375" style="1" customWidth="1"/>
    <col min="16145" max="16145" width="9" style="1" bestFit="1" customWidth="1"/>
    <col min="16146" max="16384" width="9.140625" style="1"/>
  </cols>
  <sheetData>
    <row r="1" spans="1:18" x14ac:dyDescent="0.25">
      <c r="A1" s="474"/>
      <c r="B1" s="474"/>
      <c r="C1" s="474"/>
      <c r="D1" s="474"/>
      <c r="E1" s="474"/>
    </row>
    <row r="2" spans="1:18" ht="18.75" x14ac:dyDescent="0.3">
      <c r="A2" s="76" t="s">
        <v>2445</v>
      </c>
    </row>
    <row r="4" spans="1:18" s="4" customFormat="1" ht="47.25" customHeight="1" x14ac:dyDescent="0.25">
      <c r="A4" s="477" t="s">
        <v>0</v>
      </c>
      <c r="B4" s="479" t="s">
        <v>1</v>
      </c>
      <c r="C4" s="479" t="s">
        <v>2</v>
      </c>
      <c r="D4" s="479" t="s">
        <v>3</v>
      </c>
      <c r="E4" s="477" t="s">
        <v>4</v>
      </c>
      <c r="F4" s="477" t="s">
        <v>5</v>
      </c>
      <c r="G4" s="479" t="s">
        <v>6</v>
      </c>
      <c r="H4" s="481" t="s">
        <v>7</v>
      </c>
      <c r="I4" s="481"/>
      <c r="J4" s="477" t="s">
        <v>8</v>
      </c>
      <c r="K4" s="482" t="s">
        <v>144</v>
      </c>
      <c r="L4" s="483"/>
      <c r="M4" s="484" t="s">
        <v>10</v>
      </c>
      <c r="N4" s="484"/>
      <c r="O4" s="484" t="s">
        <v>11</v>
      </c>
      <c r="P4" s="484"/>
      <c r="Q4" s="477" t="s">
        <v>12</v>
      </c>
      <c r="R4" s="479" t="s">
        <v>13</v>
      </c>
    </row>
    <row r="5" spans="1:18" s="4" customFormat="1" ht="35.25" customHeight="1" x14ac:dyDescent="0.2">
      <c r="A5" s="478"/>
      <c r="B5" s="480"/>
      <c r="C5" s="480"/>
      <c r="D5" s="480"/>
      <c r="E5" s="478"/>
      <c r="F5" s="478"/>
      <c r="G5" s="480"/>
      <c r="H5" s="33" t="s">
        <v>14</v>
      </c>
      <c r="I5" s="33" t="s">
        <v>15</v>
      </c>
      <c r="J5" s="478"/>
      <c r="K5" s="71">
        <v>2020</v>
      </c>
      <c r="L5" s="71">
        <v>2021</v>
      </c>
      <c r="M5" s="71">
        <v>2020</v>
      </c>
      <c r="N5" s="71">
        <v>2021</v>
      </c>
      <c r="O5" s="71">
        <v>2020</v>
      </c>
      <c r="P5" s="71">
        <v>2021</v>
      </c>
      <c r="Q5" s="478"/>
      <c r="R5" s="480"/>
    </row>
    <row r="6" spans="1:18" s="4" customFormat="1" ht="15.75" customHeight="1" x14ac:dyDescent="0.2">
      <c r="A6" s="32" t="s">
        <v>16</v>
      </c>
      <c r="B6" s="33" t="s">
        <v>17</v>
      </c>
      <c r="C6" s="33" t="s">
        <v>18</v>
      </c>
      <c r="D6" s="33" t="s">
        <v>19</v>
      </c>
      <c r="E6" s="32" t="s">
        <v>20</v>
      </c>
      <c r="F6" s="32" t="s">
        <v>21</v>
      </c>
      <c r="G6" s="32" t="s">
        <v>22</v>
      </c>
      <c r="H6" s="33" t="s">
        <v>23</v>
      </c>
      <c r="I6" s="33" t="s">
        <v>24</v>
      </c>
      <c r="J6" s="32" t="s">
        <v>25</v>
      </c>
      <c r="K6" s="71" t="s">
        <v>26</v>
      </c>
      <c r="L6" s="71" t="s">
        <v>27</v>
      </c>
      <c r="M6" s="35" t="s">
        <v>28</v>
      </c>
      <c r="N6" s="35" t="s">
        <v>29</v>
      </c>
      <c r="O6" s="35" t="s">
        <v>30</v>
      </c>
      <c r="P6" s="35" t="s">
        <v>31</v>
      </c>
      <c r="Q6" s="32" t="s">
        <v>32</v>
      </c>
      <c r="R6" s="33" t="s">
        <v>33</v>
      </c>
    </row>
    <row r="7" spans="1:18" s="4" customFormat="1" ht="51" customHeight="1" x14ac:dyDescent="0.2">
      <c r="A7" s="475">
        <v>1</v>
      </c>
      <c r="B7" s="451">
        <v>6</v>
      </c>
      <c r="C7" s="451">
        <v>5</v>
      </c>
      <c r="D7" s="438">
        <v>4</v>
      </c>
      <c r="E7" s="466" t="s">
        <v>145</v>
      </c>
      <c r="F7" s="466" t="s">
        <v>146</v>
      </c>
      <c r="G7" s="46" t="s">
        <v>51</v>
      </c>
      <c r="H7" s="11" t="s">
        <v>119</v>
      </c>
      <c r="I7" s="11" t="s">
        <v>70</v>
      </c>
      <c r="J7" s="466" t="s">
        <v>147</v>
      </c>
      <c r="K7" s="467" t="s">
        <v>55</v>
      </c>
      <c r="L7" s="485"/>
      <c r="M7" s="473">
        <v>43780.05</v>
      </c>
      <c r="N7" s="471"/>
      <c r="O7" s="473">
        <v>43780.05</v>
      </c>
      <c r="P7" s="471"/>
      <c r="Q7" s="448" t="s">
        <v>148</v>
      </c>
      <c r="R7" s="448" t="s">
        <v>149</v>
      </c>
    </row>
    <row r="8" spans="1:18" s="4" customFormat="1" ht="57" customHeight="1" x14ac:dyDescent="0.2">
      <c r="A8" s="476"/>
      <c r="B8" s="453"/>
      <c r="C8" s="453"/>
      <c r="D8" s="437"/>
      <c r="E8" s="466"/>
      <c r="F8" s="466"/>
      <c r="G8" s="46" t="s">
        <v>118</v>
      </c>
      <c r="H8" s="11" t="s">
        <v>119</v>
      </c>
      <c r="I8" s="11" t="s">
        <v>70</v>
      </c>
      <c r="J8" s="466"/>
      <c r="K8" s="465"/>
      <c r="L8" s="486"/>
      <c r="M8" s="473"/>
      <c r="N8" s="472"/>
      <c r="O8" s="473"/>
      <c r="P8" s="472"/>
      <c r="Q8" s="450"/>
      <c r="R8" s="450"/>
    </row>
    <row r="9" spans="1:18" s="25" customFormat="1" ht="127.5" customHeight="1" x14ac:dyDescent="0.25">
      <c r="A9" s="27">
        <v>2</v>
      </c>
      <c r="B9" s="45">
        <v>1</v>
      </c>
      <c r="C9" s="45">
        <v>1</v>
      </c>
      <c r="D9" s="46">
        <v>6</v>
      </c>
      <c r="E9" s="72" t="s">
        <v>150</v>
      </c>
      <c r="F9" s="41" t="s">
        <v>151</v>
      </c>
      <c r="G9" s="46" t="s">
        <v>118</v>
      </c>
      <c r="H9" s="11" t="s">
        <v>119</v>
      </c>
      <c r="I9" s="11" t="s">
        <v>320</v>
      </c>
      <c r="J9" s="41" t="s">
        <v>152</v>
      </c>
      <c r="K9" s="55" t="s">
        <v>55</v>
      </c>
      <c r="L9" s="55"/>
      <c r="M9" s="23">
        <v>4651.3</v>
      </c>
      <c r="N9" s="56"/>
      <c r="O9" s="23">
        <v>4141.3</v>
      </c>
      <c r="P9" s="56"/>
      <c r="Q9" s="41" t="s">
        <v>153</v>
      </c>
      <c r="R9" s="41" t="s">
        <v>154</v>
      </c>
    </row>
    <row r="10" spans="1:18" s="25" customFormat="1" ht="81" customHeight="1" x14ac:dyDescent="0.25">
      <c r="A10" s="451">
        <v>3</v>
      </c>
      <c r="B10" s="451">
        <v>3</v>
      </c>
      <c r="C10" s="451">
        <v>1</v>
      </c>
      <c r="D10" s="438">
        <v>6</v>
      </c>
      <c r="E10" s="448" t="s">
        <v>155</v>
      </c>
      <c r="F10" s="448" t="s">
        <v>156</v>
      </c>
      <c r="G10" s="46" t="s">
        <v>118</v>
      </c>
      <c r="H10" s="11" t="s">
        <v>119</v>
      </c>
      <c r="I10" s="11" t="s">
        <v>57</v>
      </c>
      <c r="J10" s="448" t="s">
        <v>157</v>
      </c>
      <c r="K10" s="455" t="s">
        <v>37</v>
      </c>
      <c r="L10" s="455"/>
      <c r="M10" s="442">
        <v>63818</v>
      </c>
      <c r="N10" s="445"/>
      <c r="O10" s="442">
        <v>51782</v>
      </c>
      <c r="P10" s="445"/>
      <c r="Q10" s="448" t="s">
        <v>158</v>
      </c>
      <c r="R10" s="448" t="s">
        <v>159</v>
      </c>
    </row>
    <row r="11" spans="1:18" s="25" customFormat="1" ht="73.5" customHeight="1" x14ac:dyDescent="0.25">
      <c r="A11" s="453"/>
      <c r="B11" s="453"/>
      <c r="C11" s="453"/>
      <c r="D11" s="437"/>
      <c r="E11" s="450"/>
      <c r="F11" s="450"/>
      <c r="G11" s="46" t="s">
        <v>118</v>
      </c>
      <c r="H11" s="11" t="s">
        <v>119</v>
      </c>
      <c r="I11" s="11" t="s">
        <v>57</v>
      </c>
      <c r="J11" s="450"/>
      <c r="K11" s="437"/>
      <c r="L11" s="437"/>
      <c r="M11" s="444"/>
      <c r="N11" s="453"/>
      <c r="O11" s="444"/>
      <c r="P11" s="453"/>
      <c r="Q11" s="450"/>
      <c r="R11" s="450"/>
    </row>
    <row r="12" spans="1:18" s="6" customFormat="1" ht="37.5" customHeight="1" x14ac:dyDescent="0.25">
      <c r="A12" s="464">
        <v>4</v>
      </c>
      <c r="B12" s="464">
        <v>3</v>
      </c>
      <c r="C12" s="464">
        <v>1</v>
      </c>
      <c r="D12" s="465">
        <v>6</v>
      </c>
      <c r="E12" s="466" t="s">
        <v>160</v>
      </c>
      <c r="F12" s="466" t="s">
        <v>161</v>
      </c>
      <c r="G12" s="46" t="s">
        <v>143</v>
      </c>
      <c r="H12" s="11" t="s">
        <v>119</v>
      </c>
      <c r="I12" s="11" t="s">
        <v>321</v>
      </c>
      <c r="J12" s="466" t="s">
        <v>162</v>
      </c>
      <c r="K12" s="467" t="s">
        <v>37</v>
      </c>
      <c r="L12" s="467"/>
      <c r="M12" s="468">
        <v>107588.83</v>
      </c>
      <c r="N12" s="418"/>
      <c r="O12" s="468">
        <v>95800.4</v>
      </c>
      <c r="P12" s="469"/>
      <c r="Q12" s="466" t="s">
        <v>163</v>
      </c>
      <c r="R12" s="466" t="s">
        <v>164</v>
      </c>
    </row>
    <row r="13" spans="1:18" s="6" customFormat="1" ht="46.5" customHeight="1" x14ac:dyDescent="0.25">
      <c r="A13" s="464"/>
      <c r="B13" s="464"/>
      <c r="C13" s="464"/>
      <c r="D13" s="465"/>
      <c r="E13" s="466"/>
      <c r="F13" s="466"/>
      <c r="G13" s="46" t="s">
        <v>38</v>
      </c>
      <c r="H13" s="11" t="s">
        <v>119</v>
      </c>
      <c r="I13" s="11" t="s">
        <v>121</v>
      </c>
      <c r="J13" s="466"/>
      <c r="K13" s="465"/>
      <c r="L13" s="465"/>
      <c r="M13" s="468"/>
      <c r="N13" s="464"/>
      <c r="O13" s="468"/>
      <c r="P13" s="470"/>
      <c r="Q13" s="466"/>
      <c r="R13" s="466"/>
    </row>
    <row r="14" spans="1:18" s="6" customFormat="1" ht="87.75" customHeight="1" x14ac:dyDescent="0.25">
      <c r="A14" s="464"/>
      <c r="B14" s="464"/>
      <c r="C14" s="464"/>
      <c r="D14" s="465"/>
      <c r="E14" s="466"/>
      <c r="F14" s="466"/>
      <c r="G14" s="46" t="s">
        <v>118</v>
      </c>
      <c r="H14" s="11" t="s">
        <v>119</v>
      </c>
      <c r="I14" s="11" t="s">
        <v>71</v>
      </c>
      <c r="J14" s="466"/>
      <c r="K14" s="465"/>
      <c r="L14" s="465"/>
      <c r="M14" s="468"/>
      <c r="N14" s="464"/>
      <c r="O14" s="468"/>
      <c r="P14" s="470"/>
      <c r="Q14" s="466"/>
      <c r="R14" s="466"/>
    </row>
    <row r="15" spans="1:18" s="25" customFormat="1" ht="57" customHeight="1" x14ac:dyDescent="0.25">
      <c r="A15" s="451">
        <v>5</v>
      </c>
      <c r="B15" s="451">
        <v>1</v>
      </c>
      <c r="C15" s="451">
        <v>1</v>
      </c>
      <c r="D15" s="438">
        <v>6</v>
      </c>
      <c r="E15" s="448" t="s">
        <v>166</v>
      </c>
      <c r="F15" s="448" t="s">
        <v>167</v>
      </c>
      <c r="G15" s="46" t="s">
        <v>61</v>
      </c>
      <c r="H15" s="11" t="s">
        <v>119</v>
      </c>
      <c r="I15" s="11" t="s">
        <v>142</v>
      </c>
      <c r="J15" s="448" t="s">
        <v>168</v>
      </c>
      <c r="K15" s="455"/>
      <c r="L15" s="455"/>
      <c r="M15" s="458">
        <v>36946.1</v>
      </c>
      <c r="N15" s="461"/>
      <c r="O15" s="442">
        <v>36946.1</v>
      </c>
      <c r="P15" s="445"/>
      <c r="Q15" s="448" t="s">
        <v>169</v>
      </c>
      <c r="R15" s="448" t="s">
        <v>170</v>
      </c>
    </row>
    <row r="16" spans="1:18" s="69" customFormat="1" ht="30" customHeight="1" x14ac:dyDescent="0.25">
      <c r="A16" s="452"/>
      <c r="B16" s="452"/>
      <c r="C16" s="452"/>
      <c r="D16" s="454"/>
      <c r="E16" s="449"/>
      <c r="F16" s="449"/>
      <c r="G16" s="438" t="s">
        <v>118</v>
      </c>
      <c r="H16" s="11" t="s">
        <v>119</v>
      </c>
      <c r="I16" s="436" t="s">
        <v>72</v>
      </c>
      <c r="J16" s="449"/>
      <c r="K16" s="456"/>
      <c r="L16" s="456"/>
      <c r="M16" s="459"/>
      <c r="N16" s="462"/>
      <c r="O16" s="443"/>
      <c r="P16" s="446"/>
      <c r="Q16" s="449"/>
      <c r="R16" s="449"/>
    </row>
    <row r="17" spans="1:19" s="25" customFormat="1" ht="41.25" customHeight="1" x14ac:dyDescent="0.25">
      <c r="A17" s="453"/>
      <c r="B17" s="453"/>
      <c r="C17" s="453"/>
      <c r="D17" s="437"/>
      <c r="E17" s="450"/>
      <c r="F17" s="450"/>
      <c r="G17" s="437"/>
      <c r="H17" s="11" t="s">
        <v>119</v>
      </c>
      <c r="I17" s="437"/>
      <c r="J17" s="450"/>
      <c r="K17" s="457"/>
      <c r="L17" s="457"/>
      <c r="M17" s="460"/>
      <c r="N17" s="463"/>
      <c r="O17" s="444"/>
      <c r="P17" s="447"/>
      <c r="Q17" s="450"/>
      <c r="R17" s="450"/>
    </row>
    <row r="18" spans="1:19" s="69" customFormat="1" ht="29.25" customHeight="1" x14ac:dyDescent="0.25">
      <c r="A18" s="438">
        <v>6</v>
      </c>
      <c r="B18" s="438">
        <v>4</v>
      </c>
      <c r="C18" s="438">
        <v>1</v>
      </c>
      <c r="D18" s="438">
        <v>6</v>
      </c>
      <c r="E18" s="432" t="s">
        <v>171</v>
      </c>
      <c r="F18" s="435" t="s">
        <v>172</v>
      </c>
      <c r="G18" s="46" t="s">
        <v>82</v>
      </c>
      <c r="H18" s="11" t="s">
        <v>119</v>
      </c>
      <c r="I18" s="46">
        <v>3000</v>
      </c>
      <c r="J18" s="448" t="s">
        <v>173</v>
      </c>
      <c r="K18" s="438"/>
      <c r="L18" s="438"/>
      <c r="M18" s="439">
        <v>34467.69</v>
      </c>
      <c r="N18" s="438"/>
      <c r="O18" s="439">
        <v>30635.69</v>
      </c>
      <c r="P18" s="438"/>
      <c r="Q18" s="432" t="s">
        <v>174</v>
      </c>
      <c r="R18" s="435" t="s">
        <v>175</v>
      </c>
    </row>
    <row r="19" spans="1:19" s="69" customFormat="1" ht="51.75" customHeight="1" x14ac:dyDescent="0.25">
      <c r="A19" s="433"/>
      <c r="B19" s="433"/>
      <c r="C19" s="433"/>
      <c r="D19" s="433"/>
      <c r="E19" s="433"/>
      <c r="F19" s="433"/>
      <c r="G19" s="46" t="s">
        <v>73</v>
      </c>
      <c r="H19" s="46" t="s">
        <v>117</v>
      </c>
      <c r="I19" s="46">
        <v>3000</v>
      </c>
      <c r="J19" s="433"/>
      <c r="K19" s="433"/>
      <c r="L19" s="433"/>
      <c r="M19" s="440"/>
      <c r="N19" s="433"/>
      <c r="O19" s="440"/>
      <c r="P19" s="433"/>
      <c r="Q19" s="433"/>
      <c r="R19" s="433"/>
    </row>
    <row r="20" spans="1:19" s="69" customFormat="1" ht="30" customHeight="1" x14ac:dyDescent="0.25">
      <c r="A20" s="434"/>
      <c r="B20" s="434"/>
      <c r="C20" s="434"/>
      <c r="D20" s="434"/>
      <c r="E20" s="434"/>
      <c r="F20" s="434"/>
      <c r="G20" s="46" t="s">
        <v>61</v>
      </c>
      <c r="H20" s="11" t="s">
        <v>119</v>
      </c>
      <c r="I20" s="46">
        <v>60</v>
      </c>
      <c r="J20" s="434"/>
      <c r="K20" s="434"/>
      <c r="L20" s="434"/>
      <c r="M20" s="441"/>
      <c r="N20" s="434"/>
      <c r="O20" s="441"/>
      <c r="P20" s="434"/>
      <c r="Q20" s="434"/>
      <c r="R20" s="434"/>
    </row>
    <row r="21" spans="1:19" s="69" customFormat="1" ht="91.5" customHeight="1" x14ac:dyDescent="0.25">
      <c r="A21" s="46">
        <v>7</v>
      </c>
      <c r="B21" s="46">
        <v>1</v>
      </c>
      <c r="C21" s="46">
        <v>1</v>
      </c>
      <c r="D21" s="46">
        <v>9</v>
      </c>
      <c r="E21" s="72" t="s">
        <v>176</v>
      </c>
      <c r="F21" s="72" t="s">
        <v>177</v>
      </c>
      <c r="G21" s="46" t="s">
        <v>87</v>
      </c>
      <c r="H21" s="46" t="s">
        <v>117</v>
      </c>
      <c r="I21" s="46">
        <v>1</v>
      </c>
      <c r="J21" s="41" t="s">
        <v>178</v>
      </c>
      <c r="K21" s="46"/>
      <c r="L21" s="46"/>
      <c r="M21" s="73">
        <v>14559.9</v>
      </c>
      <c r="N21" s="59"/>
      <c r="O21" s="73">
        <v>11071.5</v>
      </c>
      <c r="P21" s="59"/>
      <c r="Q21" s="74" t="s">
        <v>45</v>
      </c>
      <c r="R21" s="72" t="s">
        <v>165</v>
      </c>
    </row>
    <row r="22" spans="1:19" s="69" customFormat="1" ht="111.75" customHeight="1" x14ac:dyDescent="0.25">
      <c r="A22" s="46">
        <v>8</v>
      </c>
      <c r="B22" s="46">
        <v>5</v>
      </c>
      <c r="C22" s="46">
        <v>1</v>
      </c>
      <c r="D22" s="46">
        <v>9</v>
      </c>
      <c r="E22" s="72" t="s">
        <v>179</v>
      </c>
      <c r="F22" s="72" t="s">
        <v>180</v>
      </c>
      <c r="G22" s="46" t="s">
        <v>38</v>
      </c>
      <c r="H22" s="46" t="s">
        <v>119</v>
      </c>
      <c r="I22" s="46">
        <v>180</v>
      </c>
      <c r="J22" s="41" t="s">
        <v>181</v>
      </c>
      <c r="K22" s="46"/>
      <c r="L22" s="46"/>
      <c r="M22" s="73">
        <v>75725.16</v>
      </c>
      <c r="N22" s="59"/>
      <c r="O22" s="73">
        <v>75725.16</v>
      </c>
      <c r="P22" s="59"/>
      <c r="Q22" s="74" t="s">
        <v>182</v>
      </c>
      <c r="R22" s="72" t="s">
        <v>183</v>
      </c>
    </row>
    <row r="23" spans="1:19" s="25" customFormat="1" ht="112.5" customHeight="1" x14ac:dyDescent="0.25">
      <c r="A23" s="46">
        <v>9</v>
      </c>
      <c r="B23" s="46">
        <v>3</v>
      </c>
      <c r="C23" s="46" t="s">
        <v>124</v>
      </c>
      <c r="D23" s="46">
        <v>10</v>
      </c>
      <c r="E23" s="75" t="s">
        <v>184</v>
      </c>
      <c r="F23" s="72" t="s">
        <v>185</v>
      </c>
      <c r="G23" s="46" t="s">
        <v>113</v>
      </c>
      <c r="H23" s="46" t="s">
        <v>117</v>
      </c>
      <c r="I23" s="46">
        <v>1</v>
      </c>
      <c r="J23" s="41" t="s">
        <v>186</v>
      </c>
      <c r="K23" s="46"/>
      <c r="L23" s="46"/>
      <c r="M23" s="73">
        <v>22298.1</v>
      </c>
      <c r="N23" s="59"/>
      <c r="O23" s="73">
        <v>20271</v>
      </c>
      <c r="P23" s="59"/>
      <c r="Q23" s="72" t="s">
        <v>187</v>
      </c>
      <c r="R23" s="72" t="s">
        <v>183</v>
      </c>
      <c r="S23" s="6"/>
    </row>
    <row r="25" spans="1:19" x14ac:dyDescent="0.25">
      <c r="N25" s="276"/>
      <c r="O25" s="431" t="s">
        <v>39</v>
      </c>
      <c r="P25" s="431"/>
    </row>
    <row r="26" spans="1:19" x14ac:dyDescent="0.25">
      <c r="N26" s="385"/>
      <c r="O26" s="365" t="s">
        <v>40</v>
      </c>
      <c r="P26" s="365" t="s">
        <v>41</v>
      </c>
    </row>
    <row r="27" spans="1:19" x14ac:dyDescent="0.25">
      <c r="N27" s="385" t="s">
        <v>2448</v>
      </c>
      <c r="O27" s="37">
        <v>9</v>
      </c>
      <c r="P27" s="63">
        <f>O7+O9+O10+O12+O15+O18+O21+O22+O23</f>
        <v>370153.19999999995</v>
      </c>
    </row>
  </sheetData>
  <mergeCells count="93">
    <mergeCell ref="F7:F8"/>
    <mergeCell ref="J7:J8"/>
    <mergeCell ref="K7:K8"/>
    <mergeCell ref="L7:L8"/>
    <mergeCell ref="M7:M8"/>
    <mergeCell ref="J4:J5"/>
    <mergeCell ref="K4:L4"/>
    <mergeCell ref="M4:N4"/>
    <mergeCell ref="O4:P4"/>
    <mergeCell ref="Q4:Q5"/>
    <mergeCell ref="R7:R8"/>
    <mergeCell ref="A1:E1"/>
    <mergeCell ref="A7:A8"/>
    <mergeCell ref="B7:B8"/>
    <mergeCell ref="C7:C8"/>
    <mergeCell ref="D7:D8"/>
    <mergeCell ref="E7:E8"/>
    <mergeCell ref="A4:A5"/>
    <mergeCell ref="B4:B5"/>
    <mergeCell ref="C4:C5"/>
    <mergeCell ref="D4:D5"/>
    <mergeCell ref="E4:E5"/>
    <mergeCell ref="F4:F5"/>
    <mergeCell ref="G4:G5"/>
    <mergeCell ref="R4:R5"/>
    <mergeCell ref="H4:I4"/>
    <mergeCell ref="N10:N11"/>
    <mergeCell ref="O10:O11"/>
    <mergeCell ref="P10:P11"/>
    <mergeCell ref="Q10:Q11"/>
    <mergeCell ref="N7:N8"/>
    <mergeCell ref="O7:O8"/>
    <mergeCell ref="P7:P8"/>
    <mergeCell ref="Q7:Q8"/>
    <mergeCell ref="F10:F11"/>
    <mergeCell ref="J10:J11"/>
    <mergeCell ref="K10:K11"/>
    <mergeCell ref="L10:L11"/>
    <mergeCell ref="M10:M11"/>
    <mergeCell ref="A10:A11"/>
    <mergeCell ref="B10:B11"/>
    <mergeCell ref="C10:C11"/>
    <mergeCell ref="D10:D11"/>
    <mergeCell ref="E10:E11"/>
    <mergeCell ref="R10:R11"/>
    <mergeCell ref="A12:A14"/>
    <mergeCell ref="B12:B14"/>
    <mergeCell ref="C12:C14"/>
    <mergeCell ref="D12:D14"/>
    <mergeCell ref="E12:E14"/>
    <mergeCell ref="F12:F14"/>
    <mergeCell ref="J12:J14"/>
    <mergeCell ref="K12:K14"/>
    <mergeCell ref="L12:L14"/>
    <mergeCell ref="M12:M14"/>
    <mergeCell ref="N12:N14"/>
    <mergeCell ref="O12:O14"/>
    <mergeCell ref="P12:P14"/>
    <mergeCell ref="Q12:Q14"/>
    <mergeCell ref="R12:R14"/>
    <mergeCell ref="F15:F17"/>
    <mergeCell ref="J15:J17"/>
    <mergeCell ref="K15:K17"/>
    <mergeCell ref="M15:M17"/>
    <mergeCell ref="N15:N17"/>
    <mergeCell ref="G16:G17"/>
    <mergeCell ref="L15:L17"/>
    <mergeCell ref="A15:A17"/>
    <mergeCell ref="B15:B17"/>
    <mergeCell ref="C15:C17"/>
    <mergeCell ref="D15:D17"/>
    <mergeCell ref="E15:E17"/>
    <mergeCell ref="F18:F20"/>
    <mergeCell ref="J18:J20"/>
    <mergeCell ref="K18:K20"/>
    <mergeCell ref="L18:L20"/>
    <mergeCell ref="M18:M20"/>
    <mergeCell ref="A18:A20"/>
    <mergeCell ref="B18:B20"/>
    <mergeCell ref="C18:C20"/>
    <mergeCell ref="D18:D20"/>
    <mergeCell ref="E18:E20"/>
    <mergeCell ref="O25:P25"/>
    <mergeCell ref="Q18:Q20"/>
    <mergeCell ref="R18:R20"/>
    <mergeCell ref="I16:I17"/>
    <mergeCell ref="N18:N20"/>
    <mergeCell ref="O18:O20"/>
    <mergeCell ref="P18:P20"/>
    <mergeCell ref="O15:O17"/>
    <mergeCell ref="P15:P17"/>
    <mergeCell ref="Q15:Q17"/>
    <mergeCell ref="R15:R17"/>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13"/>
  <sheetViews>
    <sheetView topLeftCell="A100" zoomScale="80" zoomScaleNormal="80" workbookViewId="0">
      <selection activeCell="N111" sqref="N111:N113"/>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45.7109375" style="24" customWidth="1"/>
    <col min="6" max="6" width="61.42578125" style="1" customWidth="1"/>
    <col min="7" max="7" width="35.7109375" style="1" customWidth="1"/>
    <col min="8" max="8" width="20.42578125" style="1" customWidth="1"/>
    <col min="9" max="9" width="12.140625" style="1" customWidth="1"/>
    <col min="10" max="10" width="32.140625" style="1" customWidth="1"/>
    <col min="11" max="11" width="12.140625" style="1" customWidth="1"/>
    <col min="12" max="12" width="12.7109375" style="1" customWidth="1"/>
    <col min="13" max="13" width="17.85546875" style="1" customWidth="1"/>
    <col min="14" max="14" width="17.28515625" style="1" customWidth="1"/>
    <col min="15" max="16" width="18" style="1" customWidth="1"/>
    <col min="17" max="17" width="21.28515625" style="1" customWidth="1"/>
    <col min="18" max="18" width="23.570312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2446</v>
      </c>
    </row>
    <row r="3" spans="1:19" x14ac:dyDescent="0.25">
      <c r="M3" s="2"/>
      <c r="N3" s="2"/>
      <c r="O3" s="2"/>
      <c r="P3" s="2"/>
    </row>
    <row r="4" spans="1:19" s="4" customFormat="1" ht="47.25" customHeight="1" x14ac:dyDescent="0.2">
      <c r="A4" s="477" t="s">
        <v>0</v>
      </c>
      <c r="B4" s="479" t="s">
        <v>1</v>
      </c>
      <c r="C4" s="479" t="s">
        <v>2</v>
      </c>
      <c r="D4" s="479" t="s">
        <v>3</v>
      </c>
      <c r="E4" s="477" t="s">
        <v>4</v>
      </c>
      <c r="F4" s="477" t="s">
        <v>5</v>
      </c>
      <c r="G4" s="477" t="s">
        <v>6</v>
      </c>
      <c r="H4" s="481" t="s">
        <v>7</v>
      </c>
      <c r="I4" s="481"/>
      <c r="J4" s="477" t="s">
        <v>8</v>
      </c>
      <c r="K4" s="489" t="s">
        <v>9</v>
      </c>
      <c r="L4" s="490"/>
      <c r="M4" s="491" t="s">
        <v>10</v>
      </c>
      <c r="N4" s="492"/>
      <c r="O4" s="491" t="s">
        <v>11</v>
      </c>
      <c r="P4" s="492"/>
      <c r="Q4" s="477" t="s">
        <v>12</v>
      </c>
      <c r="R4" s="479" t="s">
        <v>13</v>
      </c>
      <c r="S4" s="3"/>
    </row>
    <row r="5" spans="1:19" s="4" customFormat="1" ht="35.25" customHeight="1" x14ac:dyDescent="0.2">
      <c r="A5" s="478"/>
      <c r="B5" s="480"/>
      <c r="C5" s="480"/>
      <c r="D5" s="480"/>
      <c r="E5" s="478"/>
      <c r="F5" s="478"/>
      <c r="G5" s="478"/>
      <c r="H5" s="176" t="s">
        <v>14</v>
      </c>
      <c r="I5" s="176" t="s">
        <v>15</v>
      </c>
      <c r="J5" s="478"/>
      <c r="K5" s="177">
        <v>2020</v>
      </c>
      <c r="L5" s="177">
        <v>2021</v>
      </c>
      <c r="M5" s="5">
        <v>2020</v>
      </c>
      <c r="N5" s="5">
        <v>2021</v>
      </c>
      <c r="O5" s="5">
        <v>2020</v>
      </c>
      <c r="P5" s="5">
        <v>2021</v>
      </c>
      <c r="Q5" s="478"/>
      <c r="R5" s="480"/>
      <c r="S5" s="3"/>
    </row>
    <row r="6" spans="1:19" s="4" customFormat="1" ht="15.75" customHeight="1" x14ac:dyDescent="0.2">
      <c r="A6" s="172" t="s">
        <v>16</v>
      </c>
      <c r="B6" s="176" t="s">
        <v>17</v>
      </c>
      <c r="C6" s="176" t="s">
        <v>18</v>
      </c>
      <c r="D6" s="176" t="s">
        <v>19</v>
      </c>
      <c r="E6" s="172" t="s">
        <v>20</v>
      </c>
      <c r="F6" s="172" t="s">
        <v>21</v>
      </c>
      <c r="G6" s="172" t="s">
        <v>22</v>
      </c>
      <c r="H6" s="176" t="s">
        <v>23</v>
      </c>
      <c r="I6" s="176" t="s">
        <v>24</v>
      </c>
      <c r="J6" s="172" t="s">
        <v>25</v>
      </c>
      <c r="K6" s="177" t="s">
        <v>26</v>
      </c>
      <c r="L6" s="177" t="s">
        <v>27</v>
      </c>
      <c r="M6" s="173" t="s">
        <v>28</v>
      </c>
      <c r="N6" s="173" t="s">
        <v>29</v>
      </c>
      <c r="O6" s="173" t="s">
        <v>30</v>
      </c>
      <c r="P6" s="173" t="s">
        <v>31</v>
      </c>
      <c r="Q6" s="172" t="s">
        <v>32</v>
      </c>
      <c r="R6" s="176" t="s">
        <v>33</v>
      </c>
      <c r="S6" s="3"/>
    </row>
    <row r="7" spans="1:19" s="6" customFormat="1" ht="213" customHeight="1" x14ac:dyDescent="0.25">
      <c r="A7" s="464">
        <v>1</v>
      </c>
      <c r="B7" s="465">
        <v>1</v>
      </c>
      <c r="C7" s="465">
        <v>5</v>
      </c>
      <c r="D7" s="465">
        <v>4</v>
      </c>
      <c r="E7" s="465" t="s">
        <v>1638</v>
      </c>
      <c r="F7" s="487" t="s">
        <v>1639</v>
      </c>
      <c r="G7" s="438" t="s">
        <v>1640</v>
      </c>
      <c r="H7" s="180" t="s">
        <v>132</v>
      </c>
      <c r="I7" s="175">
        <v>13</v>
      </c>
      <c r="J7" s="451" t="s">
        <v>1641</v>
      </c>
      <c r="K7" s="438" t="s">
        <v>1239</v>
      </c>
      <c r="L7" s="465"/>
      <c r="M7" s="493">
        <v>44400</v>
      </c>
      <c r="N7" s="493"/>
      <c r="O7" s="493">
        <v>40000</v>
      </c>
      <c r="P7" s="493"/>
      <c r="Q7" s="465" t="s">
        <v>1642</v>
      </c>
      <c r="R7" s="465" t="s">
        <v>1643</v>
      </c>
      <c r="S7" s="14"/>
    </row>
    <row r="8" spans="1:19" s="6" customFormat="1" ht="143.25" customHeight="1" x14ac:dyDescent="0.25">
      <c r="A8" s="464"/>
      <c r="B8" s="465"/>
      <c r="C8" s="465"/>
      <c r="D8" s="465"/>
      <c r="E8" s="465"/>
      <c r="F8" s="488"/>
      <c r="G8" s="437"/>
      <c r="H8" s="245" t="s">
        <v>60</v>
      </c>
      <c r="I8" s="178">
        <v>20</v>
      </c>
      <c r="J8" s="453"/>
      <c r="K8" s="437"/>
      <c r="L8" s="465"/>
      <c r="M8" s="493"/>
      <c r="N8" s="493"/>
      <c r="O8" s="493"/>
      <c r="P8" s="493"/>
      <c r="Q8" s="465"/>
      <c r="R8" s="465"/>
      <c r="S8" s="14"/>
    </row>
    <row r="9" spans="1:19" s="6" customFormat="1" ht="93.75" customHeight="1" x14ac:dyDescent="0.25">
      <c r="A9" s="464">
        <v>2</v>
      </c>
      <c r="B9" s="465">
        <v>6</v>
      </c>
      <c r="C9" s="465">
        <v>1</v>
      </c>
      <c r="D9" s="465">
        <v>6</v>
      </c>
      <c r="E9" s="465" t="s">
        <v>1644</v>
      </c>
      <c r="F9" s="465" t="s">
        <v>1645</v>
      </c>
      <c r="G9" s="465" t="s">
        <v>1646</v>
      </c>
      <c r="H9" s="171" t="s">
        <v>1647</v>
      </c>
      <c r="I9" s="180">
        <v>45</v>
      </c>
      <c r="J9" s="465" t="s">
        <v>1648</v>
      </c>
      <c r="K9" s="465" t="s">
        <v>1239</v>
      </c>
      <c r="L9" s="465"/>
      <c r="M9" s="493">
        <v>25852.43</v>
      </c>
      <c r="N9" s="493"/>
      <c r="O9" s="493">
        <v>19201.43</v>
      </c>
      <c r="P9" s="493"/>
      <c r="Q9" s="465" t="s">
        <v>1649</v>
      </c>
      <c r="R9" s="465" t="s">
        <v>1650</v>
      </c>
      <c r="S9" s="14"/>
    </row>
    <row r="10" spans="1:19" s="6" customFormat="1" ht="84.75" customHeight="1" x14ac:dyDescent="0.25">
      <c r="A10" s="464"/>
      <c r="B10" s="465"/>
      <c r="C10" s="465"/>
      <c r="D10" s="465"/>
      <c r="E10" s="465"/>
      <c r="F10" s="465"/>
      <c r="G10" s="465"/>
      <c r="H10" s="171" t="s">
        <v>1651</v>
      </c>
      <c r="I10" s="246" t="s">
        <v>1652</v>
      </c>
      <c r="J10" s="465"/>
      <c r="K10" s="465"/>
      <c r="L10" s="465"/>
      <c r="M10" s="493"/>
      <c r="N10" s="493"/>
      <c r="O10" s="493"/>
      <c r="P10" s="493"/>
      <c r="Q10" s="465"/>
      <c r="R10" s="465"/>
      <c r="S10" s="14"/>
    </row>
    <row r="11" spans="1:19" s="6" customFormat="1" ht="102" customHeight="1" x14ac:dyDescent="0.25">
      <c r="A11" s="464">
        <v>3</v>
      </c>
      <c r="B11" s="465">
        <v>1</v>
      </c>
      <c r="C11" s="465">
        <v>1</v>
      </c>
      <c r="D11" s="465">
        <v>6</v>
      </c>
      <c r="E11" s="465" t="s">
        <v>1653</v>
      </c>
      <c r="F11" s="465" t="s">
        <v>1654</v>
      </c>
      <c r="G11" s="464" t="s">
        <v>1655</v>
      </c>
      <c r="H11" s="245" t="s">
        <v>1656</v>
      </c>
      <c r="I11" s="171">
        <v>2000</v>
      </c>
      <c r="J11" s="465" t="s">
        <v>1657</v>
      </c>
      <c r="K11" s="465" t="s">
        <v>1239</v>
      </c>
      <c r="L11" s="465"/>
      <c r="M11" s="493">
        <v>45072</v>
      </c>
      <c r="N11" s="493"/>
      <c r="O11" s="493">
        <v>33972</v>
      </c>
      <c r="P11" s="493"/>
      <c r="Q11" s="465" t="s">
        <v>1658</v>
      </c>
      <c r="R11" s="465" t="s">
        <v>1643</v>
      </c>
      <c r="S11" s="14"/>
    </row>
    <row r="12" spans="1:19" s="6" customFormat="1" ht="60.75" customHeight="1" x14ac:dyDescent="0.25">
      <c r="A12" s="464"/>
      <c r="B12" s="465"/>
      <c r="C12" s="465"/>
      <c r="D12" s="465"/>
      <c r="E12" s="465"/>
      <c r="F12" s="465"/>
      <c r="G12" s="464"/>
      <c r="H12" s="245" t="s">
        <v>60</v>
      </c>
      <c r="I12" s="178">
        <v>57</v>
      </c>
      <c r="J12" s="465"/>
      <c r="K12" s="465"/>
      <c r="L12" s="465"/>
      <c r="M12" s="493"/>
      <c r="N12" s="493"/>
      <c r="O12" s="493"/>
      <c r="P12" s="493"/>
      <c r="Q12" s="465"/>
      <c r="R12" s="465"/>
      <c r="S12" s="14"/>
    </row>
    <row r="13" spans="1:19" s="6" customFormat="1" ht="82.5" customHeight="1" x14ac:dyDescent="0.25">
      <c r="A13" s="464"/>
      <c r="B13" s="465"/>
      <c r="C13" s="465"/>
      <c r="D13" s="465"/>
      <c r="E13" s="465"/>
      <c r="F13" s="465"/>
      <c r="G13" s="464"/>
      <c r="H13" s="79" t="s">
        <v>1659</v>
      </c>
      <c r="I13" s="171">
        <v>1</v>
      </c>
      <c r="J13" s="465"/>
      <c r="K13" s="465"/>
      <c r="L13" s="465"/>
      <c r="M13" s="493"/>
      <c r="N13" s="493"/>
      <c r="O13" s="493"/>
      <c r="P13" s="493"/>
      <c r="Q13" s="465"/>
      <c r="R13" s="465"/>
      <c r="S13" s="14"/>
    </row>
    <row r="14" spans="1:19" s="6" customFormat="1" ht="105" customHeight="1" x14ac:dyDescent="0.25">
      <c r="A14" s="464">
        <v>4</v>
      </c>
      <c r="B14" s="464">
        <v>6</v>
      </c>
      <c r="C14" s="464">
        <v>1</v>
      </c>
      <c r="D14" s="464">
        <v>6</v>
      </c>
      <c r="E14" s="464" t="s">
        <v>1660</v>
      </c>
      <c r="F14" s="465" t="s">
        <v>1661</v>
      </c>
      <c r="G14" s="465" t="s">
        <v>1662</v>
      </c>
      <c r="H14" s="171" t="s">
        <v>128</v>
      </c>
      <c r="I14" s="178">
        <v>30</v>
      </c>
      <c r="J14" s="465" t="s">
        <v>1663</v>
      </c>
      <c r="K14" s="464" t="s">
        <v>1239</v>
      </c>
      <c r="L14" s="464"/>
      <c r="M14" s="464">
        <v>67042.100000000006</v>
      </c>
      <c r="N14" s="464"/>
      <c r="O14" s="418">
        <v>53898.16</v>
      </c>
      <c r="P14" s="464"/>
      <c r="Q14" s="464" t="s">
        <v>1664</v>
      </c>
      <c r="R14" s="465" t="s">
        <v>1665</v>
      </c>
      <c r="S14" s="14"/>
    </row>
    <row r="15" spans="1:19" s="6" customFormat="1" ht="67.5" customHeight="1" x14ac:dyDescent="0.25">
      <c r="A15" s="464"/>
      <c r="B15" s="464"/>
      <c r="C15" s="464"/>
      <c r="D15" s="464"/>
      <c r="E15" s="464"/>
      <c r="F15" s="465"/>
      <c r="G15" s="465"/>
      <c r="H15" s="171" t="s">
        <v>132</v>
      </c>
      <c r="I15" s="171">
        <v>30</v>
      </c>
      <c r="J15" s="465"/>
      <c r="K15" s="464"/>
      <c r="L15" s="464"/>
      <c r="M15" s="464"/>
      <c r="N15" s="464"/>
      <c r="O15" s="418"/>
      <c r="P15" s="464"/>
      <c r="Q15" s="464"/>
      <c r="R15" s="465"/>
      <c r="S15" s="14"/>
    </row>
    <row r="16" spans="1:19" s="6" customFormat="1" ht="58.5" customHeight="1" x14ac:dyDescent="0.25">
      <c r="A16" s="464"/>
      <c r="B16" s="464"/>
      <c r="C16" s="464"/>
      <c r="D16" s="464"/>
      <c r="E16" s="464"/>
      <c r="F16" s="465"/>
      <c r="G16" s="465"/>
      <c r="H16" s="171" t="s">
        <v>477</v>
      </c>
      <c r="I16" s="178">
        <v>30</v>
      </c>
      <c r="J16" s="465"/>
      <c r="K16" s="464"/>
      <c r="L16" s="464"/>
      <c r="M16" s="464"/>
      <c r="N16" s="464"/>
      <c r="O16" s="418"/>
      <c r="P16" s="464"/>
      <c r="Q16" s="464"/>
      <c r="R16" s="465"/>
      <c r="S16" s="14"/>
    </row>
    <row r="17" spans="1:19" s="6" customFormat="1" ht="87" customHeight="1" x14ac:dyDescent="0.25">
      <c r="A17" s="464">
        <v>5</v>
      </c>
      <c r="B17" s="465">
        <v>6</v>
      </c>
      <c r="C17" s="465">
        <v>1</v>
      </c>
      <c r="D17" s="465">
        <v>9</v>
      </c>
      <c r="E17" s="465" t="s">
        <v>1666</v>
      </c>
      <c r="F17" s="465" t="s">
        <v>1667</v>
      </c>
      <c r="G17" s="464" t="s">
        <v>47</v>
      </c>
      <c r="H17" s="247" t="s">
        <v>86</v>
      </c>
      <c r="I17" s="11" t="s">
        <v>1668</v>
      </c>
      <c r="J17" s="465" t="s">
        <v>1669</v>
      </c>
      <c r="K17" s="465" t="s">
        <v>1670</v>
      </c>
      <c r="L17" s="465"/>
      <c r="M17" s="493">
        <v>14384.06</v>
      </c>
      <c r="N17" s="493"/>
      <c r="O17" s="493">
        <v>10229.06</v>
      </c>
      <c r="P17" s="493"/>
      <c r="Q17" s="465" t="s">
        <v>1649</v>
      </c>
      <c r="R17" s="465" t="s">
        <v>1671</v>
      </c>
      <c r="S17" s="14"/>
    </row>
    <row r="18" spans="1:19" s="6" customFormat="1" ht="65.25" customHeight="1" x14ac:dyDescent="0.25">
      <c r="A18" s="464"/>
      <c r="B18" s="465"/>
      <c r="C18" s="465"/>
      <c r="D18" s="465"/>
      <c r="E18" s="465"/>
      <c r="F18" s="465"/>
      <c r="G18" s="464"/>
      <c r="H18" s="178" t="s">
        <v>66</v>
      </c>
      <c r="I18" s="178">
        <v>2</v>
      </c>
      <c r="J18" s="465"/>
      <c r="K18" s="465"/>
      <c r="L18" s="465"/>
      <c r="M18" s="493"/>
      <c r="N18" s="493"/>
      <c r="O18" s="493"/>
      <c r="P18" s="493"/>
      <c r="Q18" s="465"/>
      <c r="R18" s="465"/>
      <c r="S18" s="14"/>
    </row>
    <row r="19" spans="1:19" ht="91.5" customHeight="1" x14ac:dyDescent="0.25">
      <c r="A19" s="499">
        <v>6</v>
      </c>
      <c r="B19" s="438">
        <v>3</v>
      </c>
      <c r="C19" s="438">
        <v>1</v>
      </c>
      <c r="D19" s="438">
        <v>9</v>
      </c>
      <c r="E19" s="438" t="s">
        <v>1672</v>
      </c>
      <c r="F19" s="438" t="s">
        <v>1673</v>
      </c>
      <c r="G19" s="438" t="s">
        <v>1674</v>
      </c>
      <c r="H19" s="171" t="s">
        <v>132</v>
      </c>
      <c r="I19" s="171">
        <v>37</v>
      </c>
      <c r="J19" s="438" t="s">
        <v>1675</v>
      </c>
      <c r="K19" s="438" t="s">
        <v>1239</v>
      </c>
      <c r="L19" s="438"/>
      <c r="M19" s="497">
        <v>43055</v>
      </c>
      <c r="N19" s="497"/>
      <c r="O19" s="497">
        <v>36875</v>
      </c>
      <c r="P19" s="497"/>
      <c r="Q19" s="438" t="s">
        <v>1676</v>
      </c>
      <c r="R19" s="438" t="s">
        <v>1677</v>
      </c>
      <c r="S19" s="15"/>
    </row>
    <row r="20" spans="1:19" ht="75" customHeight="1" x14ac:dyDescent="0.25">
      <c r="A20" s="500"/>
      <c r="B20" s="437"/>
      <c r="C20" s="437"/>
      <c r="D20" s="437"/>
      <c r="E20" s="437"/>
      <c r="F20" s="437"/>
      <c r="G20" s="437"/>
      <c r="H20" s="179" t="s">
        <v>1656</v>
      </c>
      <c r="I20" s="181">
        <v>300</v>
      </c>
      <c r="J20" s="437"/>
      <c r="K20" s="496"/>
      <c r="L20" s="437"/>
      <c r="M20" s="498"/>
      <c r="N20" s="498"/>
      <c r="O20" s="498"/>
      <c r="P20" s="498"/>
      <c r="Q20" s="437"/>
      <c r="R20" s="437"/>
    </row>
    <row r="21" spans="1:19" ht="35.25" customHeight="1" x14ac:dyDescent="0.25">
      <c r="A21" s="494">
        <v>7</v>
      </c>
      <c r="B21" s="494">
        <v>3</v>
      </c>
      <c r="C21" s="494">
        <v>1</v>
      </c>
      <c r="D21" s="494">
        <v>9</v>
      </c>
      <c r="E21" s="494" t="s">
        <v>1678</v>
      </c>
      <c r="F21" s="465" t="s">
        <v>1679</v>
      </c>
      <c r="G21" s="495" t="s">
        <v>1680</v>
      </c>
      <c r="H21" s="179" t="s">
        <v>1681</v>
      </c>
      <c r="I21" s="181">
        <v>1</v>
      </c>
      <c r="J21" s="495" t="s">
        <v>1682</v>
      </c>
      <c r="K21" s="494" t="s">
        <v>1239</v>
      </c>
      <c r="L21" s="494"/>
      <c r="M21" s="420">
        <v>83379</v>
      </c>
      <c r="N21" s="420"/>
      <c r="O21" s="420">
        <v>72129</v>
      </c>
      <c r="P21" s="420"/>
      <c r="Q21" s="495" t="s">
        <v>1683</v>
      </c>
      <c r="R21" s="495" t="s">
        <v>1684</v>
      </c>
    </row>
    <row r="22" spans="1:19" ht="46.5" customHeight="1" x14ac:dyDescent="0.25">
      <c r="A22" s="494"/>
      <c r="B22" s="494"/>
      <c r="C22" s="494"/>
      <c r="D22" s="494"/>
      <c r="E22" s="494"/>
      <c r="F22" s="465"/>
      <c r="G22" s="495"/>
      <c r="H22" s="179" t="s">
        <v>1685</v>
      </c>
      <c r="I22" s="181">
        <v>100</v>
      </c>
      <c r="J22" s="495"/>
      <c r="K22" s="494"/>
      <c r="L22" s="494"/>
      <c r="M22" s="420"/>
      <c r="N22" s="420"/>
      <c r="O22" s="420"/>
      <c r="P22" s="420"/>
      <c r="Q22" s="495"/>
      <c r="R22" s="495"/>
    </row>
    <row r="23" spans="1:19" ht="41.25" customHeight="1" x14ac:dyDescent="0.25">
      <c r="A23" s="494"/>
      <c r="B23" s="494"/>
      <c r="C23" s="494"/>
      <c r="D23" s="494"/>
      <c r="E23" s="494"/>
      <c r="F23" s="465"/>
      <c r="G23" s="495"/>
      <c r="H23" s="179" t="s">
        <v>66</v>
      </c>
      <c r="I23" s="181">
        <v>1</v>
      </c>
      <c r="J23" s="495"/>
      <c r="K23" s="494"/>
      <c r="L23" s="494"/>
      <c r="M23" s="420"/>
      <c r="N23" s="420"/>
      <c r="O23" s="420"/>
      <c r="P23" s="420"/>
      <c r="Q23" s="495"/>
      <c r="R23" s="495"/>
    </row>
    <row r="24" spans="1:19" ht="30" x14ac:dyDescent="0.25">
      <c r="A24" s="494"/>
      <c r="B24" s="494"/>
      <c r="C24" s="494"/>
      <c r="D24" s="494"/>
      <c r="E24" s="494"/>
      <c r="F24" s="465"/>
      <c r="G24" s="495"/>
      <c r="H24" s="179" t="s">
        <v>67</v>
      </c>
      <c r="I24" s="181">
        <v>50</v>
      </c>
      <c r="J24" s="495"/>
      <c r="K24" s="494"/>
      <c r="L24" s="494"/>
      <c r="M24" s="420"/>
      <c r="N24" s="420"/>
      <c r="O24" s="420"/>
      <c r="P24" s="420"/>
      <c r="Q24" s="495"/>
      <c r="R24" s="495"/>
    </row>
    <row r="25" spans="1:19" ht="45" x14ac:dyDescent="0.25">
      <c r="A25" s="494"/>
      <c r="B25" s="494"/>
      <c r="C25" s="494"/>
      <c r="D25" s="494"/>
      <c r="E25" s="494"/>
      <c r="F25" s="465"/>
      <c r="G25" s="495"/>
      <c r="H25" s="179" t="s">
        <v>1686</v>
      </c>
      <c r="I25" s="181">
        <v>300</v>
      </c>
      <c r="J25" s="495"/>
      <c r="K25" s="494"/>
      <c r="L25" s="494"/>
      <c r="M25" s="420"/>
      <c r="N25" s="420"/>
      <c r="O25" s="420"/>
      <c r="P25" s="420"/>
      <c r="Q25" s="495"/>
      <c r="R25" s="495"/>
    </row>
    <row r="26" spans="1:19" ht="60" x14ac:dyDescent="0.25">
      <c r="A26" s="494"/>
      <c r="B26" s="494"/>
      <c r="C26" s="494"/>
      <c r="D26" s="494"/>
      <c r="E26" s="494"/>
      <c r="F26" s="465"/>
      <c r="G26" s="495"/>
      <c r="H26" s="179" t="s">
        <v>1687</v>
      </c>
      <c r="I26" s="181">
        <v>300</v>
      </c>
      <c r="J26" s="495"/>
      <c r="K26" s="494"/>
      <c r="L26" s="494"/>
      <c r="M26" s="420"/>
      <c r="N26" s="420"/>
      <c r="O26" s="420"/>
      <c r="P26" s="420"/>
      <c r="Q26" s="495"/>
      <c r="R26" s="495"/>
    </row>
    <row r="27" spans="1:19" ht="30" x14ac:dyDescent="0.25">
      <c r="A27" s="494"/>
      <c r="B27" s="494"/>
      <c r="C27" s="494"/>
      <c r="D27" s="494"/>
      <c r="E27" s="494"/>
      <c r="F27" s="465"/>
      <c r="G27" s="495"/>
      <c r="H27" s="179" t="s">
        <v>1688</v>
      </c>
      <c r="I27" s="181">
        <v>6</v>
      </c>
      <c r="J27" s="495"/>
      <c r="K27" s="494"/>
      <c r="L27" s="494"/>
      <c r="M27" s="420"/>
      <c r="N27" s="420"/>
      <c r="O27" s="420"/>
      <c r="P27" s="420"/>
      <c r="Q27" s="495"/>
      <c r="R27" s="495"/>
    </row>
    <row r="28" spans="1:19" ht="30" x14ac:dyDescent="0.25">
      <c r="A28" s="494"/>
      <c r="B28" s="494"/>
      <c r="C28" s="494"/>
      <c r="D28" s="494"/>
      <c r="E28" s="494"/>
      <c r="F28" s="465"/>
      <c r="G28" s="495"/>
      <c r="H28" s="179" t="s">
        <v>1689</v>
      </c>
      <c r="I28" s="181">
        <v>40</v>
      </c>
      <c r="J28" s="495"/>
      <c r="K28" s="494"/>
      <c r="L28" s="494"/>
      <c r="M28" s="420"/>
      <c r="N28" s="420"/>
      <c r="O28" s="420"/>
      <c r="P28" s="420"/>
      <c r="Q28" s="495"/>
      <c r="R28" s="495"/>
    </row>
    <row r="29" spans="1:19" ht="28.5" customHeight="1" x14ac:dyDescent="0.25">
      <c r="A29" s="494"/>
      <c r="B29" s="494"/>
      <c r="C29" s="494"/>
      <c r="D29" s="494"/>
      <c r="E29" s="494"/>
      <c r="F29" s="465"/>
      <c r="G29" s="495"/>
      <c r="H29" s="179" t="s">
        <v>93</v>
      </c>
      <c r="I29" s="181">
        <v>5</v>
      </c>
      <c r="J29" s="495"/>
      <c r="K29" s="494"/>
      <c r="L29" s="494"/>
      <c r="M29" s="420"/>
      <c r="N29" s="420"/>
      <c r="O29" s="420"/>
      <c r="P29" s="420"/>
      <c r="Q29" s="495"/>
      <c r="R29" s="495"/>
    </row>
    <row r="30" spans="1:19" ht="30" x14ac:dyDescent="0.25">
      <c r="A30" s="494"/>
      <c r="B30" s="494"/>
      <c r="C30" s="494"/>
      <c r="D30" s="494"/>
      <c r="E30" s="494"/>
      <c r="F30" s="465"/>
      <c r="G30" s="495"/>
      <c r="H30" s="179" t="s">
        <v>357</v>
      </c>
      <c r="I30" s="181">
        <v>75</v>
      </c>
      <c r="J30" s="495"/>
      <c r="K30" s="494"/>
      <c r="L30" s="494"/>
      <c r="M30" s="420"/>
      <c r="N30" s="420"/>
      <c r="O30" s="420"/>
      <c r="P30" s="420"/>
      <c r="Q30" s="495"/>
      <c r="R30" s="495"/>
    </row>
    <row r="31" spans="1:19" ht="66" customHeight="1" x14ac:dyDescent="0.25">
      <c r="A31" s="495">
        <v>8</v>
      </c>
      <c r="B31" s="495">
        <v>1</v>
      </c>
      <c r="C31" s="495">
        <v>1</v>
      </c>
      <c r="D31" s="495">
        <v>9</v>
      </c>
      <c r="E31" s="495" t="s">
        <v>1690</v>
      </c>
      <c r="F31" s="465" t="s">
        <v>1691</v>
      </c>
      <c r="G31" s="495" t="s">
        <v>1692</v>
      </c>
      <c r="H31" s="179" t="s">
        <v>127</v>
      </c>
      <c r="I31" s="179">
        <v>2</v>
      </c>
      <c r="J31" s="495" t="s">
        <v>1693</v>
      </c>
      <c r="K31" s="495" t="s">
        <v>1239</v>
      </c>
      <c r="L31" s="495"/>
      <c r="M31" s="425">
        <v>18424</v>
      </c>
      <c r="N31" s="425"/>
      <c r="O31" s="425">
        <v>16624</v>
      </c>
      <c r="P31" s="425"/>
      <c r="Q31" s="495" t="s">
        <v>1694</v>
      </c>
      <c r="R31" s="495" t="s">
        <v>1695</v>
      </c>
    </row>
    <row r="32" spans="1:19" ht="66" customHeight="1" x14ac:dyDescent="0.25">
      <c r="A32" s="495"/>
      <c r="B32" s="495"/>
      <c r="C32" s="495"/>
      <c r="D32" s="495"/>
      <c r="E32" s="495"/>
      <c r="F32" s="465"/>
      <c r="G32" s="495"/>
      <c r="H32" s="179" t="s">
        <v>1696</v>
      </c>
      <c r="I32" s="179">
        <v>40</v>
      </c>
      <c r="J32" s="495"/>
      <c r="K32" s="495"/>
      <c r="L32" s="495"/>
      <c r="M32" s="425"/>
      <c r="N32" s="425"/>
      <c r="O32" s="425"/>
      <c r="P32" s="425"/>
      <c r="Q32" s="495"/>
      <c r="R32" s="495"/>
    </row>
    <row r="33" spans="1:18" ht="69.75" customHeight="1" x14ac:dyDescent="0.25">
      <c r="A33" s="495"/>
      <c r="B33" s="495"/>
      <c r="C33" s="495"/>
      <c r="D33" s="495"/>
      <c r="E33" s="495"/>
      <c r="F33" s="465"/>
      <c r="G33" s="495"/>
      <c r="H33" s="179" t="s">
        <v>66</v>
      </c>
      <c r="I33" s="179">
        <v>1</v>
      </c>
      <c r="J33" s="495"/>
      <c r="K33" s="495"/>
      <c r="L33" s="495"/>
      <c r="M33" s="425"/>
      <c r="N33" s="425"/>
      <c r="O33" s="425"/>
      <c r="P33" s="425"/>
      <c r="Q33" s="495"/>
      <c r="R33" s="495"/>
    </row>
    <row r="34" spans="1:18" ht="45" customHeight="1" x14ac:dyDescent="0.25">
      <c r="A34" s="495"/>
      <c r="B34" s="495"/>
      <c r="C34" s="495"/>
      <c r="D34" s="495"/>
      <c r="E34" s="495"/>
      <c r="F34" s="465"/>
      <c r="G34" s="495"/>
      <c r="H34" s="179" t="s">
        <v>67</v>
      </c>
      <c r="I34" s="179">
        <v>80</v>
      </c>
      <c r="J34" s="495"/>
      <c r="K34" s="495"/>
      <c r="L34" s="495"/>
      <c r="M34" s="425"/>
      <c r="N34" s="425"/>
      <c r="O34" s="425"/>
      <c r="P34" s="425"/>
      <c r="Q34" s="495"/>
      <c r="R34" s="495"/>
    </row>
    <row r="35" spans="1:18" ht="105.75" customHeight="1" x14ac:dyDescent="0.25">
      <c r="A35" s="495">
        <v>9</v>
      </c>
      <c r="B35" s="495">
        <v>6</v>
      </c>
      <c r="C35" s="495">
        <v>1</v>
      </c>
      <c r="D35" s="495">
        <v>13</v>
      </c>
      <c r="E35" s="495" t="s">
        <v>1697</v>
      </c>
      <c r="F35" s="465" t="s">
        <v>1691</v>
      </c>
      <c r="G35" s="495" t="s">
        <v>1698</v>
      </c>
      <c r="H35" s="179" t="s">
        <v>1699</v>
      </c>
      <c r="I35" s="179">
        <v>3</v>
      </c>
      <c r="J35" s="495" t="s">
        <v>1700</v>
      </c>
      <c r="K35" s="495" t="s">
        <v>1239</v>
      </c>
      <c r="L35" s="495"/>
      <c r="M35" s="425">
        <v>41430</v>
      </c>
      <c r="N35" s="425"/>
      <c r="O35" s="425">
        <v>26892</v>
      </c>
      <c r="P35" s="425"/>
      <c r="Q35" s="495" t="s">
        <v>1701</v>
      </c>
      <c r="R35" s="495" t="s">
        <v>1702</v>
      </c>
    </row>
    <row r="36" spans="1:18" ht="72.75" customHeight="1" x14ac:dyDescent="0.25">
      <c r="A36" s="495"/>
      <c r="B36" s="495"/>
      <c r="C36" s="495"/>
      <c r="D36" s="495"/>
      <c r="E36" s="495"/>
      <c r="F36" s="465"/>
      <c r="G36" s="495"/>
      <c r="H36" s="179" t="s">
        <v>1703</v>
      </c>
      <c r="I36" s="179">
        <v>45</v>
      </c>
      <c r="J36" s="495"/>
      <c r="K36" s="495"/>
      <c r="L36" s="495"/>
      <c r="M36" s="425"/>
      <c r="N36" s="425"/>
      <c r="O36" s="425"/>
      <c r="P36" s="425"/>
      <c r="Q36" s="495"/>
      <c r="R36" s="495"/>
    </row>
    <row r="37" spans="1:18" ht="59.25" customHeight="1" x14ac:dyDescent="0.25">
      <c r="A37" s="495"/>
      <c r="B37" s="495"/>
      <c r="C37" s="495"/>
      <c r="D37" s="495"/>
      <c r="E37" s="495"/>
      <c r="F37" s="465"/>
      <c r="G37" s="495"/>
      <c r="H37" s="179" t="s">
        <v>1656</v>
      </c>
      <c r="I37" s="179">
        <v>500</v>
      </c>
      <c r="J37" s="495"/>
      <c r="K37" s="495"/>
      <c r="L37" s="495"/>
      <c r="M37" s="425"/>
      <c r="N37" s="425"/>
      <c r="O37" s="425"/>
      <c r="P37" s="425"/>
      <c r="Q37" s="495"/>
      <c r="R37" s="495"/>
    </row>
    <row r="38" spans="1:18" ht="45" customHeight="1" x14ac:dyDescent="0.25">
      <c r="A38" s="495">
        <v>10</v>
      </c>
      <c r="B38" s="495">
        <v>6</v>
      </c>
      <c r="C38" s="495">
        <v>1</v>
      </c>
      <c r="D38" s="495">
        <v>13</v>
      </c>
      <c r="E38" s="495" t="s">
        <v>1704</v>
      </c>
      <c r="F38" s="465" t="s">
        <v>1691</v>
      </c>
      <c r="G38" s="495" t="s">
        <v>1705</v>
      </c>
      <c r="H38" s="179" t="s">
        <v>1699</v>
      </c>
      <c r="I38" s="179">
        <v>4</v>
      </c>
      <c r="J38" s="495" t="s">
        <v>1706</v>
      </c>
      <c r="K38" s="495" t="s">
        <v>1239</v>
      </c>
      <c r="L38" s="495"/>
      <c r="M38" s="495">
        <v>64343.55</v>
      </c>
      <c r="N38" s="495"/>
      <c r="O38" s="425">
        <v>47942.55</v>
      </c>
      <c r="P38" s="495"/>
      <c r="Q38" s="495" t="s">
        <v>1707</v>
      </c>
      <c r="R38" s="495" t="s">
        <v>1708</v>
      </c>
    </row>
    <row r="39" spans="1:18" ht="57" customHeight="1" x14ac:dyDescent="0.25">
      <c r="A39" s="495"/>
      <c r="B39" s="495"/>
      <c r="C39" s="495"/>
      <c r="D39" s="495"/>
      <c r="E39" s="495"/>
      <c r="F39" s="465"/>
      <c r="G39" s="495"/>
      <c r="H39" s="179" t="s">
        <v>1709</v>
      </c>
      <c r="I39" s="179">
        <v>80</v>
      </c>
      <c r="J39" s="495"/>
      <c r="K39" s="495"/>
      <c r="L39" s="495"/>
      <c r="M39" s="495"/>
      <c r="N39" s="495"/>
      <c r="O39" s="425"/>
      <c r="P39" s="495"/>
      <c r="Q39" s="495"/>
      <c r="R39" s="495"/>
    </row>
    <row r="40" spans="1:18" ht="41.25" customHeight="1" x14ac:dyDescent="0.25">
      <c r="A40" s="495"/>
      <c r="B40" s="495"/>
      <c r="C40" s="495"/>
      <c r="D40" s="495"/>
      <c r="E40" s="495"/>
      <c r="F40" s="465"/>
      <c r="G40" s="495"/>
      <c r="H40" s="179" t="s">
        <v>1710</v>
      </c>
      <c r="I40" s="179">
        <v>1000</v>
      </c>
      <c r="J40" s="495"/>
      <c r="K40" s="495"/>
      <c r="L40" s="495"/>
      <c r="M40" s="495"/>
      <c r="N40" s="495"/>
      <c r="O40" s="425"/>
      <c r="P40" s="495"/>
      <c r="Q40" s="495"/>
      <c r="R40" s="495"/>
    </row>
    <row r="41" spans="1:18" ht="30" x14ac:dyDescent="0.25">
      <c r="A41" s="495"/>
      <c r="B41" s="495"/>
      <c r="C41" s="495"/>
      <c r="D41" s="495"/>
      <c r="E41" s="495"/>
      <c r="F41" s="465"/>
      <c r="G41" s="495"/>
      <c r="H41" s="179" t="s">
        <v>1711</v>
      </c>
      <c r="I41" s="179">
        <v>80</v>
      </c>
      <c r="J41" s="495"/>
      <c r="K41" s="495"/>
      <c r="L41" s="495"/>
      <c r="M41" s="495"/>
      <c r="N41" s="495"/>
      <c r="O41" s="425"/>
      <c r="P41" s="495"/>
      <c r="Q41" s="495"/>
      <c r="R41" s="495"/>
    </row>
    <row r="42" spans="1:18" ht="45" x14ac:dyDescent="0.25">
      <c r="A42" s="495"/>
      <c r="B42" s="495"/>
      <c r="C42" s="495"/>
      <c r="D42" s="495"/>
      <c r="E42" s="495"/>
      <c r="F42" s="465"/>
      <c r="G42" s="495"/>
      <c r="H42" s="179" t="s">
        <v>1712</v>
      </c>
      <c r="I42" s="179">
        <v>20</v>
      </c>
      <c r="J42" s="495"/>
      <c r="K42" s="495"/>
      <c r="L42" s="495"/>
      <c r="M42" s="495"/>
      <c r="N42" s="495"/>
      <c r="O42" s="425"/>
      <c r="P42" s="495"/>
      <c r="Q42" s="495"/>
      <c r="R42" s="495"/>
    </row>
    <row r="43" spans="1:18" x14ac:dyDescent="0.25">
      <c r="A43" s="495"/>
      <c r="B43" s="495"/>
      <c r="C43" s="495"/>
      <c r="D43" s="495"/>
      <c r="E43" s="495"/>
      <c r="F43" s="465"/>
      <c r="G43" s="495"/>
      <c r="H43" s="179" t="s">
        <v>1713</v>
      </c>
      <c r="I43" s="179">
        <v>100</v>
      </c>
      <c r="J43" s="495"/>
      <c r="K43" s="495"/>
      <c r="L43" s="495"/>
      <c r="M43" s="495"/>
      <c r="N43" s="495"/>
      <c r="O43" s="425"/>
      <c r="P43" s="495"/>
      <c r="Q43" s="495"/>
      <c r="R43" s="495"/>
    </row>
    <row r="44" spans="1:18" ht="84.75" customHeight="1" x14ac:dyDescent="0.25">
      <c r="A44" s="495">
        <v>11</v>
      </c>
      <c r="B44" s="495">
        <v>1</v>
      </c>
      <c r="C44" s="495">
        <v>1</v>
      </c>
      <c r="D44" s="495">
        <v>13</v>
      </c>
      <c r="E44" s="495" t="s">
        <v>1714</v>
      </c>
      <c r="F44" s="465" t="s">
        <v>1715</v>
      </c>
      <c r="G44" s="495" t="s">
        <v>837</v>
      </c>
      <c r="H44" s="179" t="s">
        <v>1716</v>
      </c>
      <c r="I44" s="179">
        <v>1</v>
      </c>
      <c r="J44" s="495" t="s">
        <v>1717</v>
      </c>
      <c r="K44" s="495" t="s">
        <v>1239</v>
      </c>
      <c r="L44" s="495"/>
      <c r="M44" s="425">
        <v>34998</v>
      </c>
      <c r="N44" s="425"/>
      <c r="O44" s="425">
        <v>31680</v>
      </c>
      <c r="P44" s="425"/>
      <c r="Q44" s="495" t="s">
        <v>1718</v>
      </c>
      <c r="R44" s="495" t="s">
        <v>1719</v>
      </c>
    </row>
    <row r="45" spans="1:18" ht="84" customHeight="1" x14ac:dyDescent="0.25">
      <c r="A45" s="495"/>
      <c r="B45" s="495"/>
      <c r="C45" s="495"/>
      <c r="D45" s="495"/>
      <c r="E45" s="495"/>
      <c r="F45" s="465"/>
      <c r="G45" s="495"/>
      <c r="H45" s="179" t="s">
        <v>509</v>
      </c>
      <c r="I45" s="179">
        <v>100</v>
      </c>
      <c r="J45" s="495"/>
      <c r="K45" s="495"/>
      <c r="L45" s="495"/>
      <c r="M45" s="425"/>
      <c r="N45" s="425"/>
      <c r="O45" s="425"/>
      <c r="P45" s="425"/>
      <c r="Q45" s="495"/>
      <c r="R45" s="495"/>
    </row>
    <row r="46" spans="1:18" ht="78" customHeight="1" x14ac:dyDescent="0.25">
      <c r="A46" s="495"/>
      <c r="B46" s="495"/>
      <c r="C46" s="495"/>
      <c r="D46" s="495"/>
      <c r="E46" s="495"/>
      <c r="F46" s="465"/>
      <c r="G46" s="495"/>
      <c r="H46" s="179" t="s">
        <v>1656</v>
      </c>
      <c r="I46" s="179">
        <v>300</v>
      </c>
      <c r="J46" s="495"/>
      <c r="K46" s="495"/>
      <c r="L46" s="495"/>
      <c r="M46" s="425"/>
      <c r="N46" s="425"/>
      <c r="O46" s="425"/>
      <c r="P46" s="425"/>
      <c r="Q46" s="495"/>
      <c r="R46" s="495"/>
    </row>
    <row r="47" spans="1:18" ht="145.5" customHeight="1" x14ac:dyDescent="0.25">
      <c r="A47" s="495">
        <v>12</v>
      </c>
      <c r="B47" s="495">
        <v>1</v>
      </c>
      <c r="C47" s="495">
        <v>1.3</v>
      </c>
      <c r="D47" s="495">
        <v>13</v>
      </c>
      <c r="E47" s="495" t="s">
        <v>1720</v>
      </c>
      <c r="F47" s="465" t="s">
        <v>1721</v>
      </c>
      <c r="G47" s="495" t="s">
        <v>1722</v>
      </c>
      <c r="H47" s="179" t="s">
        <v>1723</v>
      </c>
      <c r="I47" s="179">
        <v>3</v>
      </c>
      <c r="J47" s="499" t="s">
        <v>1724</v>
      </c>
      <c r="K47" s="499" t="s">
        <v>1239</v>
      </c>
      <c r="L47" s="499"/>
      <c r="M47" s="502">
        <v>17910</v>
      </c>
      <c r="N47" s="502"/>
      <c r="O47" s="502">
        <v>12090</v>
      </c>
      <c r="P47" s="502"/>
      <c r="Q47" s="499" t="s">
        <v>1725</v>
      </c>
      <c r="R47" s="499" t="s">
        <v>1726</v>
      </c>
    </row>
    <row r="48" spans="1:18" ht="128.25" customHeight="1" x14ac:dyDescent="0.25">
      <c r="A48" s="495"/>
      <c r="B48" s="495"/>
      <c r="C48" s="495"/>
      <c r="D48" s="495"/>
      <c r="E48" s="495"/>
      <c r="F48" s="465"/>
      <c r="G48" s="495"/>
      <c r="H48" s="179" t="s">
        <v>1727</v>
      </c>
      <c r="I48" s="179">
        <v>78</v>
      </c>
      <c r="J48" s="500"/>
      <c r="K48" s="500"/>
      <c r="L48" s="500"/>
      <c r="M48" s="503"/>
      <c r="N48" s="503"/>
      <c r="O48" s="503"/>
      <c r="P48" s="503"/>
      <c r="Q48" s="500"/>
      <c r="R48" s="500"/>
    </row>
    <row r="49" spans="1:18" ht="46.5" customHeight="1" x14ac:dyDescent="0.25">
      <c r="A49" s="499">
        <v>13</v>
      </c>
      <c r="B49" s="499">
        <v>3</v>
      </c>
      <c r="C49" s="499">
        <v>1</v>
      </c>
      <c r="D49" s="499">
        <v>6</v>
      </c>
      <c r="E49" s="499" t="s">
        <v>1728</v>
      </c>
      <c r="F49" s="438" t="s">
        <v>1729</v>
      </c>
      <c r="G49" s="499" t="s">
        <v>1730</v>
      </c>
      <c r="H49" s="179" t="s">
        <v>127</v>
      </c>
      <c r="I49" s="179">
        <v>4</v>
      </c>
      <c r="J49" s="499" t="s">
        <v>1731</v>
      </c>
      <c r="K49" s="499" t="s">
        <v>1239</v>
      </c>
      <c r="L49" s="499"/>
      <c r="M49" s="502">
        <v>47706.62</v>
      </c>
      <c r="N49" s="502"/>
      <c r="O49" s="502">
        <v>29998.62</v>
      </c>
      <c r="P49" s="502"/>
      <c r="Q49" s="499" t="s">
        <v>1732</v>
      </c>
      <c r="R49" s="499" t="s">
        <v>1733</v>
      </c>
    </row>
    <row r="50" spans="1:18" ht="42" customHeight="1" x14ac:dyDescent="0.25">
      <c r="A50" s="501"/>
      <c r="B50" s="501"/>
      <c r="C50" s="501"/>
      <c r="D50" s="501"/>
      <c r="E50" s="501"/>
      <c r="F50" s="454"/>
      <c r="G50" s="501"/>
      <c r="H50" s="179" t="s">
        <v>128</v>
      </c>
      <c r="I50" s="179">
        <v>44</v>
      </c>
      <c r="J50" s="501"/>
      <c r="K50" s="501"/>
      <c r="L50" s="501"/>
      <c r="M50" s="504"/>
      <c r="N50" s="504"/>
      <c r="O50" s="504"/>
      <c r="P50" s="504"/>
      <c r="Q50" s="501"/>
      <c r="R50" s="501"/>
    </row>
    <row r="51" spans="1:18" ht="61.5" customHeight="1" x14ac:dyDescent="0.25">
      <c r="A51" s="501"/>
      <c r="B51" s="501"/>
      <c r="C51" s="501"/>
      <c r="D51" s="501"/>
      <c r="E51" s="501"/>
      <c r="F51" s="454"/>
      <c r="G51" s="501"/>
      <c r="H51" s="179" t="s">
        <v>1734</v>
      </c>
      <c r="I51" s="179">
        <v>2</v>
      </c>
      <c r="J51" s="501"/>
      <c r="K51" s="501"/>
      <c r="L51" s="501"/>
      <c r="M51" s="504"/>
      <c r="N51" s="504"/>
      <c r="O51" s="504"/>
      <c r="P51" s="504"/>
      <c r="Q51" s="501"/>
      <c r="R51" s="501"/>
    </row>
    <row r="52" spans="1:18" ht="53.25" customHeight="1" x14ac:dyDescent="0.25">
      <c r="A52" s="500"/>
      <c r="B52" s="500"/>
      <c r="C52" s="500"/>
      <c r="D52" s="500"/>
      <c r="E52" s="500"/>
      <c r="F52" s="437"/>
      <c r="G52" s="500"/>
      <c r="H52" s="179" t="s">
        <v>67</v>
      </c>
      <c r="I52" s="179">
        <v>62</v>
      </c>
      <c r="J52" s="500"/>
      <c r="K52" s="500"/>
      <c r="L52" s="500"/>
      <c r="M52" s="503"/>
      <c r="N52" s="503"/>
      <c r="O52" s="503"/>
      <c r="P52" s="503"/>
      <c r="Q52" s="500"/>
      <c r="R52" s="500"/>
    </row>
    <row r="53" spans="1:18" ht="51" customHeight="1" x14ac:dyDescent="0.25">
      <c r="A53" s="499">
        <v>14</v>
      </c>
      <c r="B53" s="499">
        <v>1</v>
      </c>
      <c r="C53" s="499">
        <v>1</v>
      </c>
      <c r="D53" s="499">
        <v>6</v>
      </c>
      <c r="E53" s="499" t="s">
        <v>1735</v>
      </c>
      <c r="F53" s="499" t="s">
        <v>1736</v>
      </c>
      <c r="G53" s="499" t="s">
        <v>1737</v>
      </c>
      <c r="H53" s="179" t="s">
        <v>1738</v>
      </c>
      <c r="I53" s="179">
        <v>6</v>
      </c>
      <c r="J53" s="499" t="s">
        <v>1739</v>
      </c>
      <c r="K53" s="499" t="s">
        <v>1239</v>
      </c>
      <c r="L53" s="499"/>
      <c r="M53" s="502">
        <v>36649.089999999997</v>
      </c>
      <c r="N53" s="502"/>
      <c r="O53" s="502">
        <v>23792.29</v>
      </c>
      <c r="P53" s="502"/>
      <c r="Q53" s="505" t="s">
        <v>1740</v>
      </c>
      <c r="R53" s="499" t="s">
        <v>1741</v>
      </c>
    </row>
    <row r="54" spans="1:18" ht="52.5" customHeight="1" x14ac:dyDescent="0.25">
      <c r="A54" s="501"/>
      <c r="B54" s="501"/>
      <c r="C54" s="501"/>
      <c r="D54" s="501"/>
      <c r="E54" s="501"/>
      <c r="F54" s="501"/>
      <c r="G54" s="501"/>
      <c r="H54" s="179" t="s">
        <v>1376</v>
      </c>
      <c r="I54" s="179">
        <v>126</v>
      </c>
      <c r="J54" s="501"/>
      <c r="K54" s="501"/>
      <c r="L54" s="501"/>
      <c r="M54" s="504"/>
      <c r="N54" s="504"/>
      <c r="O54" s="504"/>
      <c r="P54" s="504"/>
      <c r="Q54" s="506"/>
      <c r="R54" s="501"/>
    </row>
    <row r="55" spans="1:18" ht="50.25" customHeight="1" x14ac:dyDescent="0.25">
      <c r="A55" s="501"/>
      <c r="B55" s="501"/>
      <c r="C55" s="501"/>
      <c r="D55" s="501"/>
      <c r="E55" s="501"/>
      <c r="F55" s="501"/>
      <c r="G55" s="501"/>
      <c r="H55" s="179" t="s">
        <v>1742</v>
      </c>
      <c r="I55" s="179">
        <v>1</v>
      </c>
      <c r="J55" s="501"/>
      <c r="K55" s="501"/>
      <c r="L55" s="501"/>
      <c r="M55" s="504"/>
      <c r="N55" s="504"/>
      <c r="O55" s="504"/>
      <c r="P55" s="504"/>
      <c r="Q55" s="506"/>
      <c r="R55" s="501"/>
    </row>
    <row r="56" spans="1:18" ht="66.75" customHeight="1" x14ac:dyDescent="0.25">
      <c r="A56" s="500"/>
      <c r="B56" s="500"/>
      <c r="C56" s="500"/>
      <c r="D56" s="500"/>
      <c r="E56" s="500"/>
      <c r="F56" s="500"/>
      <c r="G56" s="500"/>
      <c r="H56" s="179" t="s">
        <v>67</v>
      </c>
      <c r="I56" s="179">
        <v>150</v>
      </c>
      <c r="J56" s="500"/>
      <c r="K56" s="500"/>
      <c r="L56" s="500"/>
      <c r="M56" s="503"/>
      <c r="N56" s="503"/>
      <c r="O56" s="503"/>
      <c r="P56" s="503"/>
      <c r="Q56" s="507"/>
      <c r="R56" s="500"/>
    </row>
    <row r="57" spans="1:18" ht="26.25" customHeight="1" x14ac:dyDescent="0.25">
      <c r="A57" s="499">
        <v>15</v>
      </c>
      <c r="B57" s="499">
        <v>6</v>
      </c>
      <c r="C57" s="499">
        <v>1</v>
      </c>
      <c r="D57" s="499">
        <v>13</v>
      </c>
      <c r="E57" s="499" t="s">
        <v>1743</v>
      </c>
      <c r="F57" s="499" t="s">
        <v>1744</v>
      </c>
      <c r="G57" s="499" t="s">
        <v>1745</v>
      </c>
      <c r="H57" s="179" t="s">
        <v>1746</v>
      </c>
      <c r="I57" s="179">
        <v>1</v>
      </c>
      <c r="J57" s="499" t="s">
        <v>1747</v>
      </c>
      <c r="K57" s="499" t="s">
        <v>1239</v>
      </c>
      <c r="L57" s="499"/>
      <c r="M57" s="502">
        <v>62510.97</v>
      </c>
      <c r="N57" s="502"/>
      <c r="O57" s="502">
        <v>45968.66</v>
      </c>
      <c r="P57" s="502"/>
      <c r="Q57" s="499" t="s">
        <v>1748</v>
      </c>
      <c r="R57" s="499" t="s">
        <v>1749</v>
      </c>
    </row>
    <row r="58" spans="1:18" ht="30" x14ac:dyDescent="0.25">
      <c r="A58" s="501"/>
      <c r="B58" s="501"/>
      <c r="C58" s="501"/>
      <c r="D58" s="501"/>
      <c r="E58" s="501"/>
      <c r="F58" s="501"/>
      <c r="G58" s="501"/>
      <c r="H58" s="179" t="s">
        <v>128</v>
      </c>
      <c r="I58" s="179">
        <v>16</v>
      </c>
      <c r="J58" s="501"/>
      <c r="K58" s="501"/>
      <c r="L58" s="501"/>
      <c r="M58" s="504"/>
      <c r="N58" s="504"/>
      <c r="O58" s="504"/>
      <c r="P58" s="504"/>
      <c r="Q58" s="501"/>
      <c r="R58" s="501"/>
    </row>
    <row r="59" spans="1:18" x14ac:dyDescent="0.25">
      <c r="A59" s="501"/>
      <c r="B59" s="501"/>
      <c r="C59" s="501"/>
      <c r="D59" s="501"/>
      <c r="E59" s="501"/>
      <c r="F59" s="501"/>
      <c r="G59" s="501"/>
      <c r="H59" s="179" t="s">
        <v>1750</v>
      </c>
      <c r="I59" s="179">
        <v>1</v>
      </c>
      <c r="J59" s="501"/>
      <c r="K59" s="501"/>
      <c r="L59" s="501"/>
      <c r="M59" s="504"/>
      <c r="N59" s="504"/>
      <c r="O59" s="504"/>
      <c r="P59" s="504"/>
      <c r="Q59" s="501"/>
      <c r="R59" s="501"/>
    </row>
    <row r="60" spans="1:18" ht="30" x14ac:dyDescent="0.25">
      <c r="A60" s="501"/>
      <c r="B60" s="501"/>
      <c r="C60" s="501"/>
      <c r="D60" s="501"/>
      <c r="E60" s="501"/>
      <c r="F60" s="501"/>
      <c r="G60" s="501"/>
      <c r="H60" s="179" t="s">
        <v>1376</v>
      </c>
      <c r="I60" s="179">
        <v>16</v>
      </c>
      <c r="J60" s="501"/>
      <c r="K60" s="501"/>
      <c r="L60" s="501"/>
      <c r="M60" s="504"/>
      <c r="N60" s="504"/>
      <c r="O60" s="504"/>
      <c r="P60" s="504"/>
      <c r="Q60" s="501"/>
      <c r="R60" s="501"/>
    </row>
    <row r="61" spans="1:18" ht="45" x14ac:dyDescent="0.25">
      <c r="A61" s="501"/>
      <c r="B61" s="501"/>
      <c r="C61" s="501"/>
      <c r="D61" s="501"/>
      <c r="E61" s="501"/>
      <c r="F61" s="501"/>
      <c r="G61" s="501"/>
      <c r="H61" s="179" t="s">
        <v>1751</v>
      </c>
      <c r="I61" s="179">
        <v>1</v>
      </c>
      <c r="J61" s="501"/>
      <c r="K61" s="501"/>
      <c r="L61" s="501"/>
      <c r="M61" s="504"/>
      <c r="N61" s="504"/>
      <c r="O61" s="504"/>
      <c r="P61" s="504"/>
      <c r="Q61" s="501"/>
      <c r="R61" s="501"/>
    </row>
    <row r="62" spans="1:18" ht="45" x14ac:dyDescent="0.25">
      <c r="A62" s="501"/>
      <c r="B62" s="501"/>
      <c r="C62" s="501"/>
      <c r="D62" s="501"/>
      <c r="E62" s="501"/>
      <c r="F62" s="501"/>
      <c r="G62" s="501"/>
      <c r="H62" s="179" t="s">
        <v>1752</v>
      </c>
      <c r="I62" s="179">
        <v>500</v>
      </c>
      <c r="J62" s="501"/>
      <c r="K62" s="501"/>
      <c r="L62" s="501"/>
      <c r="M62" s="504"/>
      <c r="N62" s="504"/>
      <c r="O62" s="504"/>
      <c r="P62" s="504"/>
      <c r="Q62" s="501"/>
      <c r="R62" s="501"/>
    </row>
    <row r="63" spans="1:18" ht="45" x14ac:dyDescent="0.25">
      <c r="A63" s="501"/>
      <c r="B63" s="501"/>
      <c r="C63" s="501"/>
      <c r="D63" s="501"/>
      <c r="E63" s="501"/>
      <c r="F63" s="501"/>
      <c r="G63" s="501"/>
      <c r="H63" s="179" t="s">
        <v>1753</v>
      </c>
      <c r="I63" s="179">
        <v>15</v>
      </c>
      <c r="J63" s="501"/>
      <c r="K63" s="501"/>
      <c r="L63" s="501"/>
      <c r="M63" s="504"/>
      <c r="N63" s="504"/>
      <c r="O63" s="504"/>
      <c r="P63" s="504"/>
      <c r="Q63" s="501"/>
      <c r="R63" s="501"/>
    </row>
    <row r="64" spans="1:18" ht="39" customHeight="1" x14ac:dyDescent="0.25">
      <c r="A64" s="501"/>
      <c r="B64" s="501"/>
      <c r="C64" s="501"/>
      <c r="D64" s="501"/>
      <c r="E64" s="501"/>
      <c r="F64" s="501"/>
      <c r="G64" s="501"/>
      <c r="H64" s="179" t="s">
        <v>1687</v>
      </c>
      <c r="I64" s="179">
        <v>1800</v>
      </c>
      <c r="J64" s="501"/>
      <c r="K64" s="501"/>
      <c r="L64" s="501"/>
      <c r="M64" s="504"/>
      <c r="N64" s="504"/>
      <c r="O64" s="504"/>
      <c r="P64" s="504"/>
      <c r="Q64" s="501"/>
      <c r="R64" s="501"/>
    </row>
    <row r="65" spans="1:18" x14ac:dyDescent="0.25">
      <c r="A65" s="501"/>
      <c r="B65" s="501"/>
      <c r="C65" s="501"/>
      <c r="D65" s="501"/>
      <c r="E65" s="501"/>
      <c r="F65" s="501"/>
      <c r="G65" s="501"/>
      <c r="H65" s="179" t="s">
        <v>1754</v>
      </c>
      <c r="I65" s="179">
        <v>3</v>
      </c>
      <c r="J65" s="501"/>
      <c r="K65" s="501"/>
      <c r="L65" s="501"/>
      <c r="M65" s="504"/>
      <c r="N65" s="504"/>
      <c r="O65" s="504"/>
      <c r="P65" s="504"/>
      <c r="Q65" s="501"/>
      <c r="R65" s="501"/>
    </row>
    <row r="66" spans="1:18" ht="30" x14ac:dyDescent="0.25">
      <c r="A66" s="501"/>
      <c r="B66" s="501"/>
      <c r="C66" s="501"/>
      <c r="D66" s="501"/>
      <c r="E66" s="501"/>
      <c r="F66" s="501"/>
      <c r="G66" s="501"/>
      <c r="H66" s="179" t="s">
        <v>1755</v>
      </c>
      <c r="I66" s="179">
        <v>37</v>
      </c>
      <c r="J66" s="501"/>
      <c r="K66" s="501"/>
      <c r="L66" s="501"/>
      <c r="M66" s="504"/>
      <c r="N66" s="504"/>
      <c r="O66" s="504"/>
      <c r="P66" s="504"/>
      <c r="Q66" s="501"/>
      <c r="R66" s="501"/>
    </row>
    <row r="67" spans="1:18" ht="39" customHeight="1" x14ac:dyDescent="0.25">
      <c r="A67" s="501"/>
      <c r="B67" s="501"/>
      <c r="C67" s="501"/>
      <c r="D67" s="501"/>
      <c r="E67" s="501"/>
      <c r="F67" s="501"/>
      <c r="G67" s="501"/>
      <c r="H67" s="179" t="s">
        <v>1756</v>
      </c>
      <c r="I67" s="179">
        <v>1</v>
      </c>
      <c r="J67" s="501"/>
      <c r="K67" s="501"/>
      <c r="L67" s="501"/>
      <c r="M67" s="504"/>
      <c r="N67" s="504"/>
      <c r="O67" s="504"/>
      <c r="P67" s="504"/>
      <c r="Q67" s="501"/>
      <c r="R67" s="501"/>
    </row>
    <row r="68" spans="1:18" ht="34.5" customHeight="1" x14ac:dyDescent="0.25">
      <c r="A68" s="501"/>
      <c r="B68" s="501"/>
      <c r="C68" s="501"/>
      <c r="D68" s="501"/>
      <c r="E68" s="501"/>
      <c r="F68" s="501"/>
      <c r="G68" s="501"/>
      <c r="H68" s="179" t="s">
        <v>1757</v>
      </c>
      <c r="I68" s="179">
        <v>2000</v>
      </c>
      <c r="J68" s="501"/>
      <c r="K68" s="501"/>
      <c r="L68" s="501"/>
      <c r="M68" s="504"/>
      <c r="N68" s="504"/>
      <c r="O68" s="504"/>
      <c r="P68" s="504"/>
      <c r="Q68" s="501"/>
      <c r="R68" s="501"/>
    </row>
    <row r="69" spans="1:18" ht="36" customHeight="1" x14ac:dyDescent="0.25">
      <c r="A69" s="500"/>
      <c r="B69" s="500"/>
      <c r="C69" s="500"/>
      <c r="D69" s="500"/>
      <c r="E69" s="500"/>
      <c r="F69" s="500"/>
      <c r="G69" s="500"/>
      <c r="H69" s="179" t="s">
        <v>1758</v>
      </c>
      <c r="I69" s="179">
        <v>1</v>
      </c>
      <c r="J69" s="500"/>
      <c r="K69" s="500"/>
      <c r="L69" s="500"/>
      <c r="M69" s="503"/>
      <c r="N69" s="503"/>
      <c r="O69" s="503"/>
      <c r="P69" s="503"/>
      <c r="Q69" s="500"/>
      <c r="R69" s="500"/>
    </row>
    <row r="70" spans="1:18" ht="57.75" customHeight="1" x14ac:dyDescent="0.25">
      <c r="A70" s="499">
        <v>16</v>
      </c>
      <c r="B70" s="499">
        <v>1</v>
      </c>
      <c r="C70" s="499">
        <v>1</v>
      </c>
      <c r="D70" s="499">
        <v>9</v>
      </c>
      <c r="E70" s="499" t="s">
        <v>1759</v>
      </c>
      <c r="F70" s="499" t="s">
        <v>1760</v>
      </c>
      <c r="G70" s="499" t="s">
        <v>1761</v>
      </c>
      <c r="H70" s="179" t="s">
        <v>1750</v>
      </c>
      <c r="I70" s="179">
        <v>1</v>
      </c>
      <c r="J70" s="499" t="s">
        <v>1762</v>
      </c>
      <c r="K70" s="499" t="s">
        <v>1181</v>
      </c>
      <c r="L70" s="499"/>
      <c r="M70" s="502">
        <v>53733.83</v>
      </c>
      <c r="N70" s="502"/>
      <c r="O70" s="502">
        <v>39903.83</v>
      </c>
      <c r="P70" s="502"/>
      <c r="Q70" s="499" t="s">
        <v>1763</v>
      </c>
      <c r="R70" s="499" t="s">
        <v>1764</v>
      </c>
    </row>
    <row r="71" spans="1:18" ht="44.25" customHeight="1" x14ac:dyDescent="0.25">
      <c r="A71" s="501"/>
      <c r="B71" s="501"/>
      <c r="C71" s="501"/>
      <c r="D71" s="501"/>
      <c r="E71" s="501"/>
      <c r="F71" s="501"/>
      <c r="G71" s="501"/>
      <c r="H71" s="179" t="s">
        <v>1376</v>
      </c>
      <c r="I71" s="179">
        <v>50</v>
      </c>
      <c r="J71" s="501"/>
      <c r="K71" s="501"/>
      <c r="L71" s="501"/>
      <c r="M71" s="504"/>
      <c r="N71" s="504"/>
      <c r="O71" s="504"/>
      <c r="P71" s="504"/>
      <c r="Q71" s="501"/>
      <c r="R71" s="501"/>
    </row>
    <row r="72" spans="1:18" ht="51" customHeight="1" x14ac:dyDescent="0.25">
      <c r="A72" s="501"/>
      <c r="B72" s="501"/>
      <c r="C72" s="501"/>
      <c r="D72" s="501"/>
      <c r="E72" s="501"/>
      <c r="F72" s="501"/>
      <c r="G72" s="501"/>
      <c r="H72" s="179" t="s">
        <v>1756</v>
      </c>
      <c r="I72" s="179">
        <v>1</v>
      </c>
      <c r="J72" s="501"/>
      <c r="K72" s="501"/>
      <c r="L72" s="501"/>
      <c r="M72" s="504"/>
      <c r="N72" s="504"/>
      <c r="O72" s="504"/>
      <c r="P72" s="504"/>
      <c r="Q72" s="501"/>
      <c r="R72" s="501"/>
    </row>
    <row r="73" spans="1:18" ht="66.75" customHeight="1" x14ac:dyDescent="0.25">
      <c r="A73" s="501"/>
      <c r="B73" s="501"/>
      <c r="C73" s="501"/>
      <c r="D73" s="501"/>
      <c r="E73" s="501"/>
      <c r="F73" s="501"/>
      <c r="G73" s="501"/>
      <c r="H73" s="179" t="s">
        <v>1757</v>
      </c>
      <c r="I73" s="179">
        <v>500</v>
      </c>
      <c r="J73" s="501"/>
      <c r="K73" s="501"/>
      <c r="L73" s="501"/>
      <c r="M73" s="504"/>
      <c r="N73" s="504"/>
      <c r="O73" s="504"/>
      <c r="P73" s="504"/>
      <c r="Q73" s="501"/>
      <c r="R73" s="501"/>
    </row>
    <row r="74" spans="1:18" ht="28.5" customHeight="1" x14ac:dyDescent="0.25">
      <c r="A74" s="501"/>
      <c r="B74" s="501"/>
      <c r="C74" s="501"/>
      <c r="D74" s="501"/>
      <c r="E74" s="501"/>
      <c r="F74" s="501"/>
      <c r="G74" s="501"/>
      <c r="H74" s="179" t="s">
        <v>1754</v>
      </c>
      <c r="I74" s="179">
        <v>4</v>
      </c>
      <c r="J74" s="501"/>
      <c r="K74" s="501"/>
      <c r="L74" s="501"/>
      <c r="M74" s="504"/>
      <c r="N74" s="504"/>
      <c r="O74" s="504"/>
      <c r="P74" s="504"/>
      <c r="Q74" s="501"/>
      <c r="R74" s="501"/>
    </row>
    <row r="75" spans="1:18" ht="30" x14ac:dyDescent="0.25">
      <c r="A75" s="500"/>
      <c r="B75" s="500"/>
      <c r="C75" s="500"/>
      <c r="D75" s="500"/>
      <c r="E75" s="500"/>
      <c r="F75" s="500"/>
      <c r="G75" s="500"/>
      <c r="H75" s="179" t="s">
        <v>1755</v>
      </c>
      <c r="I75" s="179">
        <v>100</v>
      </c>
      <c r="J75" s="500"/>
      <c r="K75" s="500"/>
      <c r="L75" s="500"/>
      <c r="M75" s="503"/>
      <c r="N75" s="503"/>
      <c r="O75" s="503"/>
      <c r="P75" s="503"/>
      <c r="Q75" s="500"/>
      <c r="R75" s="500"/>
    </row>
    <row r="76" spans="1:18" ht="59.25" customHeight="1" x14ac:dyDescent="0.25">
      <c r="A76" s="499">
        <v>17</v>
      </c>
      <c r="B76" s="499">
        <v>1</v>
      </c>
      <c r="C76" s="499">
        <v>1</v>
      </c>
      <c r="D76" s="499">
        <v>9</v>
      </c>
      <c r="E76" s="499" t="s">
        <v>1765</v>
      </c>
      <c r="F76" s="495" t="s">
        <v>1766</v>
      </c>
      <c r="G76" s="499" t="s">
        <v>1767</v>
      </c>
      <c r="H76" s="179" t="s">
        <v>1754</v>
      </c>
      <c r="I76" s="179">
        <v>1</v>
      </c>
      <c r="J76" s="499" t="s">
        <v>1768</v>
      </c>
      <c r="K76" s="495" t="s">
        <v>1239</v>
      </c>
      <c r="L76" s="499"/>
      <c r="M76" s="502">
        <v>65922</v>
      </c>
      <c r="N76" s="502"/>
      <c r="O76" s="502">
        <v>53233.919999999998</v>
      </c>
      <c r="P76" s="502"/>
      <c r="Q76" s="499" t="s">
        <v>1769</v>
      </c>
      <c r="R76" s="499" t="s">
        <v>1770</v>
      </c>
    </row>
    <row r="77" spans="1:18" ht="47.25" customHeight="1" x14ac:dyDescent="0.25">
      <c r="A77" s="501"/>
      <c r="B77" s="501"/>
      <c r="C77" s="501"/>
      <c r="D77" s="501"/>
      <c r="E77" s="501"/>
      <c r="F77" s="495"/>
      <c r="G77" s="501"/>
      <c r="H77" s="179" t="s">
        <v>1755</v>
      </c>
      <c r="I77" s="179">
        <v>30</v>
      </c>
      <c r="J77" s="501"/>
      <c r="K77" s="495"/>
      <c r="L77" s="501"/>
      <c r="M77" s="504"/>
      <c r="N77" s="504"/>
      <c r="O77" s="504"/>
      <c r="P77" s="504"/>
      <c r="Q77" s="501"/>
      <c r="R77" s="501"/>
    </row>
    <row r="78" spans="1:18" ht="30" x14ac:dyDescent="0.25">
      <c r="A78" s="501"/>
      <c r="B78" s="501"/>
      <c r="C78" s="501"/>
      <c r="D78" s="501"/>
      <c r="E78" s="501"/>
      <c r="F78" s="495"/>
      <c r="G78" s="501"/>
      <c r="H78" s="179" t="s">
        <v>1756</v>
      </c>
      <c r="I78" s="179">
        <v>1</v>
      </c>
      <c r="J78" s="501"/>
      <c r="K78" s="495"/>
      <c r="L78" s="501"/>
      <c r="M78" s="504"/>
      <c r="N78" s="504"/>
      <c r="O78" s="504"/>
      <c r="P78" s="504"/>
      <c r="Q78" s="501"/>
      <c r="R78" s="501"/>
    </row>
    <row r="79" spans="1:18" ht="30" x14ac:dyDescent="0.25">
      <c r="A79" s="501"/>
      <c r="B79" s="501"/>
      <c r="C79" s="501"/>
      <c r="D79" s="501"/>
      <c r="E79" s="501"/>
      <c r="F79" s="495"/>
      <c r="G79" s="501"/>
      <c r="H79" s="179" t="s">
        <v>1771</v>
      </c>
      <c r="I79" s="179">
        <v>1000</v>
      </c>
      <c r="J79" s="501"/>
      <c r="K79" s="495"/>
      <c r="L79" s="501"/>
      <c r="M79" s="504"/>
      <c r="N79" s="504"/>
      <c r="O79" s="504"/>
      <c r="P79" s="504"/>
      <c r="Q79" s="501"/>
      <c r="R79" s="501"/>
    </row>
    <row r="80" spans="1:18" x14ac:dyDescent="0.25">
      <c r="A80" s="501"/>
      <c r="B80" s="501"/>
      <c r="C80" s="501"/>
      <c r="D80" s="501"/>
      <c r="E80" s="501"/>
      <c r="F80" s="495"/>
      <c r="G80" s="501"/>
      <c r="H80" s="179" t="s">
        <v>1738</v>
      </c>
      <c r="I80" s="179">
        <v>1</v>
      </c>
      <c r="J80" s="501"/>
      <c r="K80" s="495"/>
      <c r="L80" s="501"/>
      <c r="M80" s="504"/>
      <c r="N80" s="504"/>
      <c r="O80" s="504"/>
      <c r="P80" s="504"/>
      <c r="Q80" s="501"/>
      <c r="R80" s="501"/>
    </row>
    <row r="81" spans="1:18" ht="30" x14ac:dyDescent="0.25">
      <c r="A81" s="500"/>
      <c r="B81" s="500"/>
      <c r="C81" s="500"/>
      <c r="D81" s="500"/>
      <c r="E81" s="500"/>
      <c r="F81" s="495"/>
      <c r="G81" s="500"/>
      <c r="H81" s="179" t="s">
        <v>1772</v>
      </c>
      <c r="I81" s="179">
        <v>31</v>
      </c>
      <c r="J81" s="500"/>
      <c r="K81" s="495"/>
      <c r="L81" s="500"/>
      <c r="M81" s="503"/>
      <c r="N81" s="503"/>
      <c r="O81" s="503"/>
      <c r="P81" s="503"/>
      <c r="Q81" s="500"/>
      <c r="R81" s="500"/>
    </row>
    <row r="82" spans="1:18" ht="45" customHeight="1" x14ac:dyDescent="0.25">
      <c r="A82" s="499">
        <v>18</v>
      </c>
      <c r="B82" s="499">
        <v>6</v>
      </c>
      <c r="C82" s="499">
        <v>1.3</v>
      </c>
      <c r="D82" s="499">
        <v>13</v>
      </c>
      <c r="E82" s="499" t="s">
        <v>1773</v>
      </c>
      <c r="F82" s="499" t="s">
        <v>1774</v>
      </c>
      <c r="G82" s="499" t="s">
        <v>1775</v>
      </c>
      <c r="H82" s="179" t="s">
        <v>1776</v>
      </c>
      <c r="I82" s="179">
        <v>2</v>
      </c>
      <c r="J82" s="499" t="s">
        <v>1777</v>
      </c>
      <c r="K82" s="499" t="s">
        <v>1181</v>
      </c>
      <c r="L82" s="499"/>
      <c r="M82" s="502">
        <v>88098.8</v>
      </c>
      <c r="N82" s="502"/>
      <c r="O82" s="502">
        <v>51110</v>
      </c>
      <c r="P82" s="502"/>
      <c r="Q82" s="499" t="s">
        <v>1778</v>
      </c>
      <c r="R82" s="499" t="s">
        <v>1779</v>
      </c>
    </row>
    <row r="83" spans="1:18" ht="30" x14ac:dyDescent="0.25">
      <c r="A83" s="501"/>
      <c r="B83" s="501"/>
      <c r="C83" s="501"/>
      <c r="D83" s="501"/>
      <c r="E83" s="501"/>
      <c r="F83" s="501"/>
      <c r="G83" s="501"/>
      <c r="H83" s="179" t="s">
        <v>1780</v>
      </c>
      <c r="I83" s="179">
        <v>80</v>
      </c>
      <c r="J83" s="501"/>
      <c r="K83" s="501"/>
      <c r="L83" s="501"/>
      <c r="M83" s="504"/>
      <c r="N83" s="504"/>
      <c r="O83" s="504"/>
      <c r="P83" s="504"/>
      <c r="Q83" s="501"/>
      <c r="R83" s="501"/>
    </row>
    <row r="84" spans="1:18" ht="30" x14ac:dyDescent="0.25">
      <c r="A84" s="501"/>
      <c r="B84" s="501"/>
      <c r="C84" s="501"/>
      <c r="D84" s="501"/>
      <c r="E84" s="501"/>
      <c r="F84" s="501"/>
      <c r="G84" s="501"/>
      <c r="H84" s="179" t="s">
        <v>1756</v>
      </c>
      <c r="I84" s="179">
        <v>1</v>
      </c>
      <c r="J84" s="501"/>
      <c r="K84" s="501"/>
      <c r="L84" s="501"/>
      <c r="M84" s="504"/>
      <c r="N84" s="504"/>
      <c r="O84" s="504"/>
      <c r="P84" s="504"/>
      <c r="Q84" s="501"/>
      <c r="R84" s="501"/>
    </row>
    <row r="85" spans="1:18" ht="30" x14ac:dyDescent="0.25">
      <c r="A85" s="501"/>
      <c r="B85" s="501"/>
      <c r="C85" s="501"/>
      <c r="D85" s="501"/>
      <c r="E85" s="501"/>
      <c r="F85" s="501"/>
      <c r="G85" s="501"/>
      <c r="H85" s="179" t="s">
        <v>1771</v>
      </c>
      <c r="I85" s="179">
        <v>2000</v>
      </c>
      <c r="J85" s="501"/>
      <c r="K85" s="501"/>
      <c r="L85" s="501"/>
      <c r="M85" s="504"/>
      <c r="N85" s="504"/>
      <c r="O85" s="504"/>
      <c r="P85" s="504"/>
      <c r="Q85" s="501"/>
      <c r="R85" s="501"/>
    </row>
    <row r="86" spans="1:18" ht="45" x14ac:dyDescent="0.25">
      <c r="A86" s="501"/>
      <c r="B86" s="501"/>
      <c r="C86" s="501"/>
      <c r="D86" s="501"/>
      <c r="E86" s="501"/>
      <c r="F86" s="501"/>
      <c r="G86" s="501"/>
      <c r="H86" s="179" t="s">
        <v>1753</v>
      </c>
      <c r="I86" s="179">
        <v>2</v>
      </c>
      <c r="J86" s="501"/>
      <c r="K86" s="501"/>
      <c r="L86" s="501"/>
      <c r="M86" s="504"/>
      <c r="N86" s="504"/>
      <c r="O86" s="504"/>
      <c r="P86" s="504"/>
      <c r="Q86" s="501"/>
      <c r="R86" s="501"/>
    </row>
    <row r="87" spans="1:18" ht="45" customHeight="1" x14ac:dyDescent="0.25">
      <c r="A87" s="501"/>
      <c r="B87" s="501"/>
      <c r="C87" s="501"/>
      <c r="D87" s="501"/>
      <c r="E87" s="501"/>
      <c r="F87" s="501"/>
      <c r="G87" s="501"/>
      <c r="H87" s="179" t="s">
        <v>1687</v>
      </c>
      <c r="I87" s="179">
        <v>2000</v>
      </c>
      <c r="J87" s="501"/>
      <c r="K87" s="501"/>
      <c r="L87" s="501"/>
      <c r="M87" s="504"/>
      <c r="N87" s="504"/>
      <c r="O87" s="504"/>
      <c r="P87" s="504"/>
      <c r="Q87" s="501"/>
      <c r="R87" s="501"/>
    </row>
    <row r="88" spans="1:18" x14ac:dyDescent="0.25">
      <c r="A88" s="501"/>
      <c r="B88" s="501"/>
      <c r="C88" s="501"/>
      <c r="D88" s="501"/>
      <c r="E88" s="501"/>
      <c r="F88" s="501"/>
      <c r="G88" s="501"/>
      <c r="H88" s="179" t="s">
        <v>1754</v>
      </c>
      <c r="I88" s="179">
        <v>2</v>
      </c>
      <c r="J88" s="501"/>
      <c r="K88" s="501"/>
      <c r="L88" s="501"/>
      <c r="M88" s="504"/>
      <c r="N88" s="504"/>
      <c r="O88" s="504"/>
      <c r="P88" s="504"/>
      <c r="Q88" s="501"/>
      <c r="R88" s="501"/>
    </row>
    <row r="89" spans="1:18" ht="30" x14ac:dyDescent="0.25">
      <c r="A89" s="500"/>
      <c r="B89" s="500"/>
      <c r="C89" s="500"/>
      <c r="D89" s="500"/>
      <c r="E89" s="500"/>
      <c r="F89" s="500"/>
      <c r="G89" s="500"/>
      <c r="H89" s="179" t="s">
        <v>1755</v>
      </c>
      <c r="I89" s="179">
        <v>20</v>
      </c>
      <c r="J89" s="500"/>
      <c r="K89" s="500"/>
      <c r="L89" s="500"/>
      <c r="M89" s="503"/>
      <c r="N89" s="503"/>
      <c r="O89" s="503"/>
      <c r="P89" s="503"/>
      <c r="Q89" s="500"/>
      <c r="R89" s="500"/>
    </row>
    <row r="90" spans="1:18" ht="42" customHeight="1" x14ac:dyDescent="0.25">
      <c r="A90" s="499">
        <v>19</v>
      </c>
      <c r="B90" s="499">
        <v>6</v>
      </c>
      <c r="C90" s="499">
        <v>1</v>
      </c>
      <c r="D90" s="499">
        <v>13</v>
      </c>
      <c r="E90" s="499" t="s">
        <v>1781</v>
      </c>
      <c r="F90" s="495" t="s">
        <v>1782</v>
      </c>
      <c r="G90" s="499" t="s">
        <v>1783</v>
      </c>
      <c r="H90" s="179" t="s">
        <v>1738</v>
      </c>
      <c r="I90" s="179">
        <v>6</v>
      </c>
      <c r="J90" s="499" t="s">
        <v>1784</v>
      </c>
      <c r="K90" s="499" t="s">
        <v>1239</v>
      </c>
      <c r="L90" s="499"/>
      <c r="M90" s="502">
        <v>48620</v>
      </c>
      <c r="N90" s="502"/>
      <c r="O90" s="502">
        <v>35730</v>
      </c>
      <c r="P90" s="502"/>
      <c r="Q90" s="499" t="s">
        <v>1785</v>
      </c>
      <c r="R90" s="499" t="s">
        <v>1786</v>
      </c>
    </row>
    <row r="91" spans="1:18" ht="30" x14ac:dyDescent="0.25">
      <c r="A91" s="501"/>
      <c r="B91" s="501"/>
      <c r="C91" s="501"/>
      <c r="D91" s="501"/>
      <c r="E91" s="501"/>
      <c r="F91" s="495"/>
      <c r="G91" s="501"/>
      <c r="H91" s="179" t="s">
        <v>1772</v>
      </c>
      <c r="I91" s="179">
        <v>96</v>
      </c>
      <c r="J91" s="501"/>
      <c r="K91" s="501"/>
      <c r="L91" s="501"/>
      <c r="M91" s="504"/>
      <c r="N91" s="504"/>
      <c r="O91" s="504"/>
      <c r="P91" s="504"/>
      <c r="Q91" s="501"/>
      <c r="R91" s="501"/>
    </row>
    <row r="92" spans="1:18" ht="36" customHeight="1" x14ac:dyDescent="0.25">
      <c r="A92" s="501"/>
      <c r="B92" s="501"/>
      <c r="C92" s="501"/>
      <c r="D92" s="501"/>
      <c r="E92" s="501"/>
      <c r="F92" s="495"/>
      <c r="G92" s="501"/>
      <c r="H92" s="179" t="s">
        <v>1776</v>
      </c>
      <c r="I92" s="179">
        <v>16</v>
      </c>
      <c r="J92" s="501"/>
      <c r="K92" s="501"/>
      <c r="L92" s="501"/>
      <c r="M92" s="504"/>
      <c r="N92" s="504"/>
      <c r="O92" s="504"/>
      <c r="P92" s="504"/>
      <c r="Q92" s="501"/>
      <c r="R92" s="501"/>
    </row>
    <row r="93" spans="1:18" ht="30" x14ac:dyDescent="0.25">
      <c r="A93" s="501"/>
      <c r="B93" s="501"/>
      <c r="C93" s="501"/>
      <c r="D93" s="501"/>
      <c r="E93" s="501"/>
      <c r="F93" s="495"/>
      <c r="G93" s="501"/>
      <c r="H93" s="179" t="s">
        <v>1780</v>
      </c>
      <c r="I93" s="179">
        <v>256</v>
      </c>
      <c r="J93" s="501"/>
      <c r="K93" s="501"/>
      <c r="L93" s="501"/>
      <c r="M93" s="504"/>
      <c r="N93" s="504"/>
      <c r="O93" s="504"/>
      <c r="P93" s="504"/>
      <c r="Q93" s="501"/>
      <c r="R93" s="501"/>
    </row>
    <row r="94" spans="1:18" ht="30" customHeight="1" x14ac:dyDescent="0.25">
      <c r="A94" s="501"/>
      <c r="B94" s="501"/>
      <c r="C94" s="501"/>
      <c r="D94" s="501"/>
      <c r="E94" s="501"/>
      <c r="F94" s="495"/>
      <c r="G94" s="501"/>
      <c r="H94" s="499" t="s">
        <v>1787</v>
      </c>
      <c r="I94" s="508">
        <v>1</v>
      </c>
      <c r="J94" s="501"/>
      <c r="K94" s="501"/>
      <c r="L94" s="501"/>
      <c r="M94" s="504"/>
      <c r="N94" s="504"/>
      <c r="O94" s="504"/>
      <c r="P94" s="504"/>
      <c r="Q94" s="501"/>
      <c r="R94" s="501"/>
    </row>
    <row r="95" spans="1:18" ht="36.75" customHeight="1" x14ac:dyDescent="0.25">
      <c r="A95" s="501"/>
      <c r="B95" s="501"/>
      <c r="C95" s="501"/>
      <c r="D95" s="501"/>
      <c r="E95" s="501"/>
      <c r="F95" s="495"/>
      <c r="G95" s="501"/>
      <c r="H95" s="501"/>
      <c r="I95" s="509"/>
      <c r="J95" s="501"/>
      <c r="K95" s="501"/>
      <c r="L95" s="501"/>
      <c r="M95" s="504"/>
      <c r="N95" s="504"/>
      <c r="O95" s="504"/>
      <c r="P95" s="504"/>
      <c r="Q95" s="501"/>
      <c r="R95" s="501"/>
    </row>
    <row r="96" spans="1:18" x14ac:dyDescent="0.25">
      <c r="A96" s="501"/>
      <c r="B96" s="501"/>
      <c r="C96" s="501"/>
      <c r="D96" s="501"/>
      <c r="E96" s="501"/>
      <c r="F96" s="495"/>
      <c r="G96" s="501"/>
      <c r="H96" s="501"/>
      <c r="I96" s="509"/>
      <c r="J96" s="501"/>
      <c r="K96" s="501"/>
      <c r="L96" s="501"/>
      <c r="M96" s="504"/>
      <c r="N96" s="504"/>
      <c r="O96" s="504"/>
      <c r="P96" s="504"/>
      <c r="Q96" s="501"/>
      <c r="R96" s="501"/>
    </row>
    <row r="97" spans="1:18" x14ac:dyDescent="0.25">
      <c r="A97" s="500"/>
      <c r="B97" s="500"/>
      <c r="C97" s="500"/>
      <c r="D97" s="500"/>
      <c r="E97" s="500"/>
      <c r="F97" s="495"/>
      <c r="G97" s="500"/>
      <c r="H97" s="500"/>
      <c r="I97" s="510"/>
      <c r="J97" s="500"/>
      <c r="K97" s="500"/>
      <c r="L97" s="500"/>
      <c r="M97" s="503"/>
      <c r="N97" s="503"/>
      <c r="O97" s="503"/>
      <c r="P97" s="503"/>
      <c r="Q97" s="500"/>
      <c r="R97" s="500"/>
    </row>
    <row r="98" spans="1:18" ht="36.75" customHeight="1" x14ac:dyDescent="0.25">
      <c r="A98" s="499">
        <v>20</v>
      </c>
      <c r="B98" s="499">
        <v>6</v>
      </c>
      <c r="C98" s="499">
        <v>1.3</v>
      </c>
      <c r="D98" s="499">
        <v>13</v>
      </c>
      <c r="E98" s="499" t="s">
        <v>1788</v>
      </c>
      <c r="F98" s="495" t="s">
        <v>1789</v>
      </c>
      <c r="G98" s="499" t="s">
        <v>1790</v>
      </c>
      <c r="H98" s="179" t="s">
        <v>1791</v>
      </c>
      <c r="I98" s="179">
        <v>2</v>
      </c>
      <c r="J98" s="499" t="s">
        <v>1792</v>
      </c>
      <c r="K98" s="499" t="s">
        <v>1239</v>
      </c>
      <c r="L98" s="499"/>
      <c r="M98" s="502">
        <v>75035.34</v>
      </c>
      <c r="N98" s="502"/>
      <c r="O98" s="502">
        <v>66992.84</v>
      </c>
      <c r="P98" s="502"/>
      <c r="Q98" s="499" t="s">
        <v>1793</v>
      </c>
      <c r="R98" s="499" t="s">
        <v>1794</v>
      </c>
    </row>
    <row r="99" spans="1:18" ht="30" x14ac:dyDescent="0.25">
      <c r="A99" s="501"/>
      <c r="B99" s="501"/>
      <c r="C99" s="501"/>
      <c r="D99" s="501"/>
      <c r="E99" s="501"/>
      <c r="F99" s="495"/>
      <c r="G99" s="501"/>
      <c r="H99" s="179" t="s">
        <v>1795</v>
      </c>
      <c r="I99" s="179">
        <v>400</v>
      </c>
      <c r="J99" s="501"/>
      <c r="K99" s="501"/>
      <c r="L99" s="501"/>
      <c r="M99" s="504"/>
      <c r="N99" s="504"/>
      <c r="O99" s="504"/>
      <c r="P99" s="504"/>
      <c r="Q99" s="501"/>
      <c r="R99" s="501"/>
    </row>
    <row r="100" spans="1:18" ht="45" x14ac:dyDescent="0.25">
      <c r="A100" s="501"/>
      <c r="B100" s="501"/>
      <c r="C100" s="501"/>
      <c r="D100" s="501"/>
      <c r="E100" s="501"/>
      <c r="F100" s="495"/>
      <c r="G100" s="501"/>
      <c r="H100" s="179" t="s">
        <v>1796</v>
      </c>
      <c r="I100" s="179">
        <v>1</v>
      </c>
      <c r="J100" s="501"/>
      <c r="K100" s="501"/>
      <c r="L100" s="501"/>
      <c r="M100" s="504"/>
      <c r="N100" s="504"/>
      <c r="O100" s="504"/>
      <c r="P100" s="504"/>
      <c r="Q100" s="501"/>
      <c r="R100" s="501"/>
    </row>
    <row r="101" spans="1:18" ht="45" customHeight="1" x14ac:dyDescent="0.25">
      <c r="A101" s="501"/>
      <c r="B101" s="501"/>
      <c r="C101" s="501"/>
      <c r="D101" s="501"/>
      <c r="E101" s="501"/>
      <c r="F101" s="495"/>
      <c r="G101" s="501"/>
      <c r="H101" s="499" t="s">
        <v>1797</v>
      </c>
      <c r="I101" s="499">
        <v>300</v>
      </c>
      <c r="J101" s="501"/>
      <c r="K101" s="501"/>
      <c r="L101" s="501"/>
      <c r="M101" s="504"/>
      <c r="N101" s="504"/>
      <c r="O101" s="504"/>
      <c r="P101" s="504"/>
      <c r="Q101" s="501"/>
      <c r="R101" s="501"/>
    </row>
    <row r="102" spans="1:18" ht="29.25" customHeight="1" x14ac:dyDescent="0.25">
      <c r="A102" s="501"/>
      <c r="B102" s="501"/>
      <c r="C102" s="501"/>
      <c r="D102" s="501"/>
      <c r="E102" s="501"/>
      <c r="F102" s="495"/>
      <c r="G102" s="501"/>
      <c r="H102" s="501"/>
      <c r="I102" s="501"/>
      <c r="J102" s="501"/>
      <c r="K102" s="501"/>
      <c r="L102" s="501"/>
      <c r="M102" s="504"/>
      <c r="N102" s="504"/>
      <c r="O102" s="504"/>
      <c r="P102" s="504"/>
      <c r="Q102" s="501"/>
      <c r="R102" s="501"/>
    </row>
    <row r="103" spans="1:18" ht="27" customHeight="1" x14ac:dyDescent="0.25">
      <c r="A103" s="501"/>
      <c r="B103" s="501"/>
      <c r="C103" s="501"/>
      <c r="D103" s="501"/>
      <c r="E103" s="501"/>
      <c r="F103" s="495"/>
      <c r="G103" s="501"/>
      <c r="H103" s="501"/>
      <c r="I103" s="501"/>
      <c r="J103" s="501"/>
      <c r="K103" s="501"/>
      <c r="L103" s="501"/>
      <c r="M103" s="504"/>
      <c r="N103" s="504"/>
      <c r="O103" s="504"/>
      <c r="P103" s="504"/>
      <c r="Q103" s="501"/>
      <c r="R103" s="501"/>
    </row>
    <row r="104" spans="1:18" ht="26.25" customHeight="1" x14ac:dyDescent="0.25">
      <c r="A104" s="501"/>
      <c r="B104" s="501"/>
      <c r="C104" s="501"/>
      <c r="D104" s="501"/>
      <c r="E104" s="501"/>
      <c r="F104" s="495"/>
      <c r="G104" s="501"/>
      <c r="H104" s="501"/>
      <c r="I104" s="501"/>
      <c r="J104" s="501"/>
      <c r="K104" s="501"/>
      <c r="L104" s="501"/>
      <c r="M104" s="504"/>
      <c r="N104" s="504"/>
      <c r="O104" s="504"/>
      <c r="P104" s="504"/>
      <c r="Q104" s="501"/>
      <c r="R104" s="501"/>
    </row>
    <row r="105" spans="1:18" ht="0.75" customHeight="1" x14ac:dyDescent="0.25">
      <c r="A105" s="500"/>
      <c r="B105" s="500"/>
      <c r="C105" s="500"/>
      <c r="D105" s="500"/>
      <c r="E105" s="500"/>
      <c r="F105" s="495"/>
      <c r="G105" s="500"/>
      <c r="H105" s="500"/>
      <c r="I105" s="500"/>
      <c r="J105" s="500"/>
      <c r="K105" s="500"/>
      <c r="L105" s="500"/>
      <c r="M105" s="503"/>
      <c r="N105" s="503"/>
      <c r="O105" s="503"/>
      <c r="P105" s="503"/>
      <c r="Q105" s="500"/>
      <c r="R105" s="500"/>
    </row>
    <row r="106" spans="1:18" s="174" customFormat="1" ht="134.25" customHeight="1" x14ac:dyDescent="0.25">
      <c r="A106" s="495">
        <v>21</v>
      </c>
      <c r="B106" s="495">
        <v>6</v>
      </c>
      <c r="C106" s="495">
        <v>1.2</v>
      </c>
      <c r="D106" s="495">
        <v>3</v>
      </c>
      <c r="E106" s="495" t="s">
        <v>1798</v>
      </c>
      <c r="F106" s="495" t="s">
        <v>1799</v>
      </c>
      <c r="G106" s="495" t="s">
        <v>1800</v>
      </c>
      <c r="H106" s="495" t="s">
        <v>1787</v>
      </c>
      <c r="I106" s="512">
        <v>1</v>
      </c>
      <c r="J106" s="495" t="s">
        <v>1801</v>
      </c>
      <c r="K106" s="495" t="s">
        <v>1239</v>
      </c>
      <c r="L106" s="513"/>
      <c r="M106" s="425">
        <v>28475.83</v>
      </c>
      <c r="N106" s="495"/>
      <c r="O106" s="425">
        <v>22035.83</v>
      </c>
      <c r="P106" s="495"/>
      <c r="Q106" s="495" t="s">
        <v>1793</v>
      </c>
      <c r="R106" s="495" t="s">
        <v>1794</v>
      </c>
    </row>
    <row r="107" spans="1:18" s="174" customFormat="1" ht="22.5" customHeight="1" x14ac:dyDescent="0.25">
      <c r="A107" s="495"/>
      <c r="B107" s="495"/>
      <c r="C107" s="495"/>
      <c r="D107" s="495"/>
      <c r="E107" s="495"/>
      <c r="F107" s="495"/>
      <c r="G107" s="495"/>
      <c r="H107" s="495"/>
      <c r="I107" s="512"/>
      <c r="J107" s="495"/>
      <c r="K107" s="495"/>
      <c r="L107" s="513"/>
      <c r="M107" s="425"/>
      <c r="N107" s="495"/>
      <c r="O107" s="425"/>
      <c r="P107" s="495"/>
      <c r="Q107" s="495"/>
      <c r="R107" s="495"/>
    </row>
    <row r="108" spans="1:18" s="174" customFormat="1" ht="30.75" customHeight="1" x14ac:dyDescent="0.25">
      <c r="A108" s="495"/>
      <c r="B108" s="495"/>
      <c r="C108" s="495"/>
      <c r="D108" s="495"/>
      <c r="E108" s="495"/>
      <c r="F108" s="495"/>
      <c r="G108" s="495"/>
      <c r="H108" s="495"/>
      <c r="I108" s="512"/>
      <c r="J108" s="495"/>
      <c r="K108" s="495"/>
      <c r="L108" s="513"/>
      <c r="M108" s="425"/>
      <c r="N108" s="495"/>
      <c r="O108" s="425"/>
      <c r="P108" s="495"/>
      <c r="Q108" s="495"/>
      <c r="R108" s="495"/>
    </row>
    <row r="109" spans="1:18" s="174" customFormat="1" ht="52.5" customHeight="1" x14ac:dyDescent="0.25">
      <c r="A109" s="495"/>
      <c r="B109" s="495"/>
      <c r="C109" s="495"/>
      <c r="D109" s="495"/>
      <c r="E109" s="495"/>
      <c r="F109" s="495"/>
      <c r="G109" s="495"/>
      <c r="H109" s="495"/>
      <c r="I109" s="512"/>
      <c r="J109" s="495"/>
      <c r="K109" s="495"/>
      <c r="L109" s="513"/>
      <c r="M109" s="425"/>
      <c r="N109" s="495"/>
      <c r="O109" s="425"/>
      <c r="P109" s="495"/>
      <c r="Q109" s="495"/>
      <c r="R109" s="495"/>
    </row>
    <row r="110" spans="1:18" s="174" customFormat="1" x14ac:dyDescent="0.25">
      <c r="E110" s="248"/>
      <c r="L110" s="1"/>
    </row>
    <row r="111" spans="1:18" s="174" customFormat="1" x14ac:dyDescent="0.25">
      <c r="E111" s="248"/>
      <c r="L111" s="1"/>
      <c r="M111" s="1"/>
      <c r="N111" s="276"/>
      <c r="O111" s="511" t="s">
        <v>39</v>
      </c>
      <c r="P111" s="511"/>
    </row>
    <row r="112" spans="1:18" s="174" customFormat="1" x14ac:dyDescent="0.25">
      <c r="E112" s="248"/>
      <c r="L112" s="1"/>
      <c r="M112" s="1"/>
      <c r="N112" s="385"/>
      <c r="O112" s="249" t="s">
        <v>40</v>
      </c>
      <c r="P112" s="249" t="s">
        <v>41</v>
      </c>
    </row>
    <row r="113" spans="14:16" x14ac:dyDescent="0.25">
      <c r="N113" s="385" t="s">
        <v>2448</v>
      </c>
      <c r="O113" s="182">
        <v>21</v>
      </c>
      <c r="P113" s="169">
        <f>O7+O9+O11+O14+O17+O19+O21+O31+O35+O38+O44+O47+O49++O53+O57+O70+O76+O82+O90+O98+O106</f>
        <v>770299.19</v>
      </c>
    </row>
  </sheetData>
  <mergeCells count="357">
    <mergeCell ref="O111:P111"/>
    <mergeCell ref="M106:M109"/>
    <mergeCell ref="N106:N109"/>
    <mergeCell ref="O106:O109"/>
    <mergeCell ref="P106:P109"/>
    <mergeCell ref="Q106:Q109"/>
    <mergeCell ref="R106:R109"/>
    <mergeCell ref="G106:G109"/>
    <mergeCell ref="H106:H109"/>
    <mergeCell ref="I106:I109"/>
    <mergeCell ref="J106:J109"/>
    <mergeCell ref="K106:K109"/>
    <mergeCell ref="L106:L109"/>
    <mergeCell ref="A106:A109"/>
    <mergeCell ref="B106:B109"/>
    <mergeCell ref="C106:C109"/>
    <mergeCell ref="D106:D109"/>
    <mergeCell ref="E106:E109"/>
    <mergeCell ref="F106:F109"/>
    <mergeCell ref="O98:O105"/>
    <mergeCell ref="P98:P105"/>
    <mergeCell ref="Q98:Q105"/>
    <mergeCell ref="A98:A105"/>
    <mergeCell ref="B98:B105"/>
    <mergeCell ref="C98:C105"/>
    <mergeCell ref="D98:D105"/>
    <mergeCell ref="E98:E105"/>
    <mergeCell ref="F98:F105"/>
    <mergeCell ref="R98:R105"/>
    <mergeCell ref="H101:H105"/>
    <mergeCell ref="I101:I105"/>
    <mergeCell ref="G98:G105"/>
    <mergeCell ref="J98:J105"/>
    <mergeCell ref="K98:K105"/>
    <mergeCell ref="L98:L105"/>
    <mergeCell ref="M98:M105"/>
    <mergeCell ref="N98:N105"/>
    <mergeCell ref="Q82:Q89"/>
    <mergeCell ref="R82:R89"/>
    <mergeCell ref="A90:A97"/>
    <mergeCell ref="B90:B97"/>
    <mergeCell ref="C90:C97"/>
    <mergeCell ref="D90:D97"/>
    <mergeCell ref="E90:E97"/>
    <mergeCell ref="F90:F97"/>
    <mergeCell ref="G90:G97"/>
    <mergeCell ref="J90:J97"/>
    <mergeCell ref="K82:K89"/>
    <mergeCell ref="L82:L89"/>
    <mergeCell ref="M82:M89"/>
    <mergeCell ref="N82:N89"/>
    <mergeCell ref="O82:O89"/>
    <mergeCell ref="P82:P89"/>
    <mergeCell ref="Q90:Q97"/>
    <mergeCell ref="R90:R97"/>
    <mergeCell ref="H94:H97"/>
    <mergeCell ref="I94:I97"/>
    <mergeCell ref="N90:N97"/>
    <mergeCell ref="O90:O97"/>
    <mergeCell ref="P90:P97"/>
    <mergeCell ref="A82:A89"/>
    <mergeCell ref="B82:B89"/>
    <mergeCell ref="C82:C89"/>
    <mergeCell ref="D82:D89"/>
    <mergeCell ref="E82:E89"/>
    <mergeCell ref="F82:F89"/>
    <mergeCell ref="G82:G89"/>
    <mergeCell ref="J82:J89"/>
    <mergeCell ref="K90:K97"/>
    <mergeCell ref="L90:L97"/>
    <mergeCell ref="M90:M97"/>
    <mergeCell ref="K76:K81"/>
    <mergeCell ref="Q70:Q75"/>
    <mergeCell ref="R70:R75"/>
    <mergeCell ref="A76:A81"/>
    <mergeCell ref="B76:B81"/>
    <mergeCell ref="C76:C81"/>
    <mergeCell ref="D76:D81"/>
    <mergeCell ref="E76:E81"/>
    <mergeCell ref="F76:F81"/>
    <mergeCell ref="G76:G81"/>
    <mergeCell ref="J76:J81"/>
    <mergeCell ref="K70:K75"/>
    <mergeCell ref="L70:L75"/>
    <mergeCell ref="M70:M75"/>
    <mergeCell ref="N70:N75"/>
    <mergeCell ref="O70:O75"/>
    <mergeCell ref="P70:P75"/>
    <mergeCell ref="Q76:Q81"/>
    <mergeCell ref="R76:R81"/>
    <mergeCell ref="L76:L81"/>
    <mergeCell ref="M76:M81"/>
    <mergeCell ref="N76:N81"/>
    <mergeCell ref="O76:O81"/>
    <mergeCell ref="P76:P81"/>
    <mergeCell ref="A70:A75"/>
    <mergeCell ref="B70:B75"/>
    <mergeCell ref="C70:C75"/>
    <mergeCell ref="D70:D75"/>
    <mergeCell ref="E70:E75"/>
    <mergeCell ref="F70:F75"/>
    <mergeCell ref="G70:G75"/>
    <mergeCell ref="J70:J75"/>
    <mergeCell ref="K57:K69"/>
    <mergeCell ref="R53:R56"/>
    <mergeCell ref="A57:A69"/>
    <mergeCell ref="B57:B69"/>
    <mergeCell ref="C57:C69"/>
    <mergeCell ref="D57:D69"/>
    <mergeCell ref="E57:E69"/>
    <mergeCell ref="F57:F69"/>
    <mergeCell ref="G57:G69"/>
    <mergeCell ref="J57:J69"/>
    <mergeCell ref="K53:K56"/>
    <mergeCell ref="L53:L56"/>
    <mergeCell ref="M53:M56"/>
    <mergeCell ref="N53:N56"/>
    <mergeCell ref="O53:O56"/>
    <mergeCell ref="P53:P56"/>
    <mergeCell ref="Q57:Q69"/>
    <mergeCell ref="R57:R69"/>
    <mergeCell ref="L57:L69"/>
    <mergeCell ref="M57:M69"/>
    <mergeCell ref="N57:N69"/>
    <mergeCell ref="O57:O69"/>
    <mergeCell ref="P57:P69"/>
    <mergeCell ref="A53:A56"/>
    <mergeCell ref="B53:B56"/>
    <mergeCell ref="C53:C56"/>
    <mergeCell ref="D53:D56"/>
    <mergeCell ref="E53:E56"/>
    <mergeCell ref="F53:F56"/>
    <mergeCell ref="G53:G56"/>
    <mergeCell ref="J53:J56"/>
    <mergeCell ref="K49:K52"/>
    <mergeCell ref="Q47:Q48"/>
    <mergeCell ref="C47:C48"/>
    <mergeCell ref="D47:D48"/>
    <mergeCell ref="E47:E48"/>
    <mergeCell ref="F47:F48"/>
    <mergeCell ref="G47:G48"/>
    <mergeCell ref="J47:J48"/>
    <mergeCell ref="Q53:Q56"/>
    <mergeCell ref="R47:R48"/>
    <mergeCell ref="A49:A52"/>
    <mergeCell ref="B49:B52"/>
    <mergeCell ref="C49:C52"/>
    <mergeCell ref="D49:D52"/>
    <mergeCell ref="E49:E52"/>
    <mergeCell ref="F49:F52"/>
    <mergeCell ref="G49:G52"/>
    <mergeCell ref="J49:J52"/>
    <mergeCell ref="K47:K48"/>
    <mergeCell ref="L47:L48"/>
    <mergeCell ref="M47:M48"/>
    <mergeCell ref="N47:N48"/>
    <mergeCell ref="O47:O48"/>
    <mergeCell ref="P47:P48"/>
    <mergeCell ref="Q49:Q52"/>
    <mergeCell ref="R49:R52"/>
    <mergeCell ref="L49:L52"/>
    <mergeCell ref="M49:M52"/>
    <mergeCell ref="N49:N52"/>
    <mergeCell ref="O49:O52"/>
    <mergeCell ref="P49:P52"/>
    <mergeCell ref="A47:A48"/>
    <mergeCell ref="B47:B48"/>
    <mergeCell ref="R38:R43"/>
    <mergeCell ref="A44:A46"/>
    <mergeCell ref="B44:B46"/>
    <mergeCell ref="C44:C46"/>
    <mergeCell ref="D44:D46"/>
    <mergeCell ref="E44:E46"/>
    <mergeCell ref="F44:F46"/>
    <mergeCell ref="G44:G46"/>
    <mergeCell ref="J44:J46"/>
    <mergeCell ref="K38:K43"/>
    <mergeCell ref="L38:L43"/>
    <mergeCell ref="M38:M43"/>
    <mergeCell ref="N38:N43"/>
    <mergeCell ref="O38:O43"/>
    <mergeCell ref="P38:P43"/>
    <mergeCell ref="Q44:Q46"/>
    <mergeCell ref="R44:R46"/>
    <mergeCell ref="L44:L46"/>
    <mergeCell ref="M44:M46"/>
    <mergeCell ref="N44:N46"/>
    <mergeCell ref="O44:O46"/>
    <mergeCell ref="P44:P46"/>
    <mergeCell ref="A38:A43"/>
    <mergeCell ref="B38:B43"/>
    <mergeCell ref="C38:C43"/>
    <mergeCell ref="D38:D43"/>
    <mergeCell ref="E38:E43"/>
    <mergeCell ref="F38:F43"/>
    <mergeCell ref="G38:G43"/>
    <mergeCell ref="J38:J43"/>
    <mergeCell ref="K44:K46"/>
    <mergeCell ref="Q31:Q34"/>
    <mergeCell ref="C31:C34"/>
    <mergeCell ref="D31:D34"/>
    <mergeCell ref="E31:E34"/>
    <mergeCell ref="F31:F34"/>
    <mergeCell ref="G31:G34"/>
    <mergeCell ref="J31:J34"/>
    <mergeCell ref="K35:K37"/>
    <mergeCell ref="Q38:Q43"/>
    <mergeCell ref="R31:R34"/>
    <mergeCell ref="A35:A37"/>
    <mergeCell ref="B35:B37"/>
    <mergeCell ref="C35:C37"/>
    <mergeCell ref="D35:D37"/>
    <mergeCell ref="E35:E37"/>
    <mergeCell ref="F35:F37"/>
    <mergeCell ref="G35:G37"/>
    <mergeCell ref="J35:J37"/>
    <mergeCell ref="K31:K34"/>
    <mergeCell ref="L31:L34"/>
    <mergeCell ref="M31:M34"/>
    <mergeCell ref="N31:N34"/>
    <mergeCell ref="O31:O34"/>
    <mergeCell ref="P31:P34"/>
    <mergeCell ref="Q35:Q37"/>
    <mergeCell ref="R35:R37"/>
    <mergeCell ref="L35:L37"/>
    <mergeCell ref="M35:M37"/>
    <mergeCell ref="N35:N37"/>
    <mergeCell ref="P35:P37"/>
    <mergeCell ref="O35:O37"/>
    <mergeCell ref="A31:A34"/>
    <mergeCell ref="B31:B34"/>
    <mergeCell ref="R19:R20"/>
    <mergeCell ref="A21:A30"/>
    <mergeCell ref="B21:B30"/>
    <mergeCell ref="C21:C30"/>
    <mergeCell ref="D21:D30"/>
    <mergeCell ref="E21:E30"/>
    <mergeCell ref="F21:F30"/>
    <mergeCell ref="G21:G30"/>
    <mergeCell ref="J21:J30"/>
    <mergeCell ref="K19:K20"/>
    <mergeCell ref="L19:L20"/>
    <mergeCell ref="M19:M20"/>
    <mergeCell ref="N19:N20"/>
    <mergeCell ref="O19:O20"/>
    <mergeCell ref="P19:P20"/>
    <mergeCell ref="Q21:Q30"/>
    <mergeCell ref="R21:R30"/>
    <mergeCell ref="L21:L30"/>
    <mergeCell ref="M21:M30"/>
    <mergeCell ref="O21:O30"/>
    <mergeCell ref="P21:P30"/>
    <mergeCell ref="N21:N30"/>
    <mergeCell ref="A19:A20"/>
    <mergeCell ref="B19:B20"/>
    <mergeCell ref="C19:C20"/>
    <mergeCell ref="D19:D20"/>
    <mergeCell ref="E19:E20"/>
    <mergeCell ref="F19:F20"/>
    <mergeCell ref="G19:G20"/>
    <mergeCell ref="J19:J20"/>
    <mergeCell ref="K21:K30"/>
    <mergeCell ref="Q14:Q16"/>
    <mergeCell ref="C14:C16"/>
    <mergeCell ref="D14:D16"/>
    <mergeCell ref="E14:E16"/>
    <mergeCell ref="F14:F16"/>
    <mergeCell ref="G14:G16"/>
    <mergeCell ref="J14:J16"/>
    <mergeCell ref="K17:K18"/>
    <mergeCell ref="Q19:Q20"/>
    <mergeCell ref="R14:R16"/>
    <mergeCell ref="A17:A18"/>
    <mergeCell ref="B17:B18"/>
    <mergeCell ref="C17:C18"/>
    <mergeCell ref="D17:D18"/>
    <mergeCell ref="E17:E18"/>
    <mergeCell ref="F17:F18"/>
    <mergeCell ref="G17:G18"/>
    <mergeCell ref="J17:J18"/>
    <mergeCell ref="K14:K16"/>
    <mergeCell ref="L14:L16"/>
    <mergeCell ref="M14:M16"/>
    <mergeCell ref="N14:N16"/>
    <mergeCell ref="O14:O16"/>
    <mergeCell ref="P14:P16"/>
    <mergeCell ref="Q17:Q18"/>
    <mergeCell ref="R17:R18"/>
    <mergeCell ref="L17:L18"/>
    <mergeCell ref="N17:N18"/>
    <mergeCell ref="O17:O18"/>
    <mergeCell ref="P17:P18"/>
    <mergeCell ref="M17:M18"/>
    <mergeCell ref="A14:A16"/>
    <mergeCell ref="B14:B16"/>
    <mergeCell ref="R9:R10"/>
    <mergeCell ref="A11:A13"/>
    <mergeCell ref="B11:B13"/>
    <mergeCell ref="C11:C13"/>
    <mergeCell ref="D11:D13"/>
    <mergeCell ref="E11:E13"/>
    <mergeCell ref="F11:F13"/>
    <mergeCell ref="G11:G13"/>
    <mergeCell ref="J11:J13"/>
    <mergeCell ref="K9:K10"/>
    <mergeCell ref="L9:L10"/>
    <mergeCell ref="M9:M10"/>
    <mergeCell ref="N9:N10"/>
    <mergeCell ref="O9:O10"/>
    <mergeCell ref="P9:P10"/>
    <mergeCell ref="Q11:Q13"/>
    <mergeCell ref="R11:R13"/>
    <mergeCell ref="M11:M13"/>
    <mergeCell ref="N11:N13"/>
    <mergeCell ref="O11:O13"/>
    <mergeCell ref="P11:P13"/>
    <mergeCell ref="Q7:Q8"/>
    <mergeCell ref="L11:L13"/>
    <mergeCell ref="A9:A10"/>
    <mergeCell ref="B9:B10"/>
    <mergeCell ref="C9:C10"/>
    <mergeCell ref="D9:D10"/>
    <mergeCell ref="E9:E10"/>
    <mergeCell ref="F9:F10"/>
    <mergeCell ref="G9:G10"/>
    <mergeCell ref="J9:J10"/>
    <mergeCell ref="K11:K13"/>
    <mergeCell ref="L7:L8"/>
    <mergeCell ref="M7:M8"/>
    <mergeCell ref="N7:N8"/>
    <mergeCell ref="O7:O8"/>
    <mergeCell ref="P7:P8"/>
    <mergeCell ref="Q9:Q10"/>
    <mergeCell ref="R7:R8"/>
    <mergeCell ref="K7:K8"/>
    <mergeCell ref="Q4:Q5"/>
    <mergeCell ref="R4:R5"/>
    <mergeCell ref="A7:A8"/>
    <mergeCell ref="B7:B8"/>
    <mergeCell ref="C7:C8"/>
    <mergeCell ref="D7:D8"/>
    <mergeCell ref="E7:E8"/>
    <mergeCell ref="F7:F8"/>
    <mergeCell ref="G7:G8"/>
    <mergeCell ref="J7:J8"/>
    <mergeCell ref="G4:G5"/>
    <mergeCell ref="H4:I4"/>
    <mergeCell ref="J4:J5"/>
    <mergeCell ref="K4:L4"/>
    <mergeCell ref="M4:N4"/>
    <mergeCell ref="O4:P4"/>
    <mergeCell ref="A4:A5"/>
    <mergeCell ref="B4:B5"/>
    <mergeCell ref="C4:C5"/>
    <mergeCell ref="D4:D5"/>
    <mergeCell ref="E4:E5"/>
    <mergeCell ref="F4:F5"/>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0"/>
  <sheetViews>
    <sheetView topLeftCell="A23" zoomScale="70" zoomScaleNormal="70" workbookViewId="0">
      <selection activeCell="N25" sqref="N25:N27"/>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34.28515625" style="1" customWidth="1"/>
    <col min="6" max="6" width="70.5703125" style="1" customWidth="1"/>
    <col min="7" max="7" width="24.140625" style="1" customWidth="1"/>
    <col min="8" max="8" width="23.7109375" style="1" customWidth="1"/>
    <col min="9" max="9" width="15" style="1" customWidth="1"/>
    <col min="10" max="10" width="32.140625" style="1" customWidth="1"/>
    <col min="11" max="11" width="12.140625" style="1" customWidth="1"/>
    <col min="12" max="12" width="12.7109375" style="1" customWidth="1"/>
    <col min="13" max="13" width="13.7109375" style="1" customWidth="1"/>
    <col min="14" max="14" width="12.85546875" style="1" customWidth="1"/>
    <col min="15" max="15" width="13.5703125" style="1" customWidth="1"/>
    <col min="16" max="16" width="13.28515625" style="1" customWidth="1"/>
    <col min="17" max="17" width="21.28515625" style="1" customWidth="1"/>
    <col min="18" max="18" width="23.5703125" style="1" customWidth="1"/>
    <col min="19" max="22" width="9.140625" style="1"/>
    <col min="23" max="23" width="13.42578125" style="1" customWidth="1"/>
    <col min="24" max="257" width="9.140625" style="1"/>
    <col min="258" max="258" width="4.7109375" style="1" bestFit="1" customWidth="1"/>
    <col min="259" max="259" width="9.7109375" style="1" bestFit="1" customWidth="1"/>
    <col min="260" max="260" width="10" style="1" bestFit="1" customWidth="1"/>
    <col min="261" max="261" width="8.85546875" style="1" bestFit="1" customWidth="1"/>
    <col min="262" max="262" width="22.85546875" style="1" customWidth="1"/>
    <col min="263" max="263" width="59.7109375" style="1" bestFit="1" customWidth="1"/>
    <col min="264" max="264" width="57.85546875" style="1" bestFit="1" customWidth="1"/>
    <col min="265" max="265" width="35.28515625" style="1" bestFit="1" customWidth="1"/>
    <col min="266" max="266" width="28.140625" style="1" bestFit="1" customWidth="1"/>
    <col min="267" max="267" width="33.140625" style="1" bestFit="1" customWidth="1"/>
    <col min="268" max="268" width="26" style="1" bestFit="1" customWidth="1"/>
    <col min="269" max="269" width="19.140625" style="1" bestFit="1" customWidth="1"/>
    <col min="270" max="270" width="10.42578125" style="1" customWidth="1"/>
    <col min="271" max="271" width="11.85546875" style="1" customWidth="1"/>
    <col min="272" max="272" width="14.7109375" style="1" customWidth="1"/>
    <col min="273" max="273" width="9" style="1" bestFit="1" customWidth="1"/>
    <col min="274" max="513" width="9.140625" style="1"/>
    <col min="514" max="514" width="4.7109375" style="1" bestFit="1" customWidth="1"/>
    <col min="515" max="515" width="9.7109375" style="1" bestFit="1" customWidth="1"/>
    <col min="516" max="516" width="10" style="1" bestFit="1" customWidth="1"/>
    <col min="517" max="517" width="8.85546875" style="1" bestFit="1" customWidth="1"/>
    <col min="518" max="518" width="22.85546875" style="1" customWidth="1"/>
    <col min="519" max="519" width="59.7109375" style="1" bestFit="1" customWidth="1"/>
    <col min="520" max="520" width="57.85546875" style="1" bestFit="1" customWidth="1"/>
    <col min="521" max="521" width="35.28515625" style="1" bestFit="1" customWidth="1"/>
    <col min="522" max="522" width="28.140625" style="1" bestFit="1" customWidth="1"/>
    <col min="523" max="523" width="33.140625" style="1" bestFit="1" customWidth="1"/>
    <col min="524" max="524" width="26" style="1" bestFit="1" customWidth="1"/>
    <col min="525" max="525" width="19.140625" style="1" bestFit="1" customWidth="1"/>
    <col min="526" max="526" width="10.42578125" style="1" customWidth="1"/>
    <col min="527" max="527" width="11.85546875" style="1" customWidth="1"/>
    <col min="528" max="528" width="14.7109375" style="1" customWidth="1"/>
    <col min="529" max="529" width="9" style="1" bestFit="1" customWidth="1"/>
    <col min="530" max="769" width="9.140625" style="1"/>
    <col min="770" max="770" width="4.7109375" style="1" bestFit="1" customWidth="1"/>
    <col min="771" max="771" width="9.7109375" style="1" bestFit="1" customWidth="1"/>
    <col min="772" max="772" width="10" style="1" bestFit="1" customWidth="1"/>
    <col min="773" max="773" width="8.85546875" style="1" bestFit="1" customWidth="1"/>
    <col min="774" max="774" width="22.85546875" style="1" customWidth="1"/>
    <col min="775" max="775" width="59.7109375" style="1" bestFit="1" customWidth="1"/>
    <col min="776" max="776" width="57.85546875" style="1" bestFit="1" customWidth="1"/>
    <col min="777" max="777" width="35.28515625" style="1" bestFit="1" customWidth="1"/>
    <col min="778" max="778" width="28.140625" style="1" bestFit="1" customWidth="1"/>
    <col min="779" max="779" width="33.140625" style="1" bestFit="1" customWidth="1"/>
    <col min="780" max="780" width="26" style="1" bestFit="1" customWidth="1"/>
    <col min="781" max="781" width="19.140625" style="1" bestFit="1" customWidth="1"/>
    <col min="782" max="782" width="10.42578125" style="1" customWidth="1"/>
    <col min="783" max="783" width="11.85546875" style="1" customWidth="1"/>
    <col min="784" max="784" width="14.7109375" style="1" customWidth="1"/>
    <col min="785" max="785" width="9" style="1" bestFit="1" customWidth="1"/>
    <col min="786" max="1025" width="9.140625" style="1"/>
    <col min="1026" max="1026" width="4.7109375" style="1" bestFit="1" customWidth="1"/>
    <col min="1027" max="1027" width="9.7109375" style="1" bestFit="1" customWidth="1"/>
    <col min="1028" max="1028" width="10" style="1" bestFit="1" customWidth="1"/>
    <col min="1029" max="1029" width="8.85546875" style="1" bestFit="1" customWidth="1"/>
    <col min="1030" max="1030" width="22.85546875" style="1" customWidth="1"/>
    <col min="1031" max="1031" width="59.7109375" style="1" bestFit="1" customWidth="1"/>
    <col min="1032" max="1032" width="57.85546875" style="1" bestFit="1" customWidth="1"/>
    <col min="1033" max="1033" width="35.28515625" style="1" bestFit="1" customWidth="1"/>
    <col min="1034" max="1034" width="28.140625" style="1" bestFit="1" customWidth="1"/>
    <col min="1035" max="1035" width="33.140625" style="1" bestFit="1" customWidth="1"/>
    <col min="1036" max="1036" width="26" style="1" bestFit="1" customWidth="1"/>
    <col min="1037" max="1037" width="19.140625" style="1" bestFit="1" customWidth="1"/>
    <col min="1038" max="1038" width="10.42578125" style="1" customWidth="1"/>
    <col min="1039" max="1039" width="11.85546875" style="1" customWidth="1"/>
    <col min="1040" max="1040" width="14.7109375" style="1" customWidth="1"/>
    <col min="1041" max="1041" width="9" style="1" bestFit="1" customWidth="1"/>
    <col min="1042" max="1281" width="9.140625" style="1"/>
    <col min="1282" max="1282" width="4.7109375" style="1" bestFit="1" customWidth="1"/>
    <col min="1283" max="1283" width="9.7109375" style="1" bestFit="1" customWidth="1"/>
    <col min="1284" max="1284" width="10" style="1" bestFit="1" customWidth="1"/>
    <col min="1285" max="1285" width="8.85546875" style="1" bestFit="1" customWidth="1"/>
    <col min="1286" max="1286" width="22.85546875" style="1" customWidth="1"/>
    <col min="1287" max="1287" width="59.7109375" style="1" bestFit="1" customWidth="1"/>
    <col min="1288" max="1288" width="57.85546875" style="1" bestFit="1" customWidth="1"/>
    <col min="1289" max="1289" width="35.28515625" style="1" bestFit="1" customWidth="1"/>
    <col min="1290" max="1290" width="28.140625" style="1" bestFit="1" customWidth="1"/>
    <col min="1291" max="1291" width="33.140625" style="1" bestFit="1" customWidth="1"/>
    <col min="1292" max="1292" width="26" style="1" bestFit="1" customWidth="1"/>
    <col min="1293" max="1293" width="19.140625" style="1" bestFit="1" customWidth="1"/>
    <col min="1294" max="1294" width="10.42578125" style="1" customWidth="1"/>
    <col min="1295" max="1295" width="11.85546875" style="1" customWidth="1"/>
    <col min="1296" max="1296" width="14.7109375" style="1" customWidth="1"/>
    <col min="1297" max="1297" width="9" style="1" bestFit="1" customWidth="1"/>
    <col min="1298" max="1537" width="9.140625" style="1"/>
    <col min="1538" max="1538" width="4.7109375" style="1" bestFit="1" customWidth="1"/>
    <col min="1539" max="1539" width="9.7109375" style="1" bestFit="1" customWidth="1"/>
    <col min="1540" max="1540" width="10" style="1" bestFit="1" customWidth="1"/>
    <col min="1541" max="1541" width="8.85546875" style="1" bestFit="1" customWidth="1"/>
    <col min="1542" max="1542" width="22.85546875" style="1" customWidth="1"/>
    <col min="1543" max="1543" width="59.7109375" style="1" bestFit="1" customWidth="1"/>
    <col min="1544" max="1544" width="57.85546875" style="1" bestFit="1" customWidth="1"/>
    <col min="1545" max="1545" width="35.28515625" style="1" bestFit="1" customWidth="1"/>
    <col min="1546" max="1546" width="28.140625" style="1" bestFit="1" customWidth="1"/>
    <col min="1547" max="1547" width="33.140625" style="1" bestFit="1" customWidth="1"/>
    <col min="1548" max="1548" width="26" style="1" bestFit="1" customWidth="1"/>
    <col min="1549" max="1549" width="19.140625" style="1" bestFit="1" customWidth="1"/>
    <col min="1550" max="1550" width="10.42578125" style="1" customWidth="1"/>
    <col min="1551" max="1551" width="11.85546875" style="1" customWidth="1"/>
    <col min="1552" max="1552" width="14.7109375" style="1" customWidth="1"/>
    <col min="1553" max="1553" width="9" style="1" bestFit="1" customWidth="1"/>
    <col min="1554" max="1793" width="9.140625" style="1"/>
    <col min="1794" max="1794" width="4.7109375" style="1" bestFit="1" customWidth="1"/>
    <col min="1795" max="1795" width="9.7109375" style="1" bestFit="1" customWidth="1"/>
    <col min="1796" max="1796" width="10" style="1" bestFit="1" customWidth="1"/>
    <col min="1797" max="1797" width="8.85546875" style="1" bestFit="1" customWidth="1"/>
    <col min="1798" max="1798" width="22.85546875" style="1" customWidth="1"/>
    <col min="1799" max="1799" width="59.7109375" style="1" bestFit="1" customWidth="1"/>
    <col min="1800" max="1800" width="57.85546875" style="1" bestFit="1" customWidth="1"/>
    <col min="1801" max="1801" width="35.28515625" style="1" bestFit="1" customWidth="1"/>
    <col min="1802" max="1802" width="28.140625" style="1" bestFit="1" customWidth="1"/>
    <col min="1803" max="1803" width="33.140625" style="1" bestFit="1" customWidth="1"/>
    <col min="1804" max="1804" width="26" style="1" bestFit="1" customWidth="1"/>
    <col min="1805" max="1805" width="19.140625" style="1" bestFit="1" customWidth="1"/>
    <col min="1806" max="1806" width="10.42578125" style="1" customWidth="1"/>
    <col min="1807" max="1807" width="11.85546875" style="1" customWidth="1"/>
    <col min="1808" max="1808" width="14.7109375" style="1" customWidth="1"/>
    <col min="1809" max="1809" width="9" style="1" bestFit="1" customWidth="1"/>
    <col min="1810" max="2049" width="9.140625" style="1"/>
    <col min="2050" max="2050" width="4.7109375" style="1" bestFit="1" customWidth="1"/>
    <col min="2051" max="2051" width="9.7109375" style="1" bestFit="1" customWidth="1"/>
    <col min="2052" max="2052" width="10" style="1" bestFit="1" customWidth="1"/>
    <col min="2053" max="2053" width="8.85546875" style="1" bestFit="1" customWidth="1"/>
    <col min="2054" max="2054" width="22.85546875" style="1" customWidth="1"/>
    <col min="2055" max="2055" width="59.7109375" style="1" bestFit="1" customWidth="1"/>
    <col min="2056" max="2056" width="57.85546875" style="1" bestFit="1" customWidth="1"/>
    <col min="2057" max="2057" width="35.28515625" style="1" bestFit="1" customWidth="1"/>
    <col min="2058" max="2058" width="28.140625" style="1" bestFit="1" customWidth="1"/>
    <col min="2059" max="2059" width="33.140625" style="1" bestFit="1" customWidth="1"/>
    <col min="2060" max="2060" width="26" style="1" bestFit="1" customWidth="1"/>
    <col min="2061" max="2061" width="19.140625" style="1" bestFit="1" customWidth="1"/>
    <col min="2062" max="2062" width="10.42578125" style="1" customWidth="1"/>
    <col min="2063" max="2063" width="11.85546875" style="1" customWidth="1"/>
    <col min="2064" max="2064" width="14.7109375" style="1" customWidth="1"/>
    <col min="2065" max="2065" width="9" style="1" bestFit="1" customWidth="1"/>
    <col min="2066" max="2305" width="9.140625" style="1"/>
    <col min="2306" max="2306" width="4.7109375" style="1" bestFit="1" customWidth="1"/>
    <col min="2307" max="2307" width="9.7109375" style="1" bestFit="1" customWidth="1"/>
    <col min="2308" max="2308" width="10" style="1" bestFit="1" customWidth="1"/>
    <col min="2309" max="2309" width="8.85546875" style="1" bestFit="1" customWidth="1"/>
    <col min="2310" max="2310" width="22.85546875" style="1" customWidth="1"/>
    <col min="2311" max="2311" width="59.7109375" style="1" bestFit="1" customWidth="1"/>
    <col min="2312" max="2312" width="57.85546875" style="1" bestFit="1" customWidth="1"/>
    <col min="2313" max="2313" width="35.28515625" style="1" bestFit="1" customWidth="1"/>
    <col min="2314" max="2314" width="28.140625" style="1" bestFit="1" customWidth="1"/>
    <col min="2315" max="2315" width="33.140625" style="1" bestFit="1" customWidth="1"/>
    <col min="2316" max="2316" width="26" style="1" bestFit="1" customWidth="1"/>
    <col min="2317" max="2317" width="19.140625" style="1" bestFit="1" customWidth="1"/>
    <col min="2318" max="2318" width="10.42578125" style="1" customWidth="1"/>
    <col min="2319" max="2319" width="11.85546875" style="1" customWidth="1"/>
    <col min="2320" max="2320" width="14.7109375" style="1" customWidth="1"/>
    <col min="2321" max="2321" width="9" style="1" bestFit="1" customWidth="1"/>
    <col min="2322" max="2561" width="9.140625" style="1"/>
    <col min="2562" max="2562" width="4.7109375" style="1" bestFit="1" customWidth="1"/>
    <col min="2563" max="2563" width="9.7109375" style="1" bestFit="1" customWidth="1"/>
    <col min="2564" max="2564" width="10" style="1" bestFit="1" customWidth="1"/>
    <col min="2565" max="2565" width="8.85546875" style="1" bestFit="1" customWidth="1"/>
    <col min="2566" max="2566" width="22.85546875" style="1" customWidth="1"/>
    <col min="2567" max="2567" width="59.7109375" style="1" bestFit="1" customWidth="1"/>
    <col min="2568" max="2568" width="57.85546875" style="1" bestFit="1" customWidth="1"/>
    <col min="2569" max="2569" width="35.28515625" style="1" bestFit="1" customWidth="1"/>
    <col min="2570" max="2570" width="28.140625" style="1" bestFit="1" customWidth="1"/>
    <col min="2571" max="2571" width="33.140625" style="1" bestFit="1" customWidth="1"/>
    <col min="2572" max="2572" width="26" style="1" bestFit="1" customWidth="1"/>
    <col min="2573" max="2573" width="19.140625" style="1" bestFit="1" customWidth="1"/>
    <col min="2574" max="2574" width="10.42578125" style="1" customWidth="1"/>
    <col min="2575" max="2575" width="11.85546875" style="1" customWidth="1"/>
    <col min="2576" max="2576" width="14.7109375" style="1" customWidth="1"/>
    <col min="2577" max="2577" width="9" style="1" bestFit="1" customWidth="1"/>
    <col min="2578" max="2817" width="9.140625" style="1"/>
    <col min="2818" max="2818" width="4.7109375" style="1" bestFit="1" customWidth="1"/>
    <col min="2819" max="2819" width="9.7109375" style="1" bestFit="1" customWidth="1"/>
    <col min="2820" max="2820" width="10" style="1" bestFit="1" customWidth="1"/>
    <col min="2821" max="2821" width="8.85546875" style="1" bestFit="1" customWidth="1"/>
    <col min="2822" max="2822" width="22.85546875" style="1" customWidth="1"/>
    <col min="2823" max="2823" width="59.7109375" style="1" bestFit="1" customWidth="1"/>
    <col min="2824" max="2824" width="57.85546875" style="1" bestFit="1" customWidth="1"/>
    <col min="2825" max="2825" width="35.28515625" style="1" bestFit="1" customWidth="1"/>
    <col min="2826" max="2826" width="28.140625" style="1" bestFit="1" customWidth="1"/>
    <col min="2827" max="2827" width="33.140625" style="1" bestFit="1" customWidth="1"/>
    <col min="2828" max="2828" width="26" style="1" bestFit="1" customWidth="1"/>
    <col min="2829" max="2829" width="19.140625" style="1" bestFit="1" customWidth="1"/>
    <col min="2830" max="2830" width="10.42578125" style="1" customWidth="1"/>
    <col min="2831" max="2831" width="11.85546875" style="1" customWidth="1"/>
    <col min="2832" max="2832" width="14.7109375" style="1" customWidth="1"/>
    <col min="2833" max="2833" width="9" style="1" bestFit="1" customWidth="1"/>
    <col min="2834" max="3073" width="9.140625" style="1"/>
    <col min="3074" max="3074" width="4.7109375" style="1" bestFit="1" customWidth="1"/>
    <col min="3075" max="3075" width="9.7109375" style="1" bestFit="1" customWidth="1"/>
    <col min="3076" max="3076" width="10" style="1" bestFit="1" customWidth="1"/>
    <col min="3077" max="3077" width="8.85546875" style="1" bestFit="1" customWidth="1"/>
    <col min="3078" max="3078" width="22.85546875" style="1" customWidth="1"/>
    <col min="3079" max="3079" width="59.7109375" style="1" bestFit="1" customWidth="1"/>
    <col min="3080" max="3080" width="57.85546875" style="1" bestFit="1" customWidth="1"/>
    <col min="3081" max="3081" width="35.28515625" style="1" bestFit="1" customWidth="1"/>
    <col min="3082" max="3082" width="28.140625" style="1" bestFit="1" customWidth="1"/>
    <col min="3083" max="3083" width="33.140625" style="1" bestFit="1" customWidth="1"/>
    <col min="3084" max="3084" width="26" style="1" bestFit="1" customWidth="1"/>
    <col min="3085" max="3085" width="19.140625" style="1" bestFit="1" customWidth="1"/>
    <col min="3086" max="3086" width="10.42578125" style="1" customWidth="1"/>
    <col min="3087" max="3087" width="11.85546875" style="1" customWidth="1"/>
    <col min="3088" max="3088" width="14.7109375" style="1" customWidth="1"/>
    <col min="3089" max="3089" width="9" style="1" bestFit="1" customWidth="1"/>
    <col min="3090" max="3329" width="9.140625" style="1"/>
    <col min="3330" max="3330" width="4.7109375" style="1" bestFit="1" customWidth="1"/>
    <col min="3331" max="3331" width="9.7109375" style="1" bestFit="1" customWidth="1"/>
    <col min="3332" max="3332" width="10" style="1" bestFit="1" customWidth="1"/>
    <col min="3333" max="3333" width="8.85546875" style="1" bestFit="1" customWidth="1"/>
    <col min="3334" max="3334" width="22.85546875" style="1" customWidth="1"/>
    <col min="3335" max="3335" width="59.7109375" style="1" bestFit="1" customWidth="1"/>
    <col min="3336" max="3336" width="57.85546875" style="1" bestFit="1" customWidth="1"/>
    <col min="3337" max="3337" width="35.28515625" style="1" bestFit="1" customWidth="1"/>
    <col min="3338" max="3338" width="28.140625" style="1" bestFit="1" customWidth="1"/>
    <col min="3339" max="3339" width="33.140625" style="1" bestFit="1" customWidth="1"/>
    <col min="3340" max="3340" width="26" style="1" bestFit="1" customWidth="1"/>
    <col min="3341" max="3341" width="19.140625" style="1" bestFit="1" customWidth="1"/>
    <col min="3342" max="3342" width="10.42578125" style="1" customWidth="1"/>
    <col min="3343" max="3343" width="11.85546875" style="1" customWidth="1"/>
    <col min="3344" max="3344" width="14.7109375" style="1" customWidth="1"/>
    <col min="3345" max="3345" width="9" style="1" bestFit="1" customWidth="1"/>
    <col min="3346" max="3585" width="9.140625" style="1"/>
    <col min="3586" max="3586" width="4.7109375" style="1" bestFit="1" customWidth="1"/>
    <col min="3587" max="3587" width="9.7109375" style="1" bestFit="1" customWidth="1"/>
    <col min="3588" max="3588" width="10" style="1" bestFit="1" customWidth="1"/>
    <col min="3589" max="3589" width="8.85546875" style="1" bestFit="1" customWidth="1"/>
    <col min="3590" max="3590" width="22.85546875" style="1" customWidth="1"/>
    <col min="3591" max="3591" width="59.7109375" style="1" bestFit="1" customWidth="1"/>
    <col min="3592" max="3592" width="57.85546875" style="1" bestFit="1" customWidth="1"/>
    <col min="3593" max="3593" width="35.28515625" style="1" bestFit="1" customWidth="1"/>
    <col min="3594" max="3594" width="28.140625" style="1" bestFit="1" customWidth="1"/>
    <col min="3595" max="3595" width="33.140625" style="1" bestFit="1" customWidth="1"/>
    <col min="3596" max="3596" width="26" style="1" bestFit="1" customWidth="1"/>
    <col min="3597" max="3597" width="19.140625" style="1" bestFit="1" customWidth="1"/>
    <col min="3598" max="3598" width="10.42578125" style="1" customWidth="1"/>
    <col min="3599" max="3599" width="11.85546875" style="1" customWidth="1"/>
    <col min="3600" max="3600" width="14.7109375" style="1" customWidth="1"/>
    <col min="3601" max="3601" width="9" style="1" bestFit="1" customWidth="1"/>
    <col min="3602" max="3841" width="9.140625" style="1"/>
    <col min="3842" max="3842" width="4.7109375" style="1" bestFit="1" customWidth="1"/>
    <col min="3843" max="3843" width="9.7109375" style="1" bestFit="1" customWidth="1"/>
    <col min="3844" max="3844" width="10" style="1" bestFit="1" customWidth="1"/>
    <col min="3845" max="3845" width="8.85546875" style="1" bestFit="1" customWidth="1"/>
    <col min="3846" max="3846" width="22.85546875" style="1" customWidth="1"/>
    <col min="3847" max="3847" width="59.7109375" style="1" bestFit="1" customWidth="1"/>
    <col min="3848" max="3848" width="57.85546875" style="1" bestFit="1" customWidth="1"/>
    <col min="3849" max="3849" width="35.28515625" style="1" bestFit="1" customWidth="1"/>
    <col min="3850" max="3850" width="28.140625" style="1" bestFit="1" customWidth="1"/>
    <col min="3851" max="3851" width="33.140625" style="1" bestFit="1" customWidth="1"/>
    <col min="3852" max="3852" width="26" style="1" bestFit="1" customWidth="1"/>
    <col min="3853" max="3853" width="19.140625" style="1" bestFit="1" customWidth="1"/>
    <col min="3854" max="3854" width="10.42578125" style="1" customWidth="1"/>
    <col min="3855" max="3855" width="11.85546875" style="1" customWidth="1"/>
    <col min="3856" max="3856" width="14.7109375" style="1" customWidth="1"/>
    <col min="3857" max="3857" width="9" style="1" bestFit="1" customWidth="1"/>
    <col min="3858" max="4097" width="9.140625" style="1"/>
    <col min="4098" max="4098" width="4.7109375" style="1" bestFit="1" customWidth="1"/>
    <col min="4099" max="4099" width="9.7109375" style="1" bestFit="1" customWidth="1"/>
    <col min="4100" max="4100" width="10" style="1" bestFit="1" customWidth="1"/>
    <col min="4101" max="4101" width="8.85546875" style="1" bestFit="1" customWidth="1"/>
    <col min="4102" max="4102" width="22.85546875" style="1" customWidth="1"/>
    <col min="4103" max="4103" width="59.7109375" style="1" bestFit="1" customWidth="1"/>
    <col min="4104" max="4104" width="57.85546875" style="1" bestFit="1" customWidth="1"/>
    <col min="4105" max="4105" width="35.28515625" style="1" bestFit="1" customWidth="1"/>
    <col min="4106" max="4106" width="28.140625" style="1" bestFit="1" customWidth="1"/>
    <col min="4107" max="4107" width="33.140625" style="1" bestFit="1" customWidth="1"/>
    <col min="4108" max="4108" width="26" style="1" bestFit="1" customWidth="1"/>
    <col min="4109" max="4109" width="19.140625" style="1" bestFit="1" customWidth="1"/>
    <col min="4110" max="4110" width="10.42578125" style="1" customWidth="1"/>
    <col min="4111" max="4111" width="11.85546875" style="1" customWidth="1"/>
    <col min="4112" max="4112" width="14.7109375" style="1" customWidth="1"/>
    <col min="4113" max="4113" width="9" style="1" bestFit="1" customWidth="1"/>
    <col min="4114" max="4353" width="9.140625" style="1"/>
    <col min="4354" max="4354" width="4.7109375" style="1" bestFit="1" customWidth="1"/>
    <col min="4355" max="4355" width="9.7109375" style="1" bestFit="1" customWidth="1"/>
    <col min="4356" max="4356" width="10" style="1" bestFit="1" customWidth="1"/>
    <col min="4357" max="4357" width="8.85546875" style="1" bestFit="1" customWidth="1"/>
    <col min="4358" max="4358" width="22.85546875" style="1" customWidth="1"/>
    <col min="4359" max="4359" width="59.7109375" style="1" bestFit="1" customWidth="1"/>
    <col min="4360" max="4360" width="57.85546875" style="1" bestFit="1" customWidth="1"/>
    <col min="4361" max="4361" width="35.28515625" style="1" bestFit="1" customWidth="1"/>
    <col min="4362" max="4362" width="28.140625" style="1" bestFit="1" customWidth="1"/>
    <col min="4363" max="4363" width="33.140625" style="1" bestFit="1" customWidth="1"/>
    <col min="4364" max="4364" width="26" style="1" bestFit="1" customWidth="1"/>
    <col min="4365" max="4365" width="19.140625" style="1" bestFit="1" customWidth="1"/>
    <col min="4366" max="4366" width="10.42578125" style="1" customWidth="1"/>
    <col min="4367" max="4367" width="11.85546875" style="1" customWidth="1"/>
    <col min="4368" max="4368" width="14.7109375" style="1" customWidth="1"/>
    <col min="4369" max="4369" width="9" style="1" bestFit="1" customWidth="1"/>
    <col min="4370" max="4609" width="9.140625" style="1"/>
    <col min="4610" max="4610" width="4.7109375" style="1" bestFit="1" customWidth="1"/>
    <col min="4611" max="4611" width="9.7109375" style="1" bestFit="1" customWidth="1"/>
    <col min="4612" max="4612" width="10" style="1" bestFit="1" customWidth="1"/>
    <col min="4613" max="4613" width="8.85546875" style="1" bestFit="1" customWidth="1"/>
    <col min="4614" max="4614" width="22.85546875" style="1" customWidth="1"/>
    <col min="4615" max="4615" width="59.7109375" style="1" bestFit="1" customWidth="1"/>
    <col min="4616" max="4616" width="57.85546875" style="1" bestFit="1" customWidth="1"/>
    <col min="4617" max="4617" width="35.28515625" style="1" bestFit="1" customWidth="1"/>
    <col min="4618" max="4618" width="28.140625" style="1" bestFit="1" customWidth="1"/>
    <col min="4619" max="4619" width="33.140625" style="1" bestFit="1" customWidth="1"/>
    <col min="4620" max="4620" width="26" style="1" bestFit="1" customWidth="1"/>
    <col min="4621" max="4621" width="19.140625" style="1" bestFit="1" customWidth="1"/>
    <col min="4622" max="4622" width="10.42578125" style="1" customWidth="1"/>
    <col min="4623" max="4623" width="11.85546875" style="1" customWidth="1"/>
    <col min="4624" max="4624" width="14.7109375" style="1" customWidth="1"/>
    <col min="4625" max="4625" width="9" style="1" bestFit="1" customWidth="1"/>
    <col min="4626" max="4865" width="9.140625" style="1"/>
    <col min="4866" max="4866" width="4.7109375" style="1" bestFit="1" customWidth="1"/>
    <col min="4867" max="4867" width="9.7109375" style="1" bestFit="1" customWidth="1"/>
    <col min="4868" max="4868" width="10" style="1" bestFit="1" customWidth="1"/>
    <col min="4869" max="4869" width="8.85546875" style="1" bestFit="1" customWidth="1"/>
    <col min="4870" max="4870" width="22.85546875" style="1" customWidth="1"/>
    <col min="4871" max="4871" width="59.7109375" style="1" bestFit="1" customWidth="1"/>
    <col min="4872" max="4872" width="57.85546875" style="1" bestFit="1" customWidth="1"/>
    <col min="4873" max="4873" width="35.28515625" style="1" bestFit="1" customWidth="1"/>
    <col min="4874" max="4874" width="28.140625" style="1" bestFit="1" customWidth="1"/>
    <col min="4875" max="4875" width="33.140625" style="1" bestFit="1" customWidth="1"/>
    <col min="4876" max="4876" width="26" style="1" bestFit="1" customWidth="1"/>
    <col min="4877" max="4877" width="19.140625" style="1" bestFit="1" customWidth="1"/>
    <col min="4878" max="4878" width="10.42578125" style="1" customWidth="1"/>
    <col min="4879" max="4879" width="11.85546875" style="1" customWidth="1"/>
    <col min="4880" max="4880" width="14.7109375" style="1" customWidth="1"/>
    <col min="4881" max="4881" width="9" style="1" bestFit="1" customWidth="1"/>
    <col min="4882" max="5121" width="9.140625" style="1"/>
    <col min="5122" max="5122" width="4.7109375" style="1" bestFit="1" customWidth="1"/>
    <col min="5123" max="5123" width="9.7109375" style="1" bestFit="1" customWidth="1"/>
    <col min="5124" max="5124" width="10" style="1" bestFit="1" customWidth="1"/>
    <col min="5125" max="5125" width="8.85546875" style="1" bestFit="1" customWidth="1"/>
    <col min="5126" max="5126" width="22.85546875" style="1" customWidth="1"/>
    <col min="5127" max="5127" width="59.7109375" style="1" bestFit="1" customWidth="1"/>
    <col min="5128" max="5128" width="57.85546875" style="1" bestFit="1" customWidth="1"/>
    <col min="5129" max="5129" width="35.28515625" style="1" bestFit="1" customWidth="1"/>
    <col min="5130" max="5130" width="28.140625" style="1" bestFit="1" customWidth="1"/>
    <col min="5131" max="5131" width="33.140625" style="1" bestFit="1" customWidth="1"/>
    <col min="5132" max="5132" width="26" style="1" bestFit="1" customWidth="1"/>
    <col min="5133" max="5133" width="19.140625" style="1" bestFit="1" customWidth="1"/>
    <col min="5134" max="5134" width="10.42578125" style="1" customWidth="1"/>
    <col min="5135" max="5135" width="11.85546875" style="1" customWidth="1"/>
    <col min="5136" max="5136" width="14.7109375" style="1" customWidth="1"/>
    <col min="5137" max="5137" width="9" style="1" bestFit="1" customWidth="1"/>
    <col min="5138" max="5377" width="9.140625" style="1"/>
    <col min="5378" max="5378" width="4.7109375" style="1" bestFit="1" customWidth="1"/>
    <col min="5379" max="5379" width="9.7109375" style="1" bestFit="1" customWidth="1"/>
    <col min="5380" max="5380" width="10" style="1" bestFit="1" customWidth="1"/>
    <col min="5381" max="5381" width="8.85546875" style="1" bestFit="1" customWidth="1"/>
    <col min="5382" max="5382" width="22.85546875" style="1" customWidth="1"/>
    <col min="5383" max="5383" width="59.7109375" style="1" bestFit="1" customWidth="1"/>
    <col min="5384" max="5384" width="57.85546875" style="1" bestFit="1" customWidth="1"/>
    <col min="5385" max="5385" width="35.28515625" style="1" bestFit="1" customWidth="1"/>
    <col min="5386" max="5386" width="28.140625" style="1" bestFit="1" customWidth="1"/>
    <col min="5387" max="5387" width="33.140625" style="1" bestFit="1" customWidth="1"/>
    <col min="5388" max="5388" width="26" style="1" bestFit="1" customWidth="1"/>
    <col min="5389" max="5389" width="19.140625" style="1" bestFit="1" customWidth="1"/>
    <col min="5390" max="5390" width="10.42578125" style="1" customWidth="1"/>
    <col min="5391" max="5391" width="11.85546875" style="1" customWidth="1"/>
    <col min="5392" max="5392" width="14.7109375" style="1" customWidth="1"/>
    <col min="5393" max="5393" width="9" style="1" bestFit="1" customWidth="1"/>
    <col min="5394" max="5633" width="9.140625" style="1"/>
    <col min="5634" max="5634" width="4.7109375" style="1" bestFit="1" customWidth="1"/>
    <col min="5635" max="5635" width="9.7109375" style="1" bestFit="1" customWidth="1"/>
    <col min="5636" max="5636" width="10" style="1" bestFit="1" customWidth="1"/>
    <col min="5637" max="5637" width="8.85546875" style="1" bestFit="1" customWidth="1"/>
    <col min="5638" max="5638" width="22.85546875" style="1" customWidth="1"/>
    <col min="5639" max="5639" width="59.7109375" style="1" bestFit="1" customWidth="1"/>
    <col min="5640" max="5640" width="57.85546875" style="1" bestFit="1" customWidth="1"/>
    <col min="5641" max="5641" width="35.28515625" style="1" bestFit="1" customWidth="1"/>
    <col min="5642" max="5642" width="28.140625" style="1" bestFit="1" customWidth="1"/>
    <col min="5643" max="5643" width="33.140625" style="1" bestFit="1" customWidth="1"/>
    <col min="5644" max="5644" width="26" style="1" bestFit="1" customWidth="1"/>
    <col min="5645" max="5645" width="19.140625" style="1" bestFit="1" customWidth="1"/>
    <col min="5646" max="5646" width="10.42578125" style="1" customWidth="1"/>
    <col min="5647" max="5647" width="11.85546875" style="1" customWidth="1"/>
    <col min="5648" max="5648" width="14.7109375" style="1" customWidth="1"/>
    <col min="5649" max="5649" width="9" style="1" bestFit="1" customWidth="1"/>
    <col min="5650" max="5889" width="9.140625" style="1"/>
    <col min="5890" max="5890" width="4.7109375" style="1" bestFit="1" customWidth="1"/>
    <col min="5891" max="5891" width="9.7109375" style="1" bestFit="1" customWidth="1"/>
    <col min="5892" max="5892" width="10" style="1" bestFit="1" customWidth="1"/>
    <col min="5893" max="5893" width="8.85546875" style="1" bestFit="1" customWidth="1"/>
    <col min="5894" max="5894" width="22.85546875" style="1" customWidth="1"/>
    <col min="5895" max="5895" width="59.7109375" style="1" bestFit="1" customWidth="1"/>
    <col min="5896" max="5896" width="57.85546875" style="1" bestFit="1" customWidth="1"/>
    <col min="5897" max="5897" width="35.28515625" style="1" bestFit="1" customWidth="1"/>
    <col min="5898" max="5898" width="28.140625" style="1" bestFit="1" customWidth="1"/>
    <col min="5899" max="5899" width="33.140625" style="1" bestFit="1" customWidth="1"/>
    <col min="5900" max="5900" width="26" style="1" bestFit="1" customWidth="1"/>
    <col min="5901" max="5901" width="19.140625" style="1" bestFit="1" customWidth="1"/>
    <col min="5902" max="5902" width="10.42578125" style="1" customWidth="1"/>
    <col min="5903" max="5903" width="11.85546875" style="1" customWidth="1"/>
    <col min="5904" max="5904" width="14.7109375" style="1" customWidth="1"/>
    <col min="5905" max="5905" width="9" style="1" bestFit="1" customWidth="1"/>
    <col min="5906" max="6145" width="9.140625" style="1"/>
    <col min="6146" max="6146" width="4.7109375" style="1" bestFit="1" customWidth="1"/>
    <col min="6147" max="6147" width="9.7109375" style="1" bestFit="1" customWidth="1"/>
    <col min="6148" max="6148" width="10" style="1" bestFit="1" customWidth="1"/>
    <col min="6149" max="6149" width="8.85546875" style="1" bestFit="1" customWidth="1"/>
    <col min="6150" max="6150" width="22.85546875" style="1" customWidth="1"/>
    <col min="6151" max="6151" width="59.7109375" style="1" bestFit="1" customWidth="1"/>
    <col min="6152" max="6152" width="57.85546875" style="1" bestFit="1" customWidth="1"/>
    <col min="6153" max="6153" width="35.28515625" style="1" bestFit="1" customWidth="1"/>
    <col min="6154" max="6154" width="28.140625" style="1" bestFit="1" customWidth="1"/>
    <col min="6155" max="6155" width="33.140625" style="1" bestFit="1" customWidth="1"/>
    <col min="6156" max="6156" width="26" style="1" bestFit="1" customWidth="1"/>
    <col min="6157" max="6157" width="19.140625" style="1" bestFit="1" customWidth="1"/>
    <col min="6158" max="6158" width="10.42578125" style="1" customWidth="1"/>
    <col min="6159" max="6159" width="11.85546875" style="1" customWidth="1"/>
    <col min="6160" max="6160" width="14.7109375" style="1" customWidth="1"/>
    <col min="6161" max="6161" width="9" style="1" bestFit="1" customWidth="1"/>
    <col min="6162" max="6401" width="9.140625" style="1"/>
    <col min="6402" max="6402" width="4.7109375" style="1" bestFit="1" customWidth="1"/>
    <col min="6403" max="6403" width="9.7109375" style="1" bestFit="1" customWidth="1"/>
    <col min="6404" max="6404" width="10" style="1" bestFit="1" customWidth="1"/>
    <col min="6405" max="6405" width="8.85546875" style="1" bestFit="1" customWidth="1"/>
    <col min="6406" max="6406" width="22.85546875" style="1" customWidth="1"/>
    <col min="6407" max="6407" width="59.7109375" style="1" bestFit="1" customWidth="1"/>
    <col min="6408" max="6408" width="57.85546875" style="1" bestFit="1" customWidth="1"/>
    <col min="6409" max="6409" width="35.28515625" style="1" bestFit="1" customWidth="1"/>
    <col min="6410" max="6410" width="28.140625" style="1" bestFit="1" customWidth="1"/>
    <col min="6411" max="6411" width="33.140625" style="1" bestFit="1" customWidth="1"/>
    <col min="6412" max="6412" width="26" style="1" bestFit="1" customWidth="1"/>
    <col min="6413" max="6413" width="19.140625" style="1" bestFit="1" customWidth="1"/>
    <col min="6414" max="6414" width="10.42578125" style="1" customWidth="1"/>
    <col min="6415" max="6415" width="11.85546875" style="1" customWidth="1"/>
    <col min="6416" max="6416" width="14.7109375" style="1" customWidth="1"/>
    <col min="6417" max="6417" width="9" style="1" bestFit="1" customWidth="1"/>
    <col min="6418" max="6657" width="9.140625" style="1"/>
    <col min="6658" max="6658" width="4.7109375" style="1" bestFit="1" customWidth="1"/>
    <col min="6659" max="6659" width="9.7109375" style="1" bestFit="1" customWidth="1"/>
    <col min="6660" max="6660" width="10" style="1" bestFit="1" customWidth="1"/>
    <col min="6661" max="6661" width="8.85546875" style="1" bestFit="1" customWidth="1"/>
    <col min="6662" max="6662" width="22.85546875" style="1" customWidth="1"/>
    <col min="6663" max="6663" width="59.7109375" style="1" bestFit="1" customWidth="1"/>
    <col min="6664" max="6664" width="57.85546875" style="1" bestFit="1" customWidth="1"/>
    <col min="6665" max="6665" width="35.28515625" style="1" bestFit="1" customWidth="1"/>
    <col min="6666" max="6666" width="28.140625" style="1" bestFit="1" customWidth="1"/>
    <col min="6667" max="6667" width="33.140625" style="1" bestFit="1" customWidth="1"/>
    <col min="6668" max="6668" width="26" style="1" bestFit="1" customWidth="1"/>
    <col min="6669" max="6669" width="19.140625" style="1" bestFit="1" customWidth="1"/>
    <col min="6670" max="6670" width="10.42578125" style="1" customWidth="1"/>
    <col min="6671" max="6671" width="11.85546875" style="1" customWidth="1"/>
    <col min="6672" max="6672" width="14.7109375" style="1" customWidth="1"/>
    <col min="6673" max="6673" width="9" style="1" bestFit="1" customWidth="1"/>
    <col min="6674" max="6913" width="9.140625" style="1"/>
    <col min="6914" max="6914" width="4.7109375" style="1" bestFit="1" customWidth="1"/>
    <col min="6915" max="6915" width="9.7109375" style="1" bestFit="1" customWidth="1"/>
    <col min="6916" max="6916" width="10" style="1" bestFit="1" customWidth="1"/>
    <col min="6917" max="6917" width="8.85546875" style="1" bestFit="1" customWidth="1"/>
    <col min="6918" max="6918" width="22.85546875" style="1" customWidth="1"/>
    <col min="6919" max="6919" width="59.7109375" style="1" bestFit="1" customWidth="1"/>
    <col min="6920" max="6920" width="57.85546875" style="1" bestFit="1" customWidth="1"/>
    <col min="6921" max="6921" width="35.28515625" style="1" bestFit="1" customWidth="1"/>
    <col min="6922" max="6922" width="28.140625" style="1" bestFit="1" customWidth="1"/>
    <col min="6923" max="6923" width="33.140625" style="1" bestFit="1" customWidth="1"/>
    <col min="6924" max="6924" width="26" style="1" bestFit="1" customWidth="1"/>
    <col min="6925" max="6925" width="19.140625" style="1" bestFit="1" customWidth="1"/>
    <col min="6926" max="6926" width="10.42578125" style="1" customWidth="1"/>
    <col min="6927" max="6927" width="11.85546875" style="1" customWidth="1"/>
    <col min="6928" max="6928" width="14.7109375" style="1" customWidth="1"/>
    <col min="6929" max="6929" width="9" style="1" bestFit="1" customWidth="1"/>
    <col min="6930" max="7169" width="9.140625" style="1"/>
    <col min="7170" max="7170" width="4.7109375" style="1" bestFit="1" customWidth="1"/>
    <col min="7171" max="7171" width="9.7109375" style="1" bestFit="1" customWidth="1"/>
    <col min="7172" max="7172" width="10" style="1" bestFit="1" customWidth="1"/>
    <col min="7173" max="7173" width="8.85546875" style="1" bestFit="1" customWidth="1"/>
    <col min="7174" max="7174" width="22.85546875" style="1" customWidth="1"/>
    <col min="7175" max="7175" width="59.7109375" style="1" bestFit="1" customWidth="1"/>
    <col min="7176" max="7176" width="57.85546875" style="1" bestFit="1" customWidth="1"/>
    <col min="7177" max="7177" width="35.28515625" style="1" bestFit="1" customWidth="1"/>
    <col min="7178" max="7178" width="28.140625" style="1" bestFit="1" customWidth="1"/>
    <col min="7179" max="7179" width="33.140625" style="1" bestFit="1" customWidth="1"/>
    <col min="7180" max="7180" width="26" style="1" bestFit="1" customWidth="1"/>
    <col min="7181" max="7181" width="19.140625" style="1" bestFit="1" customWidth="1"/>
    <col min="7182" max="7182" width="10.42578125" style="1" customWidth="1"/>
    <col min="7183" max="7183" width="11.85546875" style="1" customWidth="1"/>
    <col min="7184" max="7184" width="14.7109375" style="1" customWidth="1"/>
    <col min="7185" max="7185" width="9" style="1" bestFit="1" customWidth="1"/>
    <col min="7186" max="7425" width="9.140625" style="1"/>
    <col min="7426" max="7426" width="4.7109375" style="1" bestFit="1" customWidth="1"/>
    <col min="7427" max="7427" width="9.7109375" style="1" bestFit="1" customWidth="1"/>
    <col min="7428" max="7428" width="10" style="1" bestFit="1" customWidth="1"/>
    <col min="7429" max="7429" width="8.85546875" style="1" bestFit="1" customWidth="1"/>
    <col min="7430" max="7430" width="22.85546875" style="1" customWidth="1"/>
    <col min="7431" max="7431" width="59.7109375" style="1" bestFit="1" customWidth="1"/>
    <col min="7432" max="7432" width="57.85546875" style="1" bestFit="1" customWidth="1"/>
    <col min="7433" max="7433" width="35.28515625" style="1" bestFit="1" customWidth="1"/>
    <col min="7434" max="7434" width="28.140625" style="1" bestFit="1" customWidth="1"/>
    <col min="7435" max="7435" width="33.140625" style="1" bestFit="1" customWidth="1"/>
    <col min="7436" max="7436" width="26" style="1" bestFit="1" customWidth="1"/>
    <col min="7437" max="7437" width="19.140625" style="1" bestFit="1" customWidth="1"/>
    <col min="7438" max="7438" width="10.42578125" style="1" customWidth="1"/>
    <col min="7439" max="7439" width="11.85546875" style="1" customWidth="1"/>
    <col min="7440" max="7440" width="14.7109375" style="1" customWidth="1"/>
    <col min="7441" max="7441" width="9" style="1" bestFit="1" customWidth="1"/>
    <col min="7442" max="7681" width="9.140625" style="1"/>
    <col min="7682" max="7682" width="4.7109375" style="1" bestFit="1" customWidth="1"/>
    <col min="7683" max="7683" width="9.7109375" style="1" bestFit="1" customWidth="1"/>
    <col min="7684" max="7684" width="10" style="1" bestFit="1" customWidth="1"/>
    <col min="7685" max="7685" width="8.85546875" style="1" bestFit="1" customWidth="1"/>
    <col min="7686" max="7686" width="22.85546875" style="1" customWidth="1"/>
    <col min="7687" max="7687" width="59.7109375" style="1" bestFit="1" customWidth="1"/>
    <col min="7688" max="7688" width="57.85546875" style="1" bestFit="1" customWidth="1"/>
    <col min="7689" max="7689" width="35.28515625" style="1" bestFit="1" customWidth="1"/>
    <col min="7690" max="7690" width="28.140625" style="1" bestFit="1" customWidth="1"/>
    <col min="7691" max="7691" width="33.140625" style="1" bestFit="1" customWidth="1"/>
    <col min="7692" max="7692" width="26" style="1" bestFit="1" customWidth="1"/>
    <col min="7693" max="7693" width="19.140625" style="1" bestFit="1" customWidth="1"/>
    <col min="7694" max="7694" width="10.42578125" style="1" customWidth="1"/>
    <col min="7695" max="7695" width="11.85546875" style="1" customWidth="1"/>
    <col min="7696" max="7696" width="14.7109375" style="1" customWidth="1"/>
    <col min="7697" max="7697" width="9" style="1" bestFit="1" customWidth="1"/>
    <col min="7698" max="7937" width="9.140625" style="1"/>
    <col min="7938" max="7938" width="4.7109375" style="1" bestFit="1" customWidth="1"/>
    <col min="7939" max="7939" width="9.7109375" style="1" bestFit="1" customWidth="1"/>
    <col min="7940" max="7940" width="10" style="1" bestFit="1" customWidth="1"/>
    <col min="7941" max="7941" width="8.85546875" style="1" bestFit="1" customWidth="1"/>
    <col min="7942" max="7942" width="22.85546875" style="1" customWidth="1"/>
    <col min="7943" max="7943" width="59.7109375" style="1" bestFit="1" customWidth="1"/>
    <col min="7944" max="7944" width="57.85546875" style="1" bestFit="1" customWidth="1"/>
    <col min="7945" max="7945" width="35.28515625" style="1" bestFit="1" customWidth="1"/>
    <col min="7946" max="7946" width="28.140625" style="1" bestFit="1" customWidth="1"/>
    <col min="7947" max="7947" width="33.140625" style="1" bestFit="1" customWidth="1"/>
    <col min="7948" max="7948" width="26" style="1" bestFit="1" customWidth="1"/>
    <col min="7949" max="7949" width="19.140625" style="1" bestFit="1" customWidth="1"/>
    <col min="7950" max="7950" width="10.42578125" style="1" customWidth="1"/>
    <col min="7951" max="7951" width="11.85546875" style="1" customWidth="1"/>
    <col min="7952" max="7952" width="14.7109375" style="1" customWidth="1"/>
    <col min="7953" max="7953" width="9" style="1" bestFit="1" customWidth="1"/>
    <col min="7954" max="8193" width="9.140625" style="1"/>
    <col min="8194" max="8194" width="4.7109375" style="1" bestFit="1" customWidth="1"/>
    <col min="8195" max="8195" width="9.7109375" style="1" bestFit="1" customWidth="1"/>
    <col min="8196" max="8196" width="10" style="1" bestFit="1" customWidth="1"/>
    <col min="8197" max="8197" width="8.85546875" style="1" bestFit="1" customWidth="1"/>
    <col min="8198" max="8198" width="22.85546875" style="1" customWidth="1"/>
    <col min="8199" max="8199" width="59.7109375" style="1" bestFit="1" customWidth="1"/>
    <col min="8200" max="8200" width="57.85546875" style="1" bestFit="1" customWidth="1"/>
    <col min="8201" max="8201" width="35.28515625" style="1" bestFit="1" customWidth="1"/>
    <col min="8202" max="8202" width="28.140625" style="1" bestFit="1" customWidth="1"/>
    <col min="8203" max="8203" width="33.140625" style="1" bestFit="1" customWidth="1"/>
    <col min="8204" max="8204" width="26" style="1" bestFit="1" customWidth="1"/>
    <col min="8205" max="8205" width="19.140625" style="1" bestFit="1" customWidth="1"/>
    <col min="8206" max="8206" width="10.42578125" style="1" customWidth="1"/>
    <col min="8207" max="8207" width="11.85546875" style="1" customWidth="1"/>
    <col min="8208" max="8208" width="14.7109375" style="1" customWidth="1"/>
    <col min="8209" max="8209" width="9" style="1" bestFit="1" customWidth="1"/>
    <col min="8210" max="8449" width="9.140625" style="1"/>
    <col min="8450" max="8450" width="4.7109375" style="1" bestFit="1" customWidth="1"/>
    <col min="8451" max="8451" width="9.7109375" style="1" bestFit="1" customWidth="1"/>
    <col min="8452" max="8452" width="10" style="1" bestFit="1" customWidth="1"/>
    <col min="8453" max="8453" width="8.85546875" style="1" bestFit="1" customWidth="1"/>
    <col min="8454" max="8454" width="22.85546875" style="1" customWidth="1"/>
    <col min="8455" max="8455" width="59.7109375" style="1" bestFit="1" customWidth="1"/>
    <col min="8456" max="8456" width="57.85546875" style="1" bestFit="1" customWidth="1"/>
    <col min="8457" max="8457" width="35.28515625" style="1" bestFit="1" customWidth="1"/>
    <col min="8458" max="8458" width="28.140625" style="1" bestFit="1" customWidth="1"/>
    <col min="8459" max="8459" width="33.140625" style="1" bestFit="1" customWidth="1"/>
    <col min="8460" max="8460" width="26" style="1" bestFit="1" customWidth="1"/>
    <col min="8461" max="8461" width="19.140625" style="1" bestFit="1" customWidth="1"/>
    <col min="8462" max="8462" width="10.42578125" style="1" customWidth="1"/>
    <col min="8463" max="8463" width="11.85546875" style="1" customWidth="1"/>
    <col min="8464" max="8464" width="14.7109375" style="1" customWidth="1"/>
    <col min="8465" max="8465" width="9" style="1" bestFit="1" customWidth="1"/>
    <col min="8466" max="8705" width="9.140625" style="1"/>
    <col min="8706" max="8706" width="4.7109375" style="1" bestFit="1" customWidth="1"/>
    <col min="8707" max="8707" width="9.7109375" style="1" bestFit="1" customWidth="1"/>
    <col min="8708" max="8708" width="10" style="1" bestFit="1" customWidth="1"/>
    <col min="8709" max="8709" width="8.85546875" style="1" bestFit="1" customWidth="1"/>
    <col min="8710" max="8710" width="22.85546875" style="1" customWidth="1"/>
    <col min="8711" max="8711" width="59.7109375" style="1" bestFit="1" customWidth="1"/>
    <col min="8712" max="8712" width="57.85546875" style="1" bestFit="1" customWidth="1"/>
    <col min="8713" max="8713" width="35.28515625" style="1" bestFit="1" customWidth="1"/>
    <col min="8714" max="8714" width="28.140625" style="1" bestFit="1" customWidth="1"/>
    <col min="8715" max="8715" width="33.140625" style="1" bestFit="1" customWidth="1"/>
    <col min="8716" max="8716" width="26" style="1" bestFit="1" customWidth="1"/>
    <col min="8717" max="8717" width="19.140625" style="1" bestFit="1" customWidth="1"/>
    <col min="8718" max="8718" width="10.42578125" style="1" customWidth="1"/>
    <col min="8719" max="8719" width="11.85546875" style="1" customWidth="1"/>
    <col min="8720" max="8720" width="14.7109375" style="1" customWidth="1"/>
    <col min="8721" max="8721" width="9" style="1" bestFit="1" customWidth="1"/>
    <col min="8722" max="8961" width="9.140625" style="1"/>
    <col min="8962" max="8962" width="4.7109375" style="1" bestFit="1" customWidth="1"/>
    <col min="8963" max="8963" width="9.7109375" style="1" bestFit="1" customWidth="1"/>
    <col min="8964" max="8964" width="10" style="1" bestFit="1" customWidth="1"/>
    <col min="8965" max="8965" width="8.85546875" style="1" bestFit="1" customWidth="1"/>
    <col min="8966" max="8966" width="22.85546875" style="1" customWidth="1"/>
    <col min="8967" max="8967" width="59.7109375" style="1" bestFit="1" customWidth="1"/>
    <col min="8968" max="8968" width="57.85546875" style="1" bestFit="1" customWidth="1"/>
    <col min="8969" max="8969" width="35.28515625" style="1" bestFit="1" customWidth="1"/>
    <col min="8970" max="8970" width="28.140625" style="1" bestFit="1" customWidth="1"/>
    <col min="8971" max="8971" width="33.140625" style="1" bestFit="1" customWidth="1"/>
    <col min="8972" max="8972" width="26" style="1" bestFit="1" customWidth="1"/>
    <col min="8973" max="8973" width="19.140625" style="1" bestFit="1" customWidth="1"/>
    <col min="8974" max="8974" width="10.42578125" style="1" customWidth="1"/>
    <col min="8975" max="8975" width="11.85546875" style="1" customWidth="1"/>
    <col min="8976" max="8976" width="14.7109375" style="1" customWidth="1"/>
    <col min="8977" max="8977" width="9" style="1" bestFit="1" customWidth="1"/>
    <col min="8978" max="9217" width="9.140625" style="1"/>
    <col min="9218" max="9218" width="4.7109375" style="1" bestFit="1" customWidth="1"/>
    <col min="9219" max="9219" width="9.7109375" style="1" bestFit="1" customWidth="1"/>
    <col min="9220" max="9220" width="10" style="1" bestFit="1" customWidth="1"/>
    <col min="9221" max="9221" width="8.85546875" style="1" bestFit="1" customWidth="1"/>
    <col min="9222" max="9222" width="22.85546875" style="1" customWidth="1"/>
    <col min="9223" max="9223" width="59.7109375" style="1" bestFit="1" customWidth="1"/>
    <col min="9224" max="9224" width="57.85546875" style="1" bestFit="1" customWidth="1"/>
    <col min="9225" max="9225" width="35.28515625" style="1" bestFit="1" customWidth="1"/>
    <col min="9226" max="9226" width="28.140625" style="1" bestFit="1" customWidth="1"/>
    <col min="9227" max="9227" width="33.140625" style="1" bestFit="1" customWidth="1"/>
    <col min="9228" max="9228" width="26" style="1" bestFit="1" customWidth="1"/>
    <col min="9229" max="9229" width="19.140625" style="1" bestFit="1" customWidth="1"/>
    <col min="9230" max="9230" width="10.42578125" style="1" customWidth="1"/>
    <col min="9231" max="9231" width="11.85546875" style="1" customWidth="1"/>
    <col min="9232" max="9232" width="14.7109375" style="1" customWidth="1"/>
    <col min="9233" max="9233" width="9" style="1" bestFit="1" customWidth="1"/>
    <col min="9234" max="9473" width="9.140625" style="1"/>
    <col min="9474" max="9474" width="4.7109375" style="1" bestFit="1" customWidth="1"/>
    <col min="9475" max="9475" width="9.7109375" style="1" bestFit="1" customWidth="1"/>
    <col min="9476" max="9476" width="10" style="1" bestFit="1" customWidth="1"/>
    <col min="9477" max="9477" width="8.85546875" style="1" bestFit="1" customWidth="1"/>
    <col min="9478" max="9478" width="22.85546875" style="1" customWidth="1"/>
    <col min="9479" max="9479" width="59.7109375" style="1" bestFit="1" customWidth="1"/>
    <col min="9480" max="9480" width="57.85546875" style="1" bestFit="1" customWidth="1"/>
    <col min="9481" max="9481" width="35.28515625" style="1" bestFit="1" customWidth="1"/>
    <col min="9482" max="9482" width="28.140625" style="1" bestFit="1" customWidth="1"/>
    <col min="9483" max="9483" width="33.140625" style="1" bestFit="1" customWidth="1"/>
    <col min="9484" max="9484" width="26" style="1" bestFit="1" customWidth="1"/>
    <col min="9485" max="9485" width="19.140625" style="1" bestFit="1" customWidth="1"/>
    <col min="9486" max="9486" width="10.42578125" style="1" customWidth="1"/>
    <col min="9487" max="9487" width="11.85546875" style="1" customWidth="1"/>
    <col min="9488" max="9488" width="14.7109375" style="1" customWidth="1"/>
    <col min="9489" max="9489" width="9" style="1" bestFit="1" customWidth="1"/>
    <col min="9490" max="9729" width="9.140625" style="1"/>
    <col min="9730" max="9730" width="4.7109375" style="1" bestFit="1" customWidth="1"/>
    <col min="9731" max="9731" width="9.7109375" style="1" bestFit="1" customWidth="1"/>
    <col min="9732" max="9732" width="10" style="1" bestFit="1" customWidth="1"/>
    <col min="9733" max="9733" width="8.85546875" style="1" bestFit="1" customWidth="1"/>
    <col min="9734" max="9734" width="22.85546875" style="1" customWidth="1"/>
    <col min="9735" max="9735" width="59.7109375" style="1" bestFit="1" customWidth="1"/>
    <col min="9736" max="9736" width="57.85546875" style="1" bestFit="1" customWidth="1"/>
    <col min="9737" max="9737" width="35.28515625" style="1" bestFit="1" customWidth="1"/>
    <col min="9738" max="9738" width="28.140625" style="1" bestFit="1" customWidth="1"/>
    <col min="9739" max="9739" width="33.140625" style="1" bestFit="1" customWidth="1"/>
    <col min="9740" max="9740" width="26" style="1" bestFit="1" customWidth="1"/>
    <col min="9741" max="9741" width="19.140625" style="1" bestFit="1" customWidth="1"/>
    <col min="9742" max="9742" width="10.42578125" style="1" customWidth="1"/>
    <col min="9743" max="9743" width="11.85546875" style="1" customWidth="1"/>
    <col min="9744" max="9744" width="14.7109375" style="1" customWidth="1"/>
    <col min="9745" max="9745" width="9" style="1" bestFit="1" customWidth="1"/>
    <col min="9746" max="9985" width="9.140625" style="1"/>
    <col min="9986" max="9986" width="4.7109375" style="1" bestFit="1" customWidth="1"/>
    <col min="9987" max="9987" width="9.7109375" style="1" bestFit="1" customWidth="1"/>
    <col min="9988" max="9988" width="10" style="1" bestFit="1" customWidth="1"/>
    <col min="9989" max="9989" width="8.85546875" style="1" bestFit="1" customWidth="1"/>
    <col min="9990" max="9990" width="22.85546875" style="1" customWidth="1"/>
    <col min="9991" max="9991" width="59.7109375" style="1" bestFit="1" customWidth="1"/>
    <col min="9992" max="9992" width="57.85546875" style="1" bestFit="1" customWidth="1"/>
    <col min="9993" max="9993" width="35.28515625" style="1" bestFit="1" customWidth="1"/>
    <col min="9994" max="9994" width="28.140625" style="1" bestFit="1" customWidth="1"/>
    <col min="9995" max="9995" width="33.140625" style="1" bestFit="1" customWidth="1"/>
    <col min="9996" max="9996" width="26" style="1" bestFit="1" customWidth="1"/>
    <col min="9997" max="9997" width="19.140625" style="1" bestFit="1" customWidth="1"/>
    <col min="9998" max="9998" width="10.42578125" style="1" customWidth="1"/>
    <col min="9999" max="9999" width="11.85546875" style="1" customWidth="1"/>
    <col min="10000" max="10000" width="14.7109375" style="1" customWidth="1"/>
    <col min="10001" max="10001" width="9" style="1" bestFit="1" customWidth="1"/>
    <col min="10002" max="10241" width="9.140625" style="1"/>
    <col min="10242" max="10242" width="4.7109375" style="1" bestFit="1" customWidth="1"/>
    <col min="10243" max="10243" width="9.7109375" style="1" bestFit="1" customWidth="1"/>
    <col min="10244" max="10244" width="10" style="1" bestFit="1" customWidth="1"/>
    <col min="10245" max="10245" width="8.85546875" style="1" bestFit="1" customWidth="1"/>
    <col min="10246" max="10246" width="22.85546875" style="1" customWidth="1"/>
    <col min="10247" max="10247" width="59.7109375" style="1" bestFit="1" customWidth="1"/>
    <col min="10248" max="10248" width="57.85546875" style="1" bestFit="1" customWidth="1"/>
    <col min="10249" max="10249" width="35.28515625" style="1" bestFit="1" customWidth="1"/>
    <col min="10250" max="10250" width="28.140625" style="1" bestFit="1" customWidth="1"/>
    <col min="10251" max="10251" width="33.140625" style="1" bestFit="1" customWidth="1"/>
    <col min="10252" max="10252" width="26" style="1" bestFit="1" customWidth="1"/>
    <col min="10253" max="10253" width="19.140625" style="1" bestFit="1" customWidth="1"/>
    <col min="10254" max="10254" width="10.42578125" style="1" customWidth="1"/>
    <col min="10255" max="10255" width="11.85546875" style="1" customWidth="1"/>
    <col min="10256" max="10256" width="14.7109375" style="1" customWidth="1"/>
    <col min="10257" max="10257" width="9" style="1" bestFit="1" customWidth="1"/>
    <col min="10258" max="10497" width="9.140625" style="1"/>
    <col min="10498" max="10498" width="4.7109375" style="1" bestFit="1" customWidth="1"/>
    <col min="10499" max="10499" width="9.7109375" style="1" bestFit="1" customWidth="1"/>
    <col min="10500" max="10500" width="10" style="1" bestFit="1" customWidth="1"/>
    <col min="10501" max="10501" width="8.85546875" style="1" bestFit="1" customWidth="1"/>
    <col min="10502" max="10502" width="22.85546875" style="1" customWidth="1"/>
    <col min="10503" max="10503" width="59.7109375" style="1" bestFit="1" customWidth="1"/>
    <col min="10504" max="10504" width="57.85546875" style="1" bestFit="1" customWidth="1"/>
    <col min="10505" max="10505" width="35.28515625" style="1" bestFit="1" customWidth="1"/>
    <col min="10506" max="10506" width="28.140625" style="1" bestFit="1" customWidth="1"/>
    <col min="10507" max="10507" width="33.140625" style="1" bestFit="1" customWidth="1"/>
    <col min="10508" max="10508" width="26" style="1" bestFit="1" customWidth="1"/>
    <col min="10509" max="10509" width="19.140625" style="1" bestFit="1" customWidth="1"/>
    <col min="10510" max="10510" width="10.42578125" style="1" customWidth="1"/>
    <col min="10511" max="10511" width="11.85546875" style="1" customWidth="1"/>
    <col min="10512" max="10512" width="14.7109375" style="1" customWidth="1"/>
    <col min="10513" max="10513" width="9" style="1" bestFit="1" customWidth="1"/>
    <col min="10514" max="10753" width="9.140625" style="1"/>
    <col min="10754" max="10754" width="4.7109375" style="1" bestFit="1" customWidth="1"/>
    <col min="10755" max="10755" width="9.7109375" style="1" bestFit="1" customWidth="1"/>
    <col min="10756" max="10756" width="10" style="1" bestFit="1" customWidth="1"/>
    <col min="10757" max="10757" width="8.85546875" style="1" bestFit="1" customWidth="1"/>
    <col min="10758" max="10758" width="22.85546875" style="1" customWidth="1"/>
    <col min="10759" max="10759" width="59.7109375" style="1" bestFit="1" customWidth="1"/>
    <col min="10760" max="10760" width="57.85546875" style="1" bestFit="1" customWidth="1"/>
    <col min="10761" max="10761" width="35.28515625" style="1" bestFit="1" customWidth="1"/>
    <col min="10762" max="10762" width="28.140625" style="1" bestFit="1" customWidth="1"/>
    <col min="10763" max="10763" width="33.140625" style="1" bestFit="1" customWidth="1"/>
    <col min="10764" max="10764" width="26" style="1" bestFit="1" customWidth="1"/>
    <col min="10765" max="10765" width="19.140625" style="1" bestFit="1" customWidth="1"/>
    <col min="10766" max="10766" width="10.42578125" style="1" customWidth="1"/>
    <col min="10767" max="10767" width="11.85546875" style="1" customWidth="1"/>
    <col min="10768" max="10768" width="14.7109375" style="1" customWidth="1"/>
    <col min="10769" max="10769" width="9" style="1" bestFit="1" customWidth="1"/>
    <col min="10770" max="11009" width="9.140625" style="1"/>
    <col min="11010" max="11010" width="4.7109375" style="1" bestFit="1" customWidth="1"/>
    <col min="11011" max="11011" width="9.7109375" style="1" bestFit="1" customWidth="1"/>
    <col min="11012" max="11012" width="10" style="1" bestFit="1" customWidth="1"/>
    <col min="11013" max="11013" width="8.85546875" style="1" bestFit="1" customWidth="1"/>
    <col min="11014" max="11014" width="22.85546875" style="1" customWidth="1"/>
    <col min="11015" max="11015" width="59.7109375" style="1" bestFit="1" customWidth="1"/>
    <col min="11016" max="11016" width="57.85546875" style="1" bestFit="1" customWidth="1"/>
    <col min="11017" max="11017" width="35.28515625" style="1" bestFit="1" customWidth="1"/>
    <col min="11018" max="11018" width="28.140625" style="1" bestFit="1" customWidth="1"/>
    <col min="11019" max="11019" width="33.140625" style="1" bestFit="1" customWidth="1"/>
    <col min="11020" max="11020" width="26" style="1" bestFit="1" customWidth="1"/>
    <col min="11021" max="11021" width="19.140625" style="1" bestFit="1" customWidth="1"/>
    <col min="11022" max="11022" width="10.42578125" style="1" customWidth="1"/>
    <col min="11023" max="11023" width="11.85546875" style="1" customWidth="1"/>
    <col min="11024" max="11024" width="14.7109375" style="1" customWidth="1"/>
    <col min="11025" max="11025" width="9" style="1" bestFit="1" customWidth="1"/>
    <col min="11026" max="11265" width="9.140625" style="1"/>
    <col min="11266" max="11266" width="4.7109375" style="1" bestFit="1" customWidth="1"/>
    <col min="11267" max="11267" width="9.7109375" style="1" bestFit="1" customWidth="1"/>
    <col min="11268" max="11268" width="10" style="1" bestFit="1" customWidth="1"/>
    <col min="11269" max="11269" width="8.85546875" style="1" bestFit="1" customWidth="1"/>
    <col min="11270" max="11270" width="22.85546875" style="1" customWidth="1"/>
    <col min="11271" max="11271" width="59.7109375" style="1" bestFit="1" customWidth="1"/>
    <col min="11272" max="11272" width="57.85546875" style="1" bestFit="1" customWidth="1"/>
    <col min="11273" max="11273" width="35.28515625" style="1" bestFit="1" customWidth="1"/>
    <col min="11274" max="11274" width="28.140625" style="1" bestFit="1" customWidth="1"/>
    <col min="11275" max="11275" width="33.140625" style="1" bestFit="1" customWidth="1"/>
    <col min="11276" max="11276" width="26" style="1" bestFit="1" customWidth="1"/>
    <col min="11277" max="11277" width="19.140625" style="1" bestFit="1" customWidth="1"/>
    <col min="11278" max="11278" width="10.42578125" style="1" customWidth="1"/>
    <col min="11279" max="11279" width="11.85546875" style="1" customWidth="1"/>
    <col min="11280" max="11280" width="14.7109375" style="1" customWidth="1"/>
    <col min="11281" max="11281" width="9" style="1" bestFit="1" customWidth="1"/>
    <col min="11282" max="11521" width="9.140625" style="1"/>
    <col min="11522" max="11522" width="4.7109375" style="1" bestFit="1" customWidth="1"/>
    <col min="11523" max="11523" width="9.7109375" style="1" bestFit="1" customWidth="1"/>
    <col min="11524" max="11524" width="10" style="1" bestFit="1" customWidth="1"/>
    <col min="11525" max="11525" width="8.85546875" style="1" bestFit="1" customWidth="1"/>
    <col min="11526" max="11526" width="22.85546875" style="1" customWidth="1"/>
    <col min="11527" max="11527" width="59.7109375" style="1" bestFit="1" customWidth="1"/>
    <col min="11528" max="11528" width="57.85546875" style="1" bestFit="1" customWidth="1"/>
    <col min="11529" max="11529" width="35.28515625" style="1" bestFit="1" customWidth="1"/>
    <col min="11530" max="11530" width="28.140625" style="1" bestFit="1" customWidth="1"/>
    <col min="11531" max="11531" width="33.140625" style="1" bestFit="1" customWidth="1"/>
    <col min="11532" max="11532" width="26" style="1" bestFit="1" customWidth="1"/>
    <col min="11533" max="11533" width="19.140625" style="1" bestFit="1" customWidth="1"/>
    <col min="11534" max="11534" width="10.42578125" style="1" customWidth="1"/>
    <col min="11535" max="11535" width="11.85546875" style="1" customWidth="1"/>
    <col min="11536" max="11536" width="14.7109375" style="1" customWidth="1"/>
    <col min="11537" max="11537" width="9" style="1" bestFit="1" customWidth="1"/>
    <col min="11538" max="11777" width="9.140625" style="1"/>
    <col min="11778" max="11778" width="4.7109375" style="1" bestFit="1" customWidth="1"/>
    <col min="11779" max="11779" width="9.7109375" style="1" bestFit="1" customWidth="1"/>
    <col min="11780" max="11780" width="10" style="1" bestFit="1" customWidth="1"/>
    <col min="11781" max="11781" width="8.85546875" style="1" bestFit="1" customWidth="1"/>
    <col min="11782" max="11782" width="22.85546875" style="1" customWidth="1"/>
    <col min="11783" max="11783" width="59.7109375" style="1" bestFit="1" customWidth="1"/>
    <col min="11784" max="11784" width="57.85546875" style="1" bestFit="1" customWidth="1"/>
    <col min="11785" max="11785" width="35.28515625" style="1" bestFit="1" customWidth="1"/>
    <col min="11786" max="11786" width="28.140625" style="1" bestFit="1" customWidth="1"/>
    <col min="11787" max="11787" width="33.140625" style="1" bestFit="1" customWidth="1"/>
    <col min="11788" max="11788" width="26" style="1" bestFit="1" customWidth="1"/>
    <col min="11789" max="11789" width="19.140625" style="1" bestFit="1" customWidth="1"/>
    <col min="11790" max="11790" width="10.42578125" style="1" customWidth="1"/>
    <col min="11791" max="11791" width="11.85546875" style="1" customWidth="1"/>
    <col min="11792" max="11792" width="14.7109375" style="1" customWidth="1"/>
    <col min="11793" max="11793" width="9" style="1" bestFit="1" customWidth="1"/>
    <col min="11794" max="12033" width="9.140625" style="1"/>
    <col min="12034" max="12034" width="4.7109375" style="1" bestFit="1" customWidth="1"/>
    <col min="12035" max="12035" width="9.7109375" style="1" bestFit="1" customWidth="1"/>
    <col min="12036" max="12036" width="10" style="1" bestFit="1" customWidth="1"/>
    <col min="12037" max="12037" width="8.85546875" style="1" bestFit="1" customWidth="1"/>
    <col min="12038" max="12038" width="22.85546875" style="1" customWidth="1"/>
    <col min="12039" max="12039" width="59.7109375" style="1" bestFit="1" customWidth="1"/>
    <col min="12040" max="12040" width="57.85546875" style="1" bestFit="1" customWidth="1"/>
    <col min="12041" max="12041" width="35.28515625" style="1" bestFit="1" customWidth="1"/>
    <col min="12042" max="12042" width="28.140625" style="1" bestFit="1" customWidth="1"/>
    <col min="12043" max="12043" width="33.140625" style="1" bestFit="1" customWidth="1"/>
    <col min="12044" max="12044" width="26" style="1" bestFit="1" customWidth="1"/>
    <col min="12045" max="12045" width="19.140625" style="1" bestFit="1" customWidth="1"/>
    <col min="12046" max="12046" width="10.42578125" style="1" customWidth="1"/>
    <col min="12047" max="12047" width="11.85546875" style="1" customWidth="1"/>
    <col min="12048" max="12048" width="14.7109375" style="1" customWidth="1"/>
    <col min="12049" max="12049" width="9" style="1" bestFit="1" customWidth="1"/>
    <col min="12050" max="12289" width="9.140625" style="1"/>
    <col min="12290" max="12290" width="4.7109375" style="1" bestFit="1" customWidth="1"/>
    <col min="12291" max="12291" width="9.7109375" style="1" bestFit="1" customWidth="1"/>
    <col min="12292" max="12292" width="10" style="1" bestFit="1" customWidth="1"/>
    <col min="12293" max="12293" width="8.85546875" style="1" bestFit="1" customWidth="1"/>
    <col min="12294" max="12294" width="22.85546875" style="1" customWidth="1"/>
    <col min="12295" max="12295" width="59.7109375" style="1" bestFit="1" customWidth="1"/>
    <col min="12296" max="12296" width="57.85546875" style="1" bestFit="1" customWidth="1"/>
    <col min="12297" max="12297" width="35.28515625" style="1" bestFit="1" customWidth="1"/>
    <col min="12298" max="12298" width="28.140625" style="1" bestFit="1" customWidth="1"/>
    <col min="12299" max="12299" width="33.140625" style="1" bestFit="1" customWidth="1"/>
    <col min="12300" max="12300" width="26" style="1" bestFit="1" customWidth="1"/>
    <col min="12301" max="12301" width="19.140625" style="1" bestFit="1" customWidth="1"/>
    <col min="12302" max="12302" width="10.42578125" style="1" customWidth="1"/>
    <col min="12303" max="12303" width="11.85546875" style="1" customWidth="1"/>
    <col min="12304" max="12304" width="14.7109375" style="1" customWidth="1"/>
    <col min="12305" max="12305" width="9" style="1" bestFit="1" customWidth="1"/>
    <col min="12306" max="12545" width="9.140625" style="1"/>
    <col min="12546" max="12546" width="4.7109375" style="1" bestFit="1" customWidth="1"/>
    <col min="12547" max="12547" width="9.7109375" style="1" bestFit="1" customWidth="1"/>
    <col min="12548" max="12548" width="10" style="1" bestFit="1" customWidth="1"/>
    <col min="12549" max="12549" width="8.85546875" style="1" bestFit="1" customWidth="1"/>
    <col min="12550" max="12550" width="22.85546875" style="1" customWidth="1"/>
    <col min="12551" max="12551" width="59.7109375" style="1" bestFit="1" customWidth="1"/>
    <col min="12552" max="12552" width="57.85546875" style="1" bestFit="1" customWidth="1"/>
    <col min="12553" max="12553" width="35.28515625" style="1" bestFit="1" customWidth="1"/>
    <col min="12554" max="12554" width="28.140625" style="1" bestFit="1" customWidth="1"/>
    <col min="12555" max="12555" width="33.140625" style="1" bestFit="1" customWidth="1"/>
    <col min="12556" max="12556" width="26" style="1" bestFit="1" customWidth="1"/>
    <col min="12557" max="12557" width="19.140625" style="1" bestFit="1" customWidth="1"/>
    <col min="12558" max="12558" width="10.42578125" style="1" customWidth="1"/>
    <col min="12559" max="12559" width="11.85546875" style="1" customWidth="1"/>
    <col min="12560" max="12560" width="14.7109375" style="1" customWidth="1"/>
    <col min="12561" max="12561" width="9" style="1" bestFit="1" customWidth="1"/>
    <col min="12562" max="12801" width="9.140625" style="1"/>
    <col min="12802" max="12802" width="4.7109375" style="1" bestFit="1" customWidth="1"/>
    <col min="12803" max="12803" width="9.7109375" style="1" bestFit="1" customWidth="1"/>
    <col min="12804" max="12804" width="10" style="1" bestFit="1" customWidth="1"/>
    <col min="12805" max="12805" width="8.85546875" style="1" bestFit="1" customWidth="1"/>
    <col min="12806" max="12806" width="22.85546875" style="1" customWidth="1"/>
    <col min="12807" max="12807" width="59.7109375" style="1" bestFit="1" customWidth="1"/>
    <col min="12808" max="12808" width="57.85546875" style="1" bestFit="1" customWidth="1"/>
    <col min="12809" max="12809" width="35.28515625" style="1" bestFit="1" customWidth="1"/>
    <col min="12810" max="12810" width="28.140625" style="1" bestFit="1" customWidth="1"/>
    <col min="12811" max="12811" width="33.140625" style="1" bestFit="1" customWidth="1"/>
    <col min="12812" max="12812" width="26" style="1" bestFit="1" customWidth="1"/>
    <col min="12813" max="12813" width="19.140625" style="1" bestFit="1" customWidth="1"/>
    <col min="12814" max="12814" width="10.42578125" style="1" customWidth="1"/>
    <col min="12815" max="12815" width="11.85546875" style="1" customWidth="1"/>
    <col min="12816" max="12816" width="14.7109375" style="1" customWidth="1"/>
    <col min="12817" max="12817" width="9" style="1" bestFit="1" customWidth="1"/>
    <col min="12818" max="13057" width="9.140625" style="1"/>
    <col min="13058" max="13058" width="4.7109375" style="1" bestFit="1" customWidth="1"/>
    <col min="13059" max="13059" width="9.7109375" style="1" bestFit="1" customWidth="1"/>
    <col min="13060" max="13060" width="10" style="1" bestFit="1" customWidth="1"/>
    <col min="13061" max="13061" width="8.85546875" style="1" bestFit="1" customWidth="1"/>
    <col min="13062" max="13062" width="22.85546875" style="1" customWidth="1"/>
    <col min="13063" max="13063" width="59.7109375" style="1" bestFit="1" customWidth="1"/>
    <col min="13064" max="13064" width="57.85546875" style="1" bestFit="1" customWidth="1"/>
    <col min="13065" max="13065" width="35.28515625" style="1" bestFit="1" customWidth="1"/>
    <col min="13066" max="13066" width="28.140625" style="1" bestFit="1" customWidth="1"/>
    <col min="13067" max="13067" width="33.140625" style="1" bestFit="1" customWidth="1"/>
    <col min="13068" max="13068" width="26" style="1" bestFit="1" customWidth="1"/>
    <col min="13069" max="13069" width="19.140625" style="1" bestFit="1" customWidth="1"/>
    <col min="13070" max="13070" width="10.42578125" style="1" customWidth="1"/>
    <col min="13071" max="13071" width="11.85546875" style="1" customWidth="1"/>
    <col min="13072" max="13072" width="14.7109375" style="1" customWidth="1"/>
    <col min="13073" max="13073" width="9" style="1" bestFit="1" customWidth="1"/>
    <col min="13074" max="13313" width="9.140625" style="1"/>
    <col min="13314" max="13314" width="4.7109375" style="1" bestFit="1" customWidth="1"/>
    <col min="13315" max="13315" width="9.7109375" style="1" bestFit="1" customWidth="1"/>
    <col min="13316" max="13316" width="10" style="1" bestFit="1" customWidth="1"/>
    <col min="13317" max="13317" width="8.85546875" style="1" bestFit="1" customWidth="1"/>
    <col min="13318" max="13318" width="22.85546875" style="1" customWidth="1"/>
    <col min="13319" max="13319" width="59.7109375" style="1" bestFit="1" customWidth="1"/>
    <col min="13320" max="13320" width="57.85546875" style="1" bestFit="1" customWidth="1"/>
    <col min="13321" max="13321" width="35.28515625" style="1" bestFit="1" customWidth="1"/>
    <col min="13322" max="13322" width="28.140625" style="1" bestFit="1" customWidth="1"/>
    <col min="13323" max="13323" width="33.140625" style="1" bestFit="1" customWidth="1"/>
    <col min="13324" max="13324" width="26" style="1" bestFit="1" customWidth="1"/>
    <col min="13325" max="13325" width="19.140625" style="1" bestFit="1" customWidth="1"/>
    <col min="13326" max="13326" width="10.42578125" style="1" customWidth="1"/>
    <col min="13327" max="13327" width="11.85546875" style="1" customWidth="1"/>
    <col min="13328" max="13328" width="14.7109375" style="1" customWidth="1"/>
    <col min="13329" max="13329" width="9" style="1" bestFit="1" customWidth="1"/>
    <col min="13330" max="13569" width="9.140625" style="1"/>
    <col min="13570" max="13570" width="4.7109375" style="1" bestFit="1" customWidth="1"/>
    <col min="13571" max="13571" width="9.7109375" style="1" bestFit="1" customWidth="1"/>
    <col min="13572" max="13572" width="10" style="1" bestFit="1" customWidth="1"/>
    <col min="13573" max="13573" width="8.85546875" style="1" bestFit="1" customWidth="1"/>
    <col min="13574" max="13574" width="22.85546875" style="1" customWidth="1"/>
    <col min="13575" max="13575" width="59.7109375" style="1" bestFit="1" customWidth="1"/>
    <col min="13576" max="13576" width="57.85546875" style="1" bestFit="1" customWidth="1"/>
    <col min="13577" max="13577" width="35.28515625" style="1" bestFit="1" customWidth="1"/>
    <col min="13578" max="13578" width="28.140625" style="1" bestFit="1" customWidth="1"/>
    <col min="13579" max="13579" width="33.140625" style="1" bestFit="1" customWidth="1"/>
    <col min="13580" max="13580" width="26" style="1" bestFit="1" customWidth="1"/>
    <col min="13581" max="13581" width="19.140625" style="1" bestFit="1" customWidth="1"/>
    <col min="13582" max="13582" width="10.42578125" style="1" customWidth="1"/>
    <col min="13583" max="13583" width="11.85546875" style="1" customWidth="1"/>
    <col min="13584" max="13584" width="14.7109375" style="1" customWidth="1"/>
    <col min="13585" max="13585" width="9" style="1" bestFit="1" customWidth="1"/>
    <col min="13586" max="13825" width="9.140625" style="1"/>
    <col min="13826" max="13826" width="4.7109375" style="1" bestFit="1" customWidth="1"/>
    <col min="13827" max="13827" width="9.7109375" style="1" bestFit="1" customWidth="1"/>
    <col min="13828" max="13828" width="10" style="1" bestFit="1" customWidth="1"/>
    <col min="13829" max="13829" width="8.85546875" style="1" bestFit="1" customWidth="1"/>
    <col min="13830" max="13830" width="22.85546875" style="1" customWidth="1"/>
    <col min="13831" max="13831" width="59.7109375" style="1" bestFit="1" customWidth="1"/>
    <col min="13832" max="13832" width="57.85546875" style="1" bestFit="1" customWidth="1"/>
    <col min="13833" max="13833" width="35.28515625" style="1" bestFit="1" customWidth="1"/>
    <col min="13834" max="13834" width="28.140625" style="1" bestFit="1" customWidth="1"/>
    <col min="13835" max="13835" width="33.140625" style="1" bestFit="1" customWidth="1"/>
    <col min="13836" max="13836" width="26" style="1" bestFit="1" customWidth="1"/>
    <col min="13837" max="13837" width="19.140625" style="1" bestFit="1" customWidth="1"/>
    <col min="13838" max="13838" width="10.42578125" style="1" customWidth="1"/>
    <col min="13839" max="13839" width="11.85546875" style="1" customWidth="1"/>
    <col min="13840" max="13840" width="14.7109375" style="1" customWidth="1"/>
    <col min="13841" max="13841" width="9" style="1" bestFit="1" customWidth="1"/>
    <col min="13842" max="14081" width="9.140625" style="1"/>
    <col min="14082" max="14082" width="4.7109375" style="1" bestFit="1" customWidth="1"/>
    <col min="14083" max="14083" width="9.7109375" style="1" bestFit="1" customWidth="1"/>
    <col min="14084" max="14084" width="10" style="1" bestFit="1" customWidth="1"/>
    <col min="14085" max="14085" width="8.85546875" style="1" bestFit="1" customWidth="1"/>
    <col min="14086" max="14086" width="22.85546875" style="1" customWidth="1"/>
    <col min="14087" max="14087" width="59.7109375" style="1" bestFit="1" customWidth="1"/>
    <col min="14088" max="14088" width="57.85546875" style="1" bestFit="1" customWidth="1"/>
    <col min="14089" max="14089" width="35.28515625" style="1" bestFit="1" customWidth="1"/>
    <col min="14090" max="14090" width="28.140625" style="1" bestFit="1" customWidth="1"/>
    <col min="14091" max="14091" width="33.140625" style="1" bestFit="1" customWidth="1"/>
    <col min="14092" max="14092" width="26" style="1" bestFit="1" customWidth="1"/>
    <col min="14093" max="14093" width="19.140625" style="1" bestFit="1" customWidth="1"/>
    <col min="14094" max="14094" width="10.42578125" style="1" customWidth="1"/>
    <col min="14095" max="14095" width="11.85546875" style="1" customWidth="1"/>
    <col min="14096" max="14096" width="14.7109375" style="1" customWidth="1"/>
    <col min="14097" max="14097" width="9" style="1" bestFit="1" customWidth="1"/>
    <col min="14098" max="14337" width="9.140625" style="1"/>
    <col min="14338" max="14338" width="4.7109375" style="1" bestFit="1" customWidth="1"/>
    <col min="14339" max="14339" width="9.7109375" style="1" bestFit="1" customWidth="1"/>
    <col min="14340" max="14340" width="10" style="1" bestFit="1" customWidth="1"/>
    <col min="14341" max="14341" width="8.85546875" style="1" bestFit="1" customWidth="1"/>
    <col min="14342" max="14342" width="22.85546875" style="1" customWidth="1"/>
    <col min="14343" max="14343" width="59.7109375" style="1" bestFit="1" customWidth="1"/>
    <col min="14344" max="14344" width="57.85546875" style="1" bestFit="1" customWidth="1"/>
    <col min="14345" max="14345" width="35.28515625" style="1" bestFit="1" customWidth="1"/>
    <col min="14346" max="14346" width="28.140625" style="1" bestFit="1" customWidth="1"/>
    <col min="14347" max="14347" width="33.140625" style="1" bestFit="1" customWidth="1"/>
    <col min="14348" max="14348" width="26" style="1" bestFit="1" customWidth="1"/>
    <col min="14349" max="14349" width="19.140625" style="1" bestFit="1" customWidth="1"/>
    <col min="14350" max="14350" width="10.42578125" style="1" customWidth="1"/>
    <col min="14351" max="14351" width="11.85546875" style="1" customWidth="1"/>
    <col min="14352" max="14352" width="14.7109375" style="1" customWidth="1"/>
    <col min="14353" max="14353" width="9" style="1" bestFit="1" customWidth="1"/>
    <col min="14354" max="14593" width="9.140625" style="1"/>
    <col min="14594" max="14594" width="4.7109375" style="1" bestFit="1" customWidth="1"/>
    <col min="14595" max="14595" width="9.7109375" style="1" bestFit="1" customWidth="1"/>
    <col min="14596" max="14596" width="10" style="1" bestFit="1" customWidth="1"/>
    <col min="14597" max="14597" width="8.85546875" style="1" bestFit="1" customWidth="1"/>
    <col min="14598" max="14598" width="22.85546875" style="1" customWidth="1"/>
    <col min="14599" max="14599" width="59.7109375" style="1" bestFit="1" customWidth="1"/>
    <col min="14600" max="14600" width="57.85546875" style="1" bestFit="1" customWidth="1"/>
    <col min="14601" max="14601" width="35.28515625" style="1" bestFit="1" customWidth="1"/>
    <col min="14602" max="14602" width="28.140625" style="1" bestFit="1" customWidth="1"/>
    <col min="14603" max="14603" width="33.140625" style="1" bestFit="1" customWidth="1"/>
    <col min="14604" max="14604" width="26" style="1" bestFit="1" customWidth="1"/>
    <col min="14605" max="14605" width="19.140625" style="1" bestFit="1" customWidth="1"/>
    <col min="14606" max="14606" width="10.42578125" style="1" customWidth="1"/>
    <col min="14607" max="14607" width="11.85546875" style="1" customWidth="1"/>
    <col min="14608" max="14608" width="14.7109375" style="1" customWidth="1"/>
    <col min="14609" max="14609" width="9" style="1" bestFit="1" customWidth="1"/>
    <col min="14610" max="14849" width="9.140625" style="1"/>
    <col min="14850" max="14850" width="4.7109375" style="1" bestFit="1" customWidth="1"/>
    <col min="14851" max="14851" width="9.7109375" style="1" bestFit="1" customWidth="1"/>
    <col min="14852" max="14852" width="10" style="1" bestFit="1" customWidth="1"/>
    <col min="14853" max="14853" width="8.85546875" style="1" bestFit="1" customWidth="1"/>
    <col min="14854" max="14854" width="22.85546875" style="1" customWidth="1"/>
    <col min="14855" max="14855" width="59.7109375" style="1" bestFit="1" customWidth="1"/>
    <col min="14856" max="14856" width="57.85546875" style="1" bestFit="1" customWidth="1"/>
    <col min="14857" max="14857" width="35.28515625" style="1" bestFit="1" customWidth="1"/>
    <col min="14858" max="14858" width="28.140625" style="1" bestFit="1" customWidth="1"/>
    <col min="14859" max="14859" width="33.140625" style="1" bestFit="1" customWidth="1"/>
    <col min="14860" max="14860" width="26" style="1" bestFit="1" customWidth="1"/>
    <col min="14861" max="14861" width="19.140625" style="1" bestFit="1" customWidth="1"/>
    <col min="14862" max="14862" width="10.42578125" style="1" customWidth="1"/>
    <col min="14863" max="14863" width="11.85546875" style="1" customWidth="1"/>
    <col min="14864" max="14864" width="14.7109375" style="1" customWidth="1"/>
    <col min="14865" max="14865" width="9" style="1" bestFit="1" customWidth="1"/>
    <col min="14866" max="15105" width="9.140625" style="1"/>
    <col min="15106" max="15106" width="4.7109375" style="1" bestFit="1" customWidth="1"/>
    <col min="15107" max="15107" width="9.7109375" style="1" bestFit="1" customWidth="1"/>
    <col min="15108" max="15108" width="10" style="1" bestFit="1" customWidth="1"/>
    <col min="15109" max="15109" width="8.85546875" style="1" bestFit="1" customWidth="1"/>
    <col min="15110" max="15110" width="22.85546875" style="1" customWidth="1"/>
    <col min="15111" max="15111" width="59.7109375" style="1" bestFit="1" customWidth="1"/>
    <col min="15112" max="15112" width="57.85546875" style="1" bestFit="1" customWidth="1"/>
    <col min="15113" max="15113" width="35.28515625" style="1" bestFit="1" customWidth="1"/>
    <col min="15114" max="15114" width="28.140625" style="1" bestFit="1" customWidth="1"/>
    <col min="15115" max="15115" width="33.140625" style="1" bestFit="1" customWidth="1"/>
    <col min="15116" max="15116" width="26" style="1" bestFit="1" customWidth="1"/>
    <col min="15117" max="15117" width="19.140625" style="1" bestFit="1" customWidth="1"/>
    <col min="15118" max="15118" width="10.42578125" style="1" customWidth="1"/>
    <col min="15119" max="15119" width="11.85546875" style="1" customWidth="1"/>
    <col min="15120" max="15120" width="14.7109375" style="1" customWidth="1"/>
    <col min="15121" max="15121" width="9" style="1" bestFit="1" customWidth="1"/>
    <col min="15122" max="15361" width="9.140625" style="1"/>
    <col min="15362" max="15362" width="4.7109375" style="1" bestFit="1" customWidth="1"/>
    <col min="15363" max="15363" width="9.7109375" style="1" bestFit="1" customWidth="1"/>
    <col min="15364" max="15364" width="10" style="1" bestFit="1" customWidth="1"/>
    <col min="15365" max="15365" width="8.85546875" style="1" bestFit="1" customWidth="1"/>
    <col min="15366" max="15366" width="22.85546875" style="1" customWidth="1"/>
    <col min="15367" max="15367" width="59.7109375" style="1" bestFit="1" customWidth="1"/>
    <col min="15368" max="15368" width="57.85546875" style="1" bestFit="1" customWidth="1"/>
    <col min="15369" max="15369" width="35.28515625" style="1" bestFit="1" customWidth="1"/>
    <col min="15370" max="15370" width="28.140625" style="1" bestFit="1" customWidth="1"/>
    <col min="15371" max="15371" width="33.140625" style="1" bestFit="1" customWidth="1"/>
    <col min="15372" max="15372" width="26" style="1" bestFit="1" customWidth="1"/>
    <col min="15373" max="15373" width="19.140625" style="1" bestFit="1" customWidth="1"/>
    <col min="15374" max="15374" width="10.42578125" style="1" customWidth="1"/>
    <col min="15375" max="15375" width="11.85546875" style="1" customWidth="1"/>
    <col min="15376" max="15376" width="14.7109375" style="1" customWidth="1"/>
    <col min="15377" max="15377" width="9" style="1" bestFit="1" customWidth="1"/>
    <col min="15378" max="15617" width="9.140625" style="1"/>
    <col min="15618" max="15618" width="4.7109375" style="1" bestFit="1" customWidth="1"/>
    <col min="15619" max="15619" width="9.7109375" style="1" bestFit="1" customWidth="1"/>
    <col min="15620" max="15620" width="10" style="1" bestFit="1" customWidth="1"/>
    <col min="15621" max="15621" width="8.85546875" style="1" bestFit="1" customWidth="1"/>
    <col min="15622" max="15622" width="22.85546875" style="1" customWidth="1"/>
    <col min="15623" max="15623" width="59.7109375" style="1" bestFit="1" customWidth="1"/>
    <col min="15624" max="15624" width="57.85546875" style="1" bestFit="1" customWidth="1"/>
    <col min="15625" max="15625" width="35.28515625" style="1" bestFit="1" customWidth="1"/>
    <col min="15626" max="15626" width="28.140625" style="1" bestFit="1" customWidth="1"/>
    <col min="15627" max="15627" width="33.140625" style="1" bestFit="1" customWidth="1"/>
    <col min="15628" max="15628" width="26" style="1" bestFit="1" customWidth="1"/>
    <col min="15629" max="15629" width="19.140625" style="1" bestFit="1" customWidth="1"/>
    <col min="15630" max="15630" width="10.42578125" style="1" customWidth="1"/>
    <col min="15631" max="15631" width="11.85546875" style="1" customWidth="1"/>
    <col min="15632" max="15632" width="14.7109375" style="1" customWidth="1"/>
    <col min="15633" max="15633" width="9" style="1" bestFit="1" customWidth="1"/>
    <col min="15634" max="15873" width="9.140625" style="1"/>
    <col min="15874" max="15874" width="4.7109375" style="1" bestFit="1" customWidth="1"/>
    <col min="15875" max="15875" width="9.7109375" style="1" bestFit="1" customWidth="1"/>
    <col min="15876" max="15876" width="10" style="1" bestFit="1" customWidth="1"/>
    <col min="15877" max="15877" width="8.85546875" style="1" bestFit="1" customWidth="1"/>
    <col min="15878" max="15878" width="22.85546875" style="1" customWidth="1"/>
    <col min="15879" max="15879" width="59.7109375" style="1" bestFit="1" customWidth="1"/>
    <col min="15880" max="15880" width="57.85546875" style="1" bestFit="1" customWidth="1"/>
    <col min="15881" max="15881" width="35.28515625" style="1" bestFit="1" customWidth="1"/>
    <col min="15882" max="15882" width="28.140625" style="1" bestFit="1" customWidth="1"/>
    <col min="15883" max="15883" width="33.140625" style="1" bestFit="1" customWidth="1"/>
    <col min="15884" max="15884" width="26" style="1" bestFit="1" customWidth="1"/>
    <col min="15885" max="15885" width="19.140625" style="1" bestFit="1" customWidth="1"/>
    <col min="15886" max="15886" width="10.42578125" style="1" customWidth="1"/>
    <col min="15887" max="15887" width="11.85546875" style="1" customWidth="1"/>
    <col min="15888" max="15888" width="14.7109375" style="1" customWidth="1"/>
    <col min="15889" max="15889" width="9" style="1" bestFit="1" customWidth="1"/>
    <col min="15890" max="16129" width="9.140625" style="1"/>
    <col min="16130" max="16130" width="4.7109375" style="1" bestFit="1" customWidth="1"/>
    <col min="16131" max="16131" width="9.7109375" style="1" bestFit="1" customWidth="1"/>
    <col min="16132" max="16132" width="10" style="1" bestFit="1" customWidth="1"/>
    <col min="16133" max="16133" width="8.85546875" style="1" bestFit="1" customWidth="1"/>
    <col min="16134" max="16134" width="22.85546875" style="1" customWidth="1"/>
    <col min="16135" max="16135" width="59.7109375" style="1" bestFit="1" customWidth="1"/>
    <col min="16136" max="16136" width="57.85546875" style="1" bestFit="1" customWidth="1"/>
    <col min="16137" max="16137" width="35.28515625" style="1" bestFit="1" customWidth="1"/>
    <col min="16138" max="16138" width="28.140625" style="1" bestFit="1" customWidth="1"/>
    <col min="16139" max="16139" width="33.140625" style="1" bestFit="1" customWidth="1"/>
    <col min="16140" max="16140" width="26" style="1" bestFit="1" customWidth="1"/>
    <col min="16141" max="16141" width="19.140625" style="1" bestFit="1" customWidth="1"/>
    <col min="16142" max="16142" width="10.42578125" style="1" customWidth="1"/>
    <col min="16143" max="16143" width="11.85546875" style="1" customWidth="1"/>
    <col min="16144" max="16144" width="14.7109375" style="1" customWidth="1"/>
    <col min="16145" max="16145" width="9" style="1" bestFit="1" customWidth="1"/>
    <col min="16146" max="16384" width="9.140625" style="1"/>
  </cols>
  <sheetData>
    <row r="2" spans="1:23" ht="18.75" x14ac:dyDescent="0.3">
      <c r="A2" s="76" t="s">
        <v>2447</v>
      </c>
    </row>
    <row r="3" spans="1:23" x14ac:dyDescent="0.25">
      <c r="M3" s="2"/>
      <c r="N3" s="2"/>
      <c r="O3" s="2"/>
      <c r="P3" s="2"/>
    </row>
    <row r="4" spans="1:23" x14ac:dyDescent="0.25">
      <c r="A4" s="477" t="s">
        <v>0</v>
      </c>
      <c r="B4" s="479" t="s">
        <v>1</v>
      </c>
      <c r="C4" s="479" t="s">
        <v>2</v>
      </c>
      <c r="D4" s="479" t="s">
        <v>3</v>
      </c>
      <c r="E4" s="477" t="s">
        <v>4</v>
      </c>
      <c r="F4" s="477" t="s">
        <v>5</v>
      </c>
      <c r="G4" s="477" t="s">
        <v>6</v>
      </c>
      <c r="H4" s="481" t="s">
        <v>7</v>
      </c>
      <c r="I4" s="481"/>
      <c r="J4" s="477" t="s">
        <v>8</v>
      </c>
      <c r="K4" s="489" t="s">
        <v>9</v>
      </c>
      <c r="L4" s="514"/>
      <c r="M4" s="484" t="s">
        <v>10</v>
      </c>
      <c r="N4" s="484"/>
      <c r="O4" s="484" t="s">
        <v>11</v>
      </c>
      <c r="P4" s="484"/>
      <c r="Q4" s="477" t="s">
        <v>12</v>
      </c>
      <c r="R4" s="479" t="s">
        <v>13</v>
      </c>
    </row>
    <row r="5" spans="1:23" s="4" customFormat="1" ht="47.25" customHeight="1" x14ac:dyDescent="0.25">
      <c r="A5" s="478"/>
      <c r="B5" s="480"/>
      <c r="C5" s="480"/>
      <c r="D5" s="480"/>
      <c r="E5" s="478"/>
      <c r="F5" s="478"/>
      <c r="G5" s="478"/>
      <c r="H5" s="122" t="s">
        <v>14</v>
      </c>
      <c r="I5" s="122" t="s">
        <v>15</v>
      </c>
      <c r="J5" s="478"/>
      <c r="K5" s="123">
        <v>2020</v>
      </c>
      <c r="L5" s="123">
        <v>2021</v>
      </c>
      <c r="M5" s="5">
        <v>2020</v>
      </c>
      <c r="N5" s="5">
        <v>2021</v>
      </c>
      <c r="O5" s="5">
        <v>2020</v>
      </c>
      <c r="P5" s="5">
        <v>2021</v>
      </c>
      <c r="Q5" s="478"/>
      <c r="R5" s="480"/>
      <c r="S5" s="1"/>
      <c r="T5" s="1"/>
      <c r="U5" s="1"/>
      <c r="V5" s="1"/>
      <c r="W5" s="1"/>
    </row>
    <row r="6" spans="1:23" s="4" customFormat="1" ht="35.25" customHeight="1" x14ac:dyDescent="0.25">
      <c r="A6" s="120" t="s">
        <v>16</v>
      </c>
      <c r="B6" s="122" t="s">
        <v>17</v>
      </c>
      <c r="C6" s="122" t="s">
        <v>18</v>
      </c>
      <c r="D6" s="122" t="s">
        <v>19</v>
      </c>
      <c r="E6" s="120" t="s">
        <v>20</v>
      </c>
      <c r="F6" s="120" t="s">
        <v>21</v>
      </c>
      <c r="G6" s="120" t="s">
        <v>22</v>
      </c>
      <c r="H6" s="122" t="s">
        <v>23</v>
      </c>
      <c r="I6" s="122" t="s">
        <v>24</v>
      </c>
      <c r="J6" s="120" t="s">
        <v>25</v>
      </c>
      <c r="K6" s="123" t="s">
        <v>26</v>
      </c>
      <c r="L6" s="123" t="s">
        <v>27</v>
      </c>
      <c r="M6" s="121" t="s">
        <v>28</v>
      </c>
      <c r="N6" s="121" t="s">
        <v>29</v>
      </c>
      <c r="O6" s="121" t="s">
        <v>30</v>
      </c>
      <c r="P6" s="121" t="s">
        <v>31</v>
      </c>
      <c r="Q6" s="120" t="s">
        <v>32</v>
      </c>
      <c r="R6" s="122" t="s">
        <v>33</v>
      </c>
      <c r="W6" s="1"/>
    </row>
    <row r="7" spans="1:23" s="4" customFormat="1" ht="170.25" customHeight="1" x14ac:dyDescent="0.25">
      <c r="A7" s="124">
        <v>1</v>
      </c>
      <c r="B7" s="119">
        <v>6</v>
      </c>
      <c r="C7" s="124">
        <v>5</v>
      </c>
      <c r="D7" s="119">
        <v>4</v>
      </c>
      <c r="E7" s="119" t="s">
        <v>189</v>
      </c>
      <c r="F7" s="119" t="s">
        <v>190</v>
      </c>
      <c r="G7" s="119" t="s">
        <v>53</v>
      </c>
      <c r="H7" s="119" t="s">
        <v>191</v>
      </c>
      <c r="I7" s="11" t="s">
        <v>192</v>
      </c>
      <c r="J7" s="119" t="s">
        <v>193</v>
      </c>
      <c r="K7" s="118" t="s">
        <v>44</v>
      </c>
      <c r="L7" s="118"/>
      <c r="M7" s="125">
        <v>125010</v>
      </c>
      <c r="N7" s="125"/>
      <c r="O7" s="125">
        <v>115000</v>
      </c>
      <c r="P7" s="125"/>
      <c r="Q7" s="119" t="s">
        <v>194</v>
      </c>
      <c r="R7" s="119" t="s">
        <v>195</v>
      </c>
      <c r="W7" s="1"/>
    </row>
    <row r="8" spans="1:23" s="6" customFormat="1" ht="162.75" customHeight="1" x14ac:dyDescent="0.25">
      <c r="A8" s="140">
        <v>2</v>
      </c>
      <c r="B8" s="140">
        <v>6</v>
      </c>
      <c r="C8" s="140">
        <v>5</v>
      </c>
      <c r="D8" s="127">
        <v>4</v>
      </c>
      <c r="E8" s="127" t="s">
        <v>196</v>
      </c>
      <c r="F8" s="127" t="s">
        <v>197</v>
      </c>
      <c r="G8" s="127" t="s">
        <v>53</v>
      </c>
      <c r="H8" s="127" t="s">
        <v>191</v>
      </c>
      <c r="I8" s="12" t="s">
        <v>198</v>
      </c>
      <c r="J8" s="127" t="s">
        <v>199</v>
      </c>
      <c r="K8" s="130" t="s">
        <v>55</v>
      </c>
      <c r="L8" s="130"/>
      <c r="M8" s="147">
        <v>22000</v>
      </c>
      <c r="N8" s="140"/>
      <c r="O8" s="147">
        <v>22000</v>
      </c>
      <c r="P8" s="147"/>
      <c r="Q8" s="127" t="s">
        <v>200</v>
      </c>
      <c r="R8" s="127" t="s">
        <v>201</v>
      </c>
      <c r="W8" s="1"/>
    </row>
    <row r="9" spans="1:23" s="6" customFormat="1" ht="105.75" customHeight="1" x14ac:dyDescent="0.25">
      <c r="A9" s="310">
        <v>3</v>
      </c>
      <c r="B9" s="310">
        <v>6</v>
      </c>
      <c r="C9" s="310">
        <v>5</v>
      </c>
      <c r="D9" s="310">
        <v>4</v>
      </c>
      <c r="E9" s="310" t="s">
        <v>202</v>
      </c>
      <c r="F9" s="311" t="s">
        <v>203</v>
      </c>
      <c r="G9" s="310" t="s">
        <v>120</v>
      </c>
      <c r="H9" s="310" t="s">
        <v>204</v>
      </c>
      <c r="I9" s="312" t="s">
        <v>205</v>
      </c>
      <c r="J9" s="310" t="s">
        <v>206</v>
      </c>
      <c r="K9" s="312" t="s">
        <v>2407</v>
      </c>
      <c r="L9" s="313"/>
      <c r="M9" s="314">
        <v>50000</v>
      </c>
      <c r="N9" s="315"/>
      <c r="O9" s="314">
        <v>50000</v>
      </c>
      <c r="P9" s="315"/>
      <c r="Q9" s="310" t="s">
        <v>200</v>
      </c>
      <c r="R9" s="310" t="s">
        <v>201</v>
      </c>
      <c r="S9" s="1"/>
      <c r="T9" s="1"/>
      <c r="U9" s="1"/>
      <c r="V9" s="1"/>
      <c r="W9" s="1"/>
    </row>
    <row r="10" spans="1:23" ht="191.25" customHeight="1" x14ac:dyDescent="0.25">
      <c r="A10" s="140">
        <v>4</v>
      </c>
      <c r="B10" s="140">
        <v>1</v>
      </c>
      <c r="C10" s="140">
        <v>1</v>
      </c>
      <c r="D10" s="127">
        <v>6</v>
      </c>
      <c r="E10" s="127" t="s">
        <v>207</v>
      </c>
      <c r="F10" s="127" t="s">
        <v>208</v>
      </c>
      <c r="G10" s="127" t="s">
        <v>209</v>
      </c>
      <c r="H10" s="127" t="s">
        <v>210</v>
      </c>
      <c r="I10" s="12" t="s">
        <v>50</v>
      </c>
      <c r="J10" s="127" t="s">
        <v>211</v>
      </c>
      <c r="K10" s="130" t="s">
        <v>37</v>
      </c>
      <c r="L10" s="130"/>
      <c r="M10" s="147">
        <v>80800</v>
      </c>
      <c r="N10" s="140"/>
      <c r="O10" s="147">
        <v>80000</v>
      </c>
      <c r="P10" s="147"/>
      <c r="Q10" s="127" t="s">
        <v>212</v>
      </c>
      <c r="R10" s="127" t="s">
        <v>213</v>
      </c>
    </row>
    <row r="11" spans="1:23" s="318" customFormat="1" ht="182.25" customHeight="1" x14ac:dyDescent="0.25">
      <c r="A11" s="312">
        <v>5</v>
      </c>
      <c r="B11" s="312">
        <v>1</v>
      </c>
      <c r="C11" s="312">
        <v>1</v>
      </c>
      <c r="D11" s="310">
        <v>9</v>
      </c>
      <c r="E11" s="310" t="s">
        <v>214</v>
      </c>
      <c r="F11" s="310" t="s">
        <v>215</v>
      </c>
      <c r="G11" s="310" t="s">
        <v>53</v>
      </c>
      <c r="H11" s="310" t="s">
        <v>191</v>
      </c>
      <c r="I11" s="316" t="s">
        <v>216</v>
      </c>
      <c r="J11" s="310" t="s">
        <v>217</v>
      </c>
      <c r="K11" s="313" t="s">
        <v>2408</v>
      </c>
      <c r="L11" s="313"/>
      <c r="M11" s="317">
        <v>25171.200000000001</v>
      </c>
      <c r="N11" s="312"/>
      <c r="O11" s="317">
        <v>20131.2</v>
      </c>
      <c r="P11" s="317"/>
      <c r="Q11" s="310" t="s">
        <v>218</v>
      </c>
      <c r="R11" s="310" t="s">
        <v>219</v>
      </c>
    </row>
    <row r="12" spans="1:23" ht="223.5" customHeight="1" x14ac:dyDescent="0.25">
      <c r="A12" s="140">
        <v>6</v>
      </c>
      <c r="B12" s="140">
        <v>1</v>
      </c>
      <c r="C12" s="140">
        <v>1</v>
      </c>
      <c r="D12" s="127">
        <v>9</v>
      </c>
      <c r="E12" s="127" t="s">
        <v>220</v>
      </c>
      <c r="F12" s="127" t="s">
        <v>221</v>
      </c>
      <c r="G12" s="127" t="s">
        <v>222</v>
      </c>
      <c r="H12" s="127" t="s">
        <v>223</v>
      </c>
      <c r="I12" s="12" t="s">
        <v>224</v>
      </c>
      <c r="J12" s="127" t="s">
        <v>225</v>
      </c>
      <c r="K12" s="130" t="s">
        <v>49</v>
      </c>
      <c r="L12" s="130"/>
      <c r="M12" s="147">
        <v>9000</v>
      </c>
      <c r="N12" s="140"/>
      <c r="O12" s="147">
        <v>9000</v>
      </c>
      <c r="P12" s="147"/>
      <c r="Q12" s="127" t="s">
        <v>226</v>
      </c>
      <c r="R12" s="127" t="s">
        <v>227</v>
      </c>
    </row>
    <row r="13" spans="1:23" ht="210" x14ac:dyDescent="0.25">
      <c r="A13" s="140">
        <v>7</v>
      </c>
      <c r="B13" s="140">
        <v>1</v>
      </c>
      <c r="C13" s="140">
        <v>1</v>
      </c>
      <c r="D13" s="127">
        <v>9</v>
      </c>
      <c r="E13" s="127" t="s">
        <v>228</v>
      </c>
      <c r="F13" s="127" t="s">
        <v>229</v>
      </c>
      <c r="G13" s="127" t="s">
        <v>38</v>
      </c>
      <c r="H13" s="127" t="s">
        <v>230</v>
      </c>
      <c r="I13" s="12" t="s">
        <v>231</v>
      </c>
      <c r="J13" s="127" t="s">
        <v>232</v>
      </c>
      <c r="K13" s="130" t="s">
        <v>90</v>
      </c>
      <c r="L13" s="130"/>
      <c r="M13" s="147">
        <v>6565.14</v>
      </c>
      <c r="N13" s="140"/>
      <c r="O13" s="147">
        <v>5777.33</v>
      </c>
      <c r="P13" s="147"/>
      <c r="Q13" s="127" t="s">
        <v>233</v>
      </c>
      <c r="R13" s="127" t="s">
        <v>234</v>
      </c>
    </row>
    <row r="14" spans="1:23" ht="120.75" customHeight="1" x14ac:dyDescent="0.25">
      <c r="A14" s="140">
        <v>8</v>
      </c>
      <c r="B14" s="140">
        <v>6</v>
      </c>
      <c r="C14" s="140">
        <v>1</v>
      </c>
      <c r="D14" s="127">
        <v>9</v>
      </c>
      <c r="E14" s="127" t="s">
        <v>237</v>
      </c>
      <c r="F14" s="127" t="s">
        <v>238</v>
      </c>
      <c r="G14" s="127" t="s">
        <v>82</v>
      </c>
      <c r="H14" s="127" t="s">
        <v>239</v>
      </c>
      <c r="I14" s="12" t="s">
        <v>205</v>
      </c>
      <c r="J14" s="127" t="s">
        <v>240</v>
      </c>
      <c r="K14" s="130" t="s">
        <v>52</v>
      </c>
      <c r="L14" s="130"/>
      <c r="M14" s="147" t="s">
        <v>241</v>
      </c>
      <c r="N14" s="140"/>
      <c r="O14" s="147">
        <v>17814</v>
      </c>
      <c r="P14" s="147"/>
      <c r="Q14" s="127" t="s">
        <v>242</v>
      </c>
      <c r="R14" s="127" t="s">
        <v>243</v>
      </c>
    </row>
    <row r="15" spans="1:23" ht="105" x14ac:dyDescent="0.25">
      <c r="A15" s="140">
        <v>9</v>
      </c>
      <c r="B15" s="140">
        <v>1</v>
      </c>
      <c r="C15" s="140">
        <v>1</v>
      </c>
      <c r="D15" s="127">
        <v>9</v>
      </c>
      <c r="E15" s="127" t="s">
        <v>244</v>
      </c>
      <c r="F15" s="127" t="s">
        <v>245</v>
      </c>
      <c r="G15" s="127" t="s">
        <v>53</v>
      </c>
      <c r="H15" s="127" t="s">
        <v>246</v>
      </c>
      <c r="I15" s="12" t="s">
        <v>247</v>
      </c>
      <c r="J15" s="127" t="s">
        <v>248</v>
      </c>
      <c r="K15" s="130" t="s">
        <v>52</v>
      </c>
      <c r="L15" s="130"/>
      <c r="M15" s="147">
        <v>10958.48</v>
      </c>
      <c r="N15" s="140"/>
      <c r="O15" s="147">
        <v>10958.48</v>
      </c>
      <c r="P15" s="147"/>
      <c r="Q15" s="127" t="s">
        <v>249</v>
      </c>
      <c r="R15" s="127" t="s">
        <v>250</v>
      </c>
    </row>
    <row r="16" spans="1:23" s="318" customFormat="1" ht="183.75" customHeight="1" x14ac:dyDescent="0.25">
      <c r="A16" s="312">
        <v>10</v>
      </c>
      <c r="B16" s="312">
        <v>6</v>
      </c>
      <c r="C16" s="312">
        <v>3</v>
      </c>
      <c r="D16" s="310">
        <v>10</v>
      </c>
      <c r="E16" s="310" t="s">
        <v>251</v>
      </c>
      <c r="F16" s="310" t="s">
        <v>252</v>
      </c>
      <c r="G16" s="310" t="s">
        <v>134</v>
      </c>
      <c r="H16" s="310" t="s">
        <v>253</v>
      </c>
      <c r="I16" s="316" t="s">
        <v>254</v>
      </c>
      <c r="J16" s="310" t="s">
        <v>255</v>
      </c>
      <c r="K16" s="313" t="s">
        <v>2409</v>
      </c>
      <c r="L16" s="313"/>
      <c r="M16" s="317" t="s">
        <v>256</v>
      </c>
      <c r="N16" s="312"/>
      <c r="O16" s="317">
        <v>15682.5</v>
      </c>
      <c r="P16" s="317"/>
      <c r="Q16" s="310" t="s">
        <v>218</v>
      </c>
      <c r="R16" s="310" t="s">
        <v>219</v>
      </c>
    </row>
    <row r="17" spans="1:18" s="318" customFormat="1" ht="114.75" customHeight="1" x14ac:dyDescent="0.25">
      <c r="A17" s="312">
        <v>11</v>
      </c>
      <c r="B17" s="312">
        <v>6</v>
      </c>
      <c r="C17" s="312">
        <v>3</v>
      </c>
      <c r="D17" s="310">
        <v>10</v>
      </c>
      <c r="E17" s="310" t="s">
        <v>257</v>
      </c>
      <c r="F17" s="310" t="s">
        <v>258</v>
      </c>
      <c r="G17" s="310" t="s">
        <v>259</v>
      </c>
      <c r="H17" s="310" t="s">
        <v>260</v>
      </c>
      <c r="I17" s="316" t="s">
        <v>2410</v>
      </c>
      <c r="J17" s="310" t="s">
        <v>261</v>
      </c>
      <c r="K17" s="313" t="s">
        <v>52</v>
      </c>
      <c r="L17" s="313"/>
      <c r="M17" s="317">
        <v>21831.54</v>
      </c>
      <c r="N17" s="312"/>
      <c r="O17" s="317">
        <v>19431.54</v>
      </c>
      <c r="P17" s="317"/>
      <c r="Q17" s="310" t="s">
        <v>262</v>
      </c>
      <c r="R17" s="310" t="s">
        <v>263</v>
      </c>
    </row>
    <row r="18" spans="1:18" ht="75" x14ac:dyDescent="0.25">
      <c r="A18" s="140">
        <v>12</v>
      </c>
      <c r="B18" s="140">
        <v>6</v>
      </c>
      <c r="C18" s="140">
        <v>3</v>
      </c>
      <c r="D18" s="127">
        <v>10</v>
      </c>
      <c r="E18" s="127" t="s">
        <v>264</v>
      </c>
      <c r="F18" s="127" t="s">
        <v>265</v>
      </c>
      <c r="G18" s="127" t="s">
        <v>259</v>
      </c>
      <c r="H18" s="127" t="s">
        <v>260</v>
      </c>
      <c r="I18" s="12" t="s">
        <v>266</v>
      </c>
      <c r="J18" s="127" t="s">
        <v>267</v>
      </c>
      <c r="K18" s="130" t="s">
        <v>55</v>
      </c>
      <c r="L18" s="130"/>
      <c r="M18" s="147">
        <v>27526.880000000001</v>
      </c>
      <c r="N18" s="140"/>
      <c r="O18" s="147">
        <v>27526.880000000001</v>
      </c>
      <c r="P18" s="147"/>
      <c r="Q18" s="127" t="s">
        <v>268</v>
      </c>
      <c r="R18" s="127" t="s">
        <v>269</v>
      </c>
    </row>
    <row r="19" spans="1:18" s="318" customFormat="1" ht="150" x14ac:dyDescent="0.25">
      <c r="A19" s="312">
        <v>13</v>
      </c>
      <c r="B19" s="312">
        <v>6</v>
      </c>
      <c r="C19" s="312">
        <v>5</v>
      </c>
      <c r="D19" s="310">
        <v>11</v>
      </c>
      <c r="E19" s="310" t="s">
        <v>272</v>
      </c>
      <c r="F19" s="310" t="s">
        <v>273</v>
      </c>
      <c r="G19" s="310" t="s">
        <v>36</v>
      </c>
      <c r="H19" s="310" t="s">
        <v>274</v>
      </c>
      <c r="I19" s="316" t="s">
        <v>275</v>
      </c>
      <c r="J19" s="310" t="s">
        <v>276</v>
      </c>
      <c r="K19" s="313" t="s">
        <v>2411</v>
      </c>
      <c r="L19" s="313"/>
      <c r="M19" s="317">
        <v>1800</v>
      </c>
      <c r="N19" s="312"/>
      <c r="O19" s="317">
        <v>1800</v>
      </c>
      <c r="P19" s="317"/>
      <c r="Q19" s="310" t="s">
        <v>277</v>
      </c>
      <c r="R19" s="310" t="s">
        <v>278</v>
      </c>
    </row>
    <row r="20" spans="1:18" s="318" customFormat="1" ht="129.75" customHeight="1" x14ac:dyDescent="0.25">
      <c r="A20" s="312">
        <v>14</v>
      </c>
      <c r="B20" s="312">
        <v>6</v>
      </c>
      <c r="C20" s="312">
        <v>5</v>
      </c>
      <c r="D20" s="310">
        <v>11</v>
      </c>
      <c r="E20" s="310" t="s">
        <v>279</v>
      </c>
      <c r="F20" s="311" t="s">
        <v>280</v>
      </c>
      <c r="G20" s="310" t="s">
        <v>36</v>
      </c>
      <c r="H20" s="310" t="s">
        <v>274</v>
      </c>
      <c r="I20" s="316" t="s">
        <v>198</v>
      </c>
      <c r="J20" s="310" t="s">
        <v>281</v>
      </c>
      <c r="K20" s="319" t="s">
        <v>46</v>
      </c>
      <c r="L20" s="313"/>
      <c r="M20" s="317">
        <v>9900</v>
      </c>
      <c r="N20" s="312"/>
      <c r="O20" s="317">
        <v>9900</v>
      </c>
      <c r="P20" s="317"/>
      <c r="Q20" s="310" t="s">
        <v>249</v>
      </c>
      <c r="R20" s="310" t="s">
        <v>250</v>
      </c>
    </row>
    <row r="21" spans="1:18" ht="162" customHeight="1" x14ac:dyDescent="0.25">
      <c r="A21" s="140">
        <v>15</v>
      </c>
      <c r="B21" s="140">
        <v>1</v>
      </c>
      <c r="C21" s="140">
        <v>3</v>
      </c>
      <c r="D21" s="127">
        <v>13</v>
      </c>
      <c r="E21" s="127" t="s">
        <v>282</v>
      </c>
      <c r="F21" s="127" t="s">
        <v>283</v>
      </c>
      <c r="G21" s="127" t="s">
        <v>73</v>
      </c>
      <c r="H21" s="127" t="s">
        <v>284</v>
      </c>
      <c r="I21" s="12" t="s">
        <v>50</v>
      </c>
      <c r="J21" s="127" t="s">
        <v>285</v>
      </c>
      <c r="K21" s="130" t="s">
        <v>90</v>
      </c>
      <c r="L21" s="130"/>
      <c r="M21" s="147">
        <v>28773.599999999999</v>
      </c>
      <c r="N21" s="140"/>
      <c r="O21" s="147">
        <v>25023.599999999999</v>
      </c>
      <c r="P21" s="147"/>
      <c r="Q21" s="127" t="s">
        <v>218</v>
      </c>
      <c r="R21" s="127" t="s">
        <v>219</v>
      </c>
    </row>
    <row r="22" spans="1:18" ht="150" x14ac:dyDescent="0.25">
      <c r="A22" s="140">
        <v>16</v>
      </c>
      <c r="B22" s="140">
        <v>4</v>
      </c>
      <c r="C22" s="140">
        <v>1</v>
      </c>
      <c r="D22" s="127">
        <v>13</v>
      </c>
      <c r="E22" s="127" t="s">
        <v>287</v>
      </c>
      <c r="F22" s="127" t="s">
        <v>288</v>
      </c>
      <c r="G22" s="127" t="s">
        <v>87</v>
      </c>
      <c r="H22" s="127" t="s">
        <v>289</v>
      </c>
      <c r="I22" s="12" t="s">
        <v>290</v>
      </c>
      <c r="J22" s="127" t="s">
        <v>291</v>
      </c>
      <c r="K22" s="130" t="s">
        <v>55</v>
      </c>
      <c r="L22" s="130"/>
      <c r="M22" s="147">
        <v>9381.9500000000007</v>
      </c>
      <c r="N22" s="140"/>
      <c r="O22" s="147">
        <v>6150</v>
      </c>
      <c r="P22" s="147"/>
      <c r="Q22" s="127" t="s">
        <v>233</v>
      </c>
      <c r="R22" s="127" t="s">
        <v>234</v>
      </c>
    </row>
    <row r="23" spans="1:18" s="318" customFormat="1" ht="120" x14ac:dyDescent="0.25">
      <c r="A23" s="310">
        <v>17</v>
      </c>
      <c r="B23" s="310">
        <v>6</v>
      </c>
      <c r="C23" s="310">
        <v>1</v>
      </c>
      <c r="D23" s="310">
        <v>13</v>
      </c>
      <c r="E23" s="310" t="s">
        <v>302</v>
      </c>
      <c r="F23" s="311" t="s">
        <v>303</v>
      </c>
      <c r="G23" s="310" t="s">
        <v>87</v>
      </c>
      <c r="H23" s="310" t="s">
        <v>304</v>
      </c>
      <c r="I23" s="320" t="s">
        <v>305</v>
      </c>
      <c r="J23" s="310" t="s">
        <v>306</v>
      </c>
      <c r="K23" s="312" t="s">
        <v>55</v>
      </c>
      <c r="L23" s="313"/>
      <c r="M23" s="314">
        <v>16372.86</v>
      </c>
      <c r="N23" s="315"/>
      <c r="O23" s="314">
        <v>9872.36</v>
      </c>
      <c r="P23" s="315"/>
      <c r="Q23" s="310" t="s">
        <v>233</v>
      </c>
      <c r="R23" s="310" t="s">
        <v>234</v>
      </c>
    </row>
    <row r="24" spans="1:18" x14ac:dyDescent="0.25">
      <c r="A24" s="8"/>
      <c r="B24" s="8"/>
      <c r="C24" s="8"/>
      <c r="D24" s="150"/>
      <c r="E24" s="150"/>
      <c r="F24" s="150"/>
      <c r="G24" s="150"/>
      <c r="H24" s="150"/>
      <c r="I24" s="160"/>
      <c r="J24" s="150"/>
      <c r="K24" s="161"/>
      <c r="L24" s="161"/>
      <c r="Q24" s="150"/>
      <c r="R24" s="150"/>
    </row>
    <row r="25" spans="1:18" x14ac:dyDescent="0.25">
      <c r="A25" s="8"/>
      <c r="B25" s="8"/>
      <c r="C25" s="8"/>
      <c r="D25" s="150"/>
      <c r="E25" s="150"/>
      <c r="F25" s="150"/>
      <c r="G25" s="150"/>
      <c r="H25" s="150"/>
      <c r="I25" s="160"/>
      <c r="J25" s="150"/>
      <c r="K25" s="161"/>
      <c r="L25" s="323"/>
      <c r="M25" s="321"/>
      <c r="N25" s="276"/>
      <c r="O25" s="516" t="s">
        <v>39</v>
      </c>
      <c r="P25" s="517"/>
      <c r="Q25" s="150"/>
    </row>
    <row r="26" spans="1:18" x14ac:dyDescent="0.25">
      <c r="A26" s="8"/>
      <c r="B26" s="8"/>
      <c r="C26" s="8"/>
      <c r="D26" s="150"/>
      <c r="E26" s="150"/>
      <c r="F26" s="150"/>
      <c r="G26" s="150"/>
      <c r="H26" s="150"/>
      <c r="I26" s="160"/>
      <c r="J26" s="150"/>
      <c r="K26" s="161"/>
      <c r="L26" s="321"/>
      <c r="M26" s="107"/>
      <c r="N26" s="385"/>
      <c r="O26" s="31" t="s">
        <v>40</v>
      </c>
      <c r="P26" s="362" t="s">
        <v>41</v>
      </c>
      <c r="Q26" s="150"/>
    </row>
    <row r="27" spans="1:18" ht="14.25" customHeight="1" x14ac:dyDescent="0.25">
      <c r="A27" s="162" t="s">
        <v>322</v>
      </c>
      <c r="B27" s="8"/>
      <c r="C27" s="8"/>
      <c r="D27" s="150"/>
      <c r="E27" s="150"/>
      <c r="F27" s="150"/>
      <c r="G27" s="150"/>
      <c r="H27" s="150"/>
      <c r="I27" s="160"/>
      <c r="J27" s="150"/>
      <c r="K27" s="161"/>
      <c r="L27" s="322"/>
      <c r="M27" s="163"/>
      <c r="N27" s="385" t="s">
        <v>2448</v>
      </c>
      <c r="O27" s="361">
        <v>17</v>
      </c>
      <c r="P27" s="360">
        <f>O7+O8+O9+O10+O11+O12+O13+O14+O15+O16+O17+O18+O19+O20+O21+O22+O23</f>
        <v>446067.88999999996</v>
      </c>
      <c r="Q27" s="150"/>
    </row>
    <row r="29" spans="1:18" ht="50.25" customHeight="1" x14ac:dyDescent="0.25">
      <c r="A29" s="477" t="s">
        <v>0</v>
      </c>
      <c r="B29" s="479" t="s">
        <v>1</v>
      </c>
      <c r="C29" s="479" t="s">
        <v>2</v>
      </c>
      <c r="D29" s="479" t="s">
        <v>3</v>
      </c>
      <c r="E29" s="477" t="s">
        <v>4</v>
      </c>
      <c r="F29" s="477" t="s">
        <v>5</v>
      </c>
      <c r="G29" s="479" t="s">
        <v>6</v>
      </c>
      <c r="H29" s="481" t="s">
        <v>7</v>
      </c>
      <c r="I29" s="481"/>
      <c r="J29" s="477" t="s">
        <v>8</v>
      </c>
      <c r="K29" s="489" t="s">
        <v>9</v>
      </c>
      <c r="L29" s="514"/>
      <c r="M29" s="484" t="s">
        <v>10</v>
      </c>
      <c r="N29" s="484"/>
      <c r="O29" s="484" t="s">
        <v>11</v>
      </c>
      <c r="P29" s="484"/>
      <c r="Q29" s="477" t="s">
        <v>12</v>
      </c>
      <c r="R29" s="479" t="s">
        <v>13</v>
      </c>
    </row>
    <row r="30" spans="1:18" x14ac:dyDescent="0.25">
      <c r="A30" s="478"/>
      <c r="B30" s="480"/>
      <c r="C30" s="480"/>
      <c r="D30" s="480"/>
      <c r="E30" s="478"/>
      <c r="F30" s="478"/>
      <c r="G30" s="480"/>
      <c r="H30" s="122" t="s">
        <v>14</v>
      </c>
      <c r="I30" s="122" t="s">
        <v>15</v>
      </c>
      <c r="J30" s="478"/>
      <c r="K30" s="123">
        <v>2020</v>
      </c>
      <c r="L30" s="123">
        <v>2021</v>
      </c>
      <c r="M30" s="5">
        <v>2020</v>
      </c>
      <c r="N30" s="5">
        <v>2021</v>
      </c>
      <c r="O30" s="5">
        <v>2020</v>
      </c>
      <c r="P30" s="5">
        <v>2021</v>
      </c>
      <c r="Q30" s="478"/>
      <c r="R30" s="480"/>
    </row>
    <row r="31" spans="1:18" x14ac:dyDescent="0.25">
      <c r="A31" s="120" t="s">
        <v>16</v>
      </c>
      <c r="B31" s="122" t="s">
        <v>17</v>
      </c>
      <c r="C31" s="122" t="s">
        <v>18</v>
      </c>
      <c r="D31" s="122" t="s">
        <v>19</v>
      </c>
      <c r="E31" s="120" t="s">
        <v>20</v>
      </c>
      <c r="F31" s="120" t="s">
        <v>21</v>
      </c>
      <c r="G31" s="120" t="s">
        <v>22</v>
      </c>
      <c r="H31" s="122" t="s">
        <v>23</v>
      </c>
      <c r="I31" s="122" t="s">
        <v>24</v>
      </c>
      <c r="J31" s="120" t="s">
        <v>25</v>
      </c>
      <c r="K31" s="123" t="s">
        <v>26</v>
      </c>
      <c r="L31" s="123" t="s">
        <v>27</v>
      </c>
      <c r="M31" s="121" t="s">
        <v>28</v>
      </c>
      <c r="N31" s="121" t="s">
        <v>29</v>
      </c>
      <c r="O31" s="121" t="s">
        <v>30</v>
      </c>
      <c r="P31" s="121" t="s">
        <v>31</v>
      </c>
      <c r="Q31" s="120" t="s">
        <v>32</v>
      </c>
      <c r="R31" s="122" t="s">
        <v>33</v>
      </c>
    </row>
    <row r="32" spans="1:18" ht="165" x14ac:dyDescent="0.25">
      <c r="A32" s="124">
        <v>1</v>
      </c>
      <c r="B32" s="119">
        <v>1</v>
      </c>
      <c r="C32" s="124">
        <v>1</v>
      </c>
      <c r="D32" s="119">
        <v>6</v>
      </c>
      <c r="E32" s="119" t="s">
        <v>292</v>
      </c>
      <c r="F32" s="119" t="s">
        <v>293</v>
      </c>
      <c r="G32" s="119" t="s">
        <v>53</v>
      </c>
      <c r="H32" s="119" t="s">
        <v>294</v>
      </c>
      <c r="I32" s="11" t="s">
        <v>295</v>
      </c>
      <c r="J32" s="119" t="s">
        <v>296</v>
      </c>
      <c r="K32" s="118" t="s">
        <v>52</v>
      </c>
      <c r="L32" s="118"/>
      <c r="M32" s="125" t="s">
        <v>297</v>
      </c>
      <c r="N32" s="125"/>
      <c r="O32" s="125">
        <v>50800</v>
      </c>
      <c r="P32" s="125"/>
      <c r="Q32" s="119" t="s">
        <v>270</v>
      </c>
      <c r="R32" s="119" t="s">
        <v>271</v>
      </c>
    </row>
    <row r="33" spans="1:18" ht="180" x14ac:dyDescent="0.25">
      <c r="A33" s="140">
        <v>2</v>
      </c>
      <c r="B33" s="140">
        <v>2</v>
      </c>
      <c r="C33" s="140">
        <v>1</v>
      </c>
      <c r="D33" s="127">
        <v>6</v>
      </c>
      <c r="E33" s="127" t="s">
        <v>298</v>
      </c>
      <c r="F33" s="127" t="s">
        <v>299</v>
      </c>
      <c r="G33" s="127" t="s">
        <v>53</v>
      </c>
      <c r="H33" s="127" t="s">
        <v>294</v>
      </c>
      <c r="I33" s="12" t="s">
        <v>300</v>
      </c>
      <c r="J33" s="127" t="s">
        <v>301</v>
      </c>
      <c r="K33" s="130" t="s">
        <v>56</v>
      </c>
      <c r="L33" s="130"/>
      <c r="M33" s="147">
        <v>55590</v>
      </c>
      <c r="N33" s="140"/>
      <c r="O33" s="147">
        <v>50500</v>
      </c>
      <c r="P33" s="147"/>
      <c r="Q33" s="127" t="s">
        <v>235</v>
      </c>
      <c r="R33" s="127" t="s">
        <v>236</v>
      </c>
    </row>
    <row r="34" spans="1:18" ht="105" x14ac:dyDescent="0.25">
      <c r="A34" s="140">
        <v>3</v>
      </c>
      <c r="B34" s="140">
        <v>2</v>
      </c>
      <c r="C34" s="140">
        <v>1</v>
      </c>
      <c r="D34" s="127">
        <v>13</v>
      </c>
      <c r="E34" s="127" t="s">
        <v>307</v>
      </c>
      <c r="F34" s="127" t="s">
        <v>308</v>
      </c>
      <c r="G34" s="127" t="s">
        <v>87</v>
      </c>
      <c r="H34" s="127" t="s">
        <v>304</v>
      </c>
      <c r="I34" s="12" t="s">
        <v>309</v>
      </c>
      <c r="J34" s="127" t="s">
        <v>310</v>
      </c>
      <c r="K34" s="130" t="s">
        <v>90</v>
      </c>
      <c r="L34" s="130"/>
      <c r="M34" s="147">
        <v>13592.38</v>
      </c>
      <c r="N34" s="140"/>
      <c r="O34" s="147">
        <v>9204</v>
      </c>
      <c r="P34" s="147"/>
      <c r="Q34" s="127" t="s">
        <v>233</v>
      </c>
      <c r="R34" s="127" t="s">
        <v>234</v>
      </c>
    </row>
    <row r="35" spans="1:18" ht="169.5" customHeight="1" x14ac:dyDescent="0.25">
      <c r="A35" s="140">
        <v>4</v>
      </c>
      <c r="B35" s="140">
        <v>4</v>
      </c>
      <c r="C35" s="140">
        <v>1</v>
      </c>
      <c r="D35" s="127">
        <v>13</v>
      </c>
      <c r="E35" s="127" t="s">
        <v>311</v>
      </c>
      <c r="F35" s="127" t="s">
        <v>312</v>
      </c>
      <c r="G35" s="127" t="s">
        <v>87</v>
      </c>
      <c r="H35" s="127" t="s">
        <v>304</v>
      </c>
      <c r="I35" s="12" t="s">
        <v>313</v>
      </c>
      <c r="J35" s="127" t="s">
        <v>314</v>
      </c>
      <c r="K35" s="130" t="s">
        <v>55</v>
      </c>
      <c r="L35" s="130"/>
      <c r="M35" s="147">
        <v>14340.22</v>
      </c>
      <c r="N35" s="140"/>
      <c r="O35" s="147">
        <v>7812.02</v>
      </c>
      <c r="P35" s="147"/>
      <c r="Q35" s="127" t="s">
        <v>233</v>
      </c>
      <c r="R35" s="127" t="s">
        <v>234</v>
      </c>
    </row>
    <row r="36" spans="1:18" ht="135" x14ac:dyDescent="0.25">
      <c r="A36" s="140">
        <v>5</v>
      </c>
      <c r="B36" s="140">
        <v>5</v>
      </c>
      <c r="C36" s="140">
        <v>1</v>
      </c>
      <c r="D36" s="127">
        <v>13</v>
      </c>
      <c r="E36" s="127" t="s">
        <v>315</v>
      </c>
      <c r="F36" s="127" t="s">
        <v>316</v>
      </c>
      <c r="G36" s="127" t="s">
        <v>61</v>
      </c>
      <c r="H36" s="127" t="s">
        <v>317</v>
      </c>
      <c r="I36" s="12" t="s">
        <v>318</v>
      </c>
      <c r="J36" s="127" t="s">
        <v>319</v>
      </c>
      <c r="K36" s="130" t="s">
        <v>69</v>
      </c>
      <c r="L36" s="130"/>
      <c r="M36" s="147">
        <v>5827.23</v>
      </c>
      <c r="N36" s="140"/>
      <c r="O36" s="147">
        <v>4424.6400000000003</v>
      </c>
      <c r="P36" s="147"/>
      <c r="Q36" s="127" t="s">
        <v>233</v>
      </c>
      <c r="R36" s="127" t="s">
        <v>234</v>
      </c>
    </row>
    <row r="38" spans="1:18" x14ac:dyDescent="0.25">
      <c r="N38" s="276"/>
      <c r="O38" s="515" t="s">
        <v>39</v>
      </c>
      <c r="P38" s="430"/>
    </row>
    <row r="39" spans="1:18" x14ac:dyDescent="0.25">
      <c r="N39" s="385"/>
      <c r="O39" s="9" t="s">
        <v>40</v>
      </c>
      <c r="P39" s="9" t="s">
        <v>41</v>
      </c>
    </row>
    <row r="40" spans="1:18" x14ac:dyDescent="0.25">
      <c r="N40" s="385" t="s">
        <v>2448</v>
      </c>
      <c r="O40" s="20">
        <v>5</v>
      </c>
      <c r="P40" s="125">
        <f>O32+O33+O34+O35+O36</f>
        <v>122740.66</v>
      </c>
    </row>
  </sheetData>
  <mergeCells count="30">
    <mergeCell ref="A4:A5"/>
    <mergeCell ref="B4:B5"/>
    <mergeCell ref="C4:C5"/>
    <mergeCell ref="O38:P38"/>
    <mergeCell ref="M29:N29"/>
    <mergeCell ref="O29:P29"/>
    <mergeCell ref="A29:A30"/>
    <mergeCell ref="B29:B30"/>
    <mergeCell ref="C29:C30"/>
    <mergeCell ref="D29:D30"/>
    <mergeCell ref="E29:E30"/>
    <mergeCell ref="O4:P4"/>
    <mergeCell ref="O25:P25"/>
    <mergeCell ref="D4:D5"/>
    <mergeCell ref="E4:E5"/>
    <mergeCell ref="F4:F5"/>
    <mergeCell ref="Q29:Q30"/>
    <mergeCell ref="R29:R30"/>
    <mergeCell ref="F29:F30"/>
    <mergeCell ref="G29:G30"/>
    <mergeCell ref="H29:I29"/>
    <mergeCell ref="J29:J30"/>
    <mergeCell ref="K29:L29"/>
    <mergeCell ref="G4:G5"/>
    <mergeCell ref="H4:I4"/>
    <mergeCell ref="Q4:Q5"/>
    <mergeCell ref="R4:R5"/>
    <mergeCell ref="J4:J5"/>
    <mergeCell ref="K4:L4"/>
    <mergeCell ref="M4:N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W95"/>
  <sheetViews>
    <sheetView topLeftCell="A73" zoomScale="70" zoomScaleNormal="70" workbookViewId="0">
      <selection activeCell="N77" sqref="N77:N79"/>
    </sheetView>
  </sheetViews>
  <sheetFormatPr defaultRowHeight="15" x14ac:dyDescent="0.25"/>
  <cols>
    <col min="1" max="1" width="4.7109375" style="6" customWidth="1"/>
    <col min="2" max="2" width="8.85546875" style="1" customWidth="1"/>
    <col min="3" max="4" width="11.42578125" style="1" customWidth="1"/>
    <col min="5" max="5" width="38.7109375" style="1" customWidth="1"/>
    <col min="6" max="6" width="57.7109375" style="1" customWidth="1"/>
    <col min="7" max="7" width="35.7109375" style="1" customWidth="1"/>
    <col min="8" max="8" width="19.28515625" style="1" customWidth="1"/>
    <col min="9" max="9" width="13.42578125" style="183" customWidth="1"/>
    <col min="10" max="10" width="29.7109375" style="1" customWidth="1"/>
    <col min="11" max="11" width="10.7109375" style="1" customWidth="1"/>
    <col min="12" max="12" width="12.7109375" style="1" customWidth="1"/>
    <col min="13" max="13" width="14.7109375" style="2" customWidth="1"/>
    <col min="14" max="14" width="14.7109375" style="184" customWidth="1"/>
    <col min="15" max="15" width="14.7109375" style="2" customWidth="1"/>
    <col min="16" max="16" width="14.7109375" style="184" customWidth="1"/>
    <col min="17" max="17" width="16.7109375" style="1" customWidth="1"/>
    <col min="18" max="18" width="24.140625" style="1" customWidth="1"/>
    <col min="19" max="257" width="9.140625" style="1"/>
    <col min="258" max="258" width="4.7109375" style="1" bestFit="1" customWidth="1"/>
    <col min="259" max="259" width="9.7109375" style="1" bestFit="1" customWidth="1"/>
    <col min="260" max="260" width="10" style="1" bestFit="1" customWidth="1"/>
    <col min="261" max="261" width="8.85546875" style="1" bestFit="1" customWidth="1"/>
    <col min="262" max="262" width="22.85546875" style="1" customWidth="1"/>
    <col min="263" max="263" width="59.7109375" style="1" bestFit="1" customWidth="1"/>
    <col min="264" max="264" width="57.85546875" style="1" bestFit="1" customWidth="1"/>
    <col min="265" max="265" width="35.28515625" style="1" bestFit="1" customWidth="1"/>
    <col min="266" max="266" width="28.140625" style="1" bestFit="1" customWidth="1"/>
    <col min="267" max="267" width="33.140625" style="1" bestFit="1" customWidth="1"/>
    <col min="268" max="268" width="26" style="1" bestFit="1" customWidth="1"/>
    <col min="269" max="269" width="19.140625" style="1" bestFit="1" customWidth="1"/>
    <col min="270" max="270" width="10.42578125" style="1" customWidth="1"/>
    <col min="271" max="271" width="11.85546875" style="1" customWidth="1"/>
    <col min="272" max="272" width="14.7109375" style="1" customWidth="1"/>
    <col min="273" max="273" width="9" style="1" bestFit="1" customWidth="1"/>
    <col min="274" max="513" width="9.140625" style="1"/>
    <col min="514" max="514" width="4.7109375" style="1" bestFit="1" customWidth="1"/>
    <col min="515" max="515" width="9.7109375" style="1" bestFit="1" customWidth="1"/>
    <col min="516" max="516" width="10" style="1" bestFit="1" customWidth="1"/>
    <col min="517" max="517" width="8.85546875" style="1" bestFit="1" customWidth="1"/>
    <col min="518" max="518" width="22.85546875" style="1" customWidth="1"/>
    <col min="519" max="519" width="59.7109375" style="1" bestFit="1" customWidth="1"/>
    <col min="520" max="520" width="57.85546875" style="1" bestFit="1" customWidth="1"/>
    <col min="521" max="521" width="35.28515625" style="1" bestFit="1" customWidth="1"/>
    <col min="522" max="522" width="28.140625" style="1" bestFit="1" customWidth="1"/>
    <col min="523" max="523" width="33.140625" style="1" bestFit="1" customWidth="1"/>
    <col min="524" max="524" width="26" style="1" bestFit="1" customWidth="1"/>
    <col min="525" max="525" width="19.140625" style="1" bestFit="1" customWidth="1"/>
    <col min="526" max="526" width="10.42578125" style="1" customWidth="1"/>
    <col min="527" max="527" width="11.85546875" style="1" customWidth="1"/>
    <col min="528" max="528" width="14.7109375" style="1" customWidth="1"/>
    <col min="529" max="529" width="9" style="1" bestFit="1" customWidth="1"/>
    <col min="530" max="769" width="9.140625" style="1"/>
    <col min="770" max="770" width="4.7109375" style="1" bestFit="1" customWidth="1"/>
    <col min="771" max="771" width="9.7109375" style="1" bestFit="1" customWidth="1"/>
    <col min="772" max="772" width="10" style="1" bestFit="1" customWidth="1"/>
    <col min="773" max="773" width="8.85546875" style="1" bestFit="1" customWidth="1"/>
    <col min="774" max="774" width="22.85546875" style="1" customWidth="1"/>
    <col min="775" max="775" width="59.7109375" style="1" bestFit="1" customWidth="1"/>
    <col min="776" max="776" width="57.85546875" style="1" bestFit="1" customWidth="1"/>
    <col min="777" max="777" width="35.28515625" style="1" bestFit="1" customWidth="1"/>
    <col min="778" max="778" width="28.140625" style="1" bestFit="1" customWidth="1"/>
    <col min="779" max="779" width="33.140625" style="1" bestFit="1" customWidth="1"/>
    <col min="780" max="780" width="26" style="1" bestFit="1" customWidth="1"/>
    <col min="781" max="781" width="19.140625" style="1" bestFit="1" customWidth="1"/>
    <col min="782" max="782" width="10.42578125" style="1" customWidth="1"/>
    <col min="783" max="783" width="11.85546875" style="1" customWidth="1"/>
    <col min="784" max="784" width="14.7109375" style="1" customWidth="1"/>
    <col min="785" max="785" width="9" style="1" bestFit="1" customWidth="1"/>
    <col min="786" max="1025" width="9.140625" style="1"/>
    <col min="1026" max="1026" width="4.7109375" style="1" bestFit="1" customWidth="1"/>
    <col min="1027" max="1027" width="9.7109375" style="1" bestFit="1" customWidth="1"/>
    <col min="1028" max="1028" width="10" style="1" bestFit="1" customWidth="1"/>
    <col min="1029" max="1029" width="8.85546875" style="1" bestFit="1" customWidth="1"/>
    <col min="1030" max="1030" width="22.85546875" style="1" customWidth="1"/>
    <col min="1031" max="1031" width="59.7109375" style="1" bestFit="1" customWidth="1"/>
    <col min="1032" max="1032" width="57.85546875" style="1" bestFit="1" customWidth="1"/>
    <col min="1033" max="1033" width="35.28515625" style="1" bestFit="1" customWidth="1"/>
    <col min="1034" max="1034" width="28.140625" style="1" bestFit="1" customWidth="1"/>
    <col min="1035" max="1035" width="33.140625" style="1" bestFit="1" customWidth="1"/>
    <col min="1036" max="1036" width="26" style="1" bestFit="1" customWidth="1"/>
    <col min="1037" max="1037" width="19.140625" style="1" bestFit="1" customWidth="1"/>
    <col min="1038" max="1038" width="10.42578125" style="1" customWidth="1"/>
    <col min="1039" max="1039" width="11.85546875" style="1" customWidth="1"/>
    <col min="1040" max="1040" width="14.7109375" style="1" customWidth="1"/>
    <col min="1041" max="1041" width="9" style="1" bestFit="1" customWidth="1"/>
    <col min="1042" max="1281" width="9.140625" style="1"/>
    <col min="1282" max="1282" width="4.7109375" style="1" bestFit="1" customWidth="1"/>
    <col min="1283" max="1283" width="9.7109375" style="1" bestFit="1" customWidth="1"/>
    <col min="1284" max="1284" width="10" style="1" bestFit="1" customWidth="1"/>
    <col min="1285" max="1285" width="8.85546875" style="1" bestFit="1" customWidth="1"/>
    <col min="1286" max="1286" width="22.85546875" style="1" customWidth="1"/>
    <col min="1287" max="1287" width="59.7109375" style="1" bestFit="1" customWidth="1"/>
    <col min="1288" max="1288" width="57.85546875" style="1" bestFit="1" customWidth="1"/>
    <col min="1289" max="1289" width="35.28515625" style="1" bestFit="1" customWidth="1"/>
    <col min="1290" max="1290" width="28.140625" style="1" bestFit="1" customWidth="1"/>
    <col min="1291" max="1291" width="33.140625" style="1" bestFit="1" customWidth="1"/>
    <col min="1292" max="1292" width="26" style="1" bestFit="1" customWidth="1"/>
    <col min="1293" max="1293" width="19.140625" style="1" bestFit="1" customWidth="1"/>
    <col min="1294" max="1294" width="10.42578125" style="1" customWidth="1"/>
    <col min="1295" max="1295" width="11.85546875" style="1" customWidth="1"/>
    <col min="1296" max="1296" width="14.7109375" style="1" customWidth="1"/>
    <col min="1297" max="1297" width="9" style="1" bestFit="1" customWidth="1"/>
    <col min="1298" max="1537" width="9.140625" style="1"/>
    <col min="1538" max="1538" width="4.7109375" style="1" bestFit="1" customWidth="1"/>
    <col min="1539" max="1539" width="9.7109375" style="1" bestFit="1" customWidth="1"/>
    <col min="1540" max="1540" width="10" style="1" bestFit="1" customWidth="1"/>
    <col min="1541" max="1541" width="8.85546875" style="1" bestFit="1" customWidth="1"/>
    <col min="1542" max="1542" width="22.85546875" style="1" customWidth="1"/>
    <col min="1543" max="1543" width="59.7109375" style="1" bestFit="1" customWidth="1"/>
    <col min="1544" max="1544" width="57.85546875" style="1" bestFit="1" customWidth="1"/>
    <col min="1545" max="1545" width="35.28515625" style="1" bestFit="1" customWidth="1"/>
    <col min="1546" max="1546" width="28.140625" style="1" bestFit="1" customWidth="1"/>
    <col min="1547" max="1547" width="33.140625" style="1" bestFit="1" customWidth="1"/>
    <col min="1548" max="1548" width="26" style="1" bestFit="1" customWidth="1"/>
    <col min="1549" max="1549" width="19.140625" style="1" bestFit="1" customWidth="1"/>
    <col min="1550" max="1550" width="10.42578125" style="1" customWidth="1"/>
    <col min="1551" max="1551" width="11.85546875" style="1" customWidth="1"/>
    <col min="1552" max="1552" width="14.7109375" style="1" customWidth="1"/>
    <col min="1553" max="1553" width="9" style="1" bestFit="1" customWidth="1"/>
    <col min="1554" max="1793" width="9.140625" style="1"/>
    <col min="1794" max="1794" width="4.7109375" style="1" bestFit="1" customWidth="1"/>
    <col min="1795" max="1795" width="9.7109375" style="1" bestFit="1" customWidth="1"/>
    <col min="1796" max="1796" width="10" style="1" bestFit="1" customWidth="1"/>
    <col min="1797" max="1797" width="8.85546875" style="1" bestFit="1" customWidth="1"/>
    <col min="1798" max="1798" width="22.85546875" style="1" customWidth="1"/>
    <col min="1799" max="1799" width="59.7109375" style="1" bestFit="1" customWidth="1"/>
    <col min="1800" max="1800" width="57.85546875" style="1" bestFit="1" customWidth="1"/>
    <col min="1801" max="1801" width="35.28515625" style="1" bestFit="1" customWidth="1"/>
    <col min="1802" max="1802" width="28.140625" style="1" bestFit="1" customWidth="1"/>
    <col min="1803" max="1803" width="33.140625" style="1" bestFit="1" customWidth="1"/>
    <col min="1804" max="1804" width="26" style="1" bestFit="1" customWidth="1"/>
    <col min="1805" max="1805" width="19.140625" style="1" bestFit="1" customWidth="1"/>
    <col min="1806" max="1806" width="10.42578125" style="1" customWidth="1"/>
    <col min="1807" max="1807" width="11.85546875" style="1" customWidth="1"/>
    <col min="1808" max="1808" width="14.7109375" style="1" customWidth="1"/>
    <col min="1809" max="1809" width="9" style="1" bestFit="1" customWidth="1"/>
    <col min="1810" max="2049" width="9.140625" style="1"/>
    <col min="2050" max="2050" width="4.7109375" style="1" bestFit="1" customWidth="1"/>
    <col min="2051" max="2051" width="9.7109375" style="1" bestFit="1" customWidth="1"/>
    <col min="2052" max="2052" width="10" style="1" bestFit="1" customWidth="1"/>
    <col min="2053" max="2053" width="8.85546875" style="1" bestFit="1" customWidth="1"/>
    <col min="2054" max="2054" width="22.85546875" style="1" customWidth="1"/>
    <col min="2055" max="2055" width="59.7109375" style="1" bestFit="1" customWidth="1"/>
    <col min="2056" max="2056" width="57.85546875" style="1" bestFit="1" customWidth="1"/>
    <col min="2057" max="2057" width="35.28515625" style="1" bestFit="1" customWidth="1"/>
    <col min="2058" max="2058" width="28.140625" style="1" bestFit="1" customWidth="1"/>
    <col min="2059" max="2059" width="33.140625" style="1" bestFit="1" customWidth="1"/>
    <col min="2060" max="2060" width="26" style="1" bestFit="1" customWidth="1"/>
    <col min="2061" max="2061" width="19.140625" style="1" bestFit="1" customWidth="1"/>
    <col min="2062" max="2062" width="10.42578125" style="1" customWidth="1"/>
    <col min="2063" max="2063" width="11.85546875" style="1" customWidth="1"/>
    <col min="2064" max="2064" width="14.7109375" style="1" customWidth="1"/>
    <col min="2065" max="2065" width="9" style="1" bestFit="1" customWidth="1"/>
    <col min="2066" max="2305" width="9.140625" style="1"/>
    <col min="2306" max="2306" width="4.7109375" style="1" bestFit="1" customWidth="1"/>
    <col min="2307" max="2307" width="9.7109375" style="1" bestFit="1" customWidth="1"/>
    <col min="2308" max="2308" width="10" style="1" bestFit="1" customWidth="1"/>
    <col min="2309" max="2309" width="8.85546875" style="1" bestFit="1" customWidth="1"/>
    <col min="2310" max="2310" width="22.85546875" style="1" customWidth="1"/>
    <col min="2311" max="2311" width="59.7109375" style="1" bestFit="1" customWidth="1"/>
    <col min="2312" max="2312" width="57.85546875" style="1" bestFit="1" customWidth="1"/>
    <col min="2313" max="2313" width="35.28515625" style="1" bestFit="1" customWidth="1"/>
    <col min="2314" max="2314" width="28.140625" style="1" bestFit="1" customWidth="1"/>
    <col min="2315" max="2315" width="33.140625" style="1" bestFit="1" customWidth="1"/>
    <col min="2316" max="2316" width="26" style="1" bestFit="1" customWidth="1"/>
    <col min="2317" max="2317" width="19.140625" style="1" bestFit="1" customWidth="1"/>
    <col min="2318" max="2318" width="10.42578125" style="1" customWidth="1"/>
    <col min="2319" max="2319" width="11.85546875" style="1" customWidth="1"/>
    <col min="2320" max="2320" width="14.7109375" style="1" customWidth="1"/>
    <col min="2321" max="2321" width="9" style="1" bestFit="1" customWidth="1"/>
    <col min="2322" max="2561" width="9.140625" style="1"/>
    <col min="2562" max="2562" width="4.7109375" style="1" bestFit="1" customWidth="1"/>
    <col min="2563" max="2563" width="9.7109375" style="1" bestFit="1" customWidth="1"/>
    <col min="2564" max="2564" width="10" style="1" bestFit="1" customWidth="1"/>
    <col min="2565" max="2565" width="8.85546875" style="1" bestFit="1" customWidth="1"/>
    <col min="2566" max="2566" width="22.85546875" style="1" customWidth="1"/>
    <col min="2567" max="2567" width="59.7109375" style="1" bestFit="1" customWidth="1"/>
    <col min="2568" max="2568" width="57.85546875" style="1" bestFit="1" customWidth="1"/>
    <col min="2569" max="2569" width="35.28515625" style="1" bestFit="1" customWidth="1"/>
    <col min="2570" max="2570" width="28.140625" style="1" bestFit="1" customWidth="1"/>
    <col min="2571" max="2571" width="33.140625" style="1" bestFit="1" customWidth="1"/>
    <col min="2572" max="2572" width="26" style="1" bestFit="1" customWidth="1"/>
    <col min="2573" max="2573" width="19.140625" style="1" bestFit="1" customWidth="1"/>
    <col min="2574" max="2574" width="10.42578125" style="1" customWidth="1"/>
    <col min="2575" max="2575" width="11.85546875" style="1" customWidth="1"/>
    <col min="2576" max="2576" width="14.7109375" style="1" customWidth="1"/>
    <col min="2577" max="2577" width="9" style="1" bestFit="1" customWidth="1"/>
    <col min="2578" max="2817" width="9.140625" style="1"/>
    <col min="2818" max="2818" width="4.7109375" style="1" bestFit="1" customWidth="1"/>
    <col min="2819" max="2819" width="9.7109375" style="1" bestFit="1" customWidth="1"/>
    <col min="2820" max="2820" width="10" style="1" bestFit="1" customWidth="1"/>
    <col min="2821" max="2821" width="8.85546875" style="1" bestFit="1" customWidth="1"/>
    <col min="2822" max="2822" width="22.85546875" style="1" customWidth="1"/>
    <col min="2823" max="2823" width="59.7109375" style="1" bestFit="1" customWidth="1"/>
    <col min="2824" max="2824" width="57.85546875" style="1" bestFit="1" customWidth="1"/>
    <col min="2825" max="2825" width="35.28515625" style="1" bestFit="1" customWidth="1"/>
    <col min="2826" max="2826" width="28.140625" style="1" bestFit="1" customWidth="1"/>
    <col min="2827" max="2827" width="33.140625" style="1" bestFit="1" customWidth="1"/>
    <col min="2828" max="2828" width="26" style="1" bestFit="1" customWidth="1"/>
    <col min="2829" max="2829" width="19.140625" style="1" bestFit="1" customWidth="1"/>
    <col min="2830" max="2830" width="10.42578125" style="1" customWidth="1"/>
    <col min="2831" max="2831" width="11.85546875" style="1" customWidth="1"/>
    <col min="2832" max="2832" width="14.7109375" style="1" customWidth="1"/>
    <col min="2833" max="2833" width="9" style="1" bestFit="1" customWidth="1"/>
    <col min="2834" max="3073" width="9.140625" style="1"/>
    <col min="3074" max="3074" width="4.7109375" style="1" bestFit="1" customWidth="1"/>
    <col min="3075" max="3075" width="9.7109375" style="1" bestFit="1" customWidth="1"/>
    <col min="3076" max="3076" width="10" style="1" bestFit="1" customWidth="1"/>
    <col min="3077" max="3077" width="8.85546875" style="1" bestFit="1" customWidth="1"/>
    <col min="3078" max="3078" width="22.85546875" style="1" customWidth="1"/>
    <col min="3079" max="3079" width="59.7109375" style="1" bestFit="1" customWidth="1"/>
    <col min="3080" max="3080" width="57.85546875" style="1" bestFit="1" customWidth="1"/>
    <col min="3081" max="3081" width="35.28515625" style="1" bestFit="1" customWidth="1"/>
    <col min="3082" max="3082" width="28.140625" style="1" bestFit="1" customWidth="1"/>
    <col min="3083" max="3083" width="33.140625" style="1" bestFit="1" customWidth="1"/>
    <col min="3084" max="3084" width="26" style="1" bestFit="1" customWidth="1"/>
    <col min="3085" max="3085" width="19.140625" style="1" bestFit="1" customWidth="1"/>
    <col min="3086" max="3086" width="10.42578125" style="1" customWidth="1"/>
    <col min="3087" max="3087" width="11.85546875" style="1" customWidth="1"/>
    <col min="3088" max="3088" width="14.7109375" style="1" customWidth="1"/>
    <col min="3089" max="3089" width="9" style="1" bestFit="1" customWidth="1"/>
    <col min="3090" max="3329" width="9.140625" style="1"/>
    <col min="3330" max="3330" width="4.7109375" style="1" bestFit="1" customWidth="1"/>
    <col min="3331" max="3331" width="9.7109375" style="1" bestFit="1" customWidth="1"/>
    <col min="3332" max="3332" width="10" style="1" bestFit="1" customWidth="1"/>
    <col min="3333" max="3333" width="8.85546875" style="1" bestFit="1" customWidth="1"/>
    <col min="3334" max="3334" width="22.85546875" style="1" customWidth="1"/>
    <col min="3335" max="3335" width="59.7109375" style="1" bestFit="1" customWidth="1"/>
    <col min="3336" max="3336" width="57.85546875" style="1" bestFit="1" customWidth="1"/>
    <col min="3337" max="3337" width="35.28515625" style="1" bestFit="1" customWidth="1"/>
    <col min="3338" max="3338" width="28.140625" style="1" bestFit="1" customWidth="1"/>
    <col min="3339" max="3339" width="33.140625" style="1" bestFit="1" customWidth="1"/>
    <col min="3340" max="3340" width="26" style="1" bestFit="1" customWidth="1"/>
    <col min="3341" max="3341" width="19.140625" style="1" bestFit="1" customWidth="1"/>
    <col min="3342" max="3342" width="10.42578125" style="1" customWidth="1"/>
    <col min="3343" max="3343" width="11.85546875" style="1" customWidth="1"/>
    <col min="3344" max="3344" width="14.7109375" style="1" customWidth="1"/>
    <col min="3345" max="3345" width="9" style="1" bestFit="1" customWidth="1"/>
    <col min="3346" max="3585" width="9.140625" style="1"/>
    <col min="3586" max="3586" width="4.7109375" style="1" bestFit="1" customWidth="1"/>
    <col min="3587" max="3587" width="9.7109375" style="1" bestFit="1" customWidth="1"/>
    <col min="3588" max="3588" width="10" style="1" bestFit="1" customWidth="1"/>
    <col min="3589" max="3589" width="8.85546875" style="1" bestFit="1" customWidth="1"/>
    <col min="3590" max="3590" width="22.85546875" style="1" customWidth="1"/>
    <col min="3591" max="3591" width="59.7109375" style="1" bestFit="1" customWidth="1"/>
    <col min="3592" max="3592" width="57.85546875" style="1" bestFit="1" customWidth="1"/>
    <col min="3593" max="3593" width="35.28515625" style="1" bestFit="1" customWidth="1"/>
    <col min="3594" max="3594" width="28.140625" style="1" bestFit="1" customWidth="1"/>
    <col min="3595" max="3595" width="33.140625" style="1" bestFit="1" customWidth="1"/>
    <col min="3596" max="3596" width="26" style="1" bestFit="1" customWidth="1"/>
    <col min="3597" max="3597" width="19.140625" style="1" bestFit="1" customWidth="1"/>
    <col min="3598" max="3598" width="10.42578125" style="1" customWidth="1"/>
    <col min="3599" max="3599" width="11.85546875" style="1" customWidth="1"/>
    <col min="3600" max="3600" width="14.7109375" style="1" customWidth="1"/>
    <col min="3601" max="3601" width="9" style="1" bestFit="1" customWidth="1"/>
    <col min="3602" max="3841" width="9.140625" style="1"/>
    <col min="3842" max="3842" width="4.7109375" style="1" bestFit="1" customWidth="1"/>
    <col min="3843" max="3843" width="9.7109375" style="1" bestFit="1" customWidth="1"/>
    <col min="3844" max="3844" width="10" style="1" bestFit="1" customWidth="1"/>
    <col min="3845" max="3845" width="8.85546875" style="1" bestFit="1" customWidth="1"/>
    <col min="3846" max="3846" width="22.85546875" style="1" customWidth="1"/>
    <col min="3847" max="3847" width="59.7109375" style="1" bestFit="1" customWidth="1"/>
    <col min="3848" max="3848" width="57.85546875" style="1" bestFit="1" customWidth="1"/>
    <col min="3849" max="3849" width="35.28515625" style="1" bestFit="1" customWidth="1"/>
    <col min="3850" max="3850" width="28.140625" style="1" bestFit="1" customWidth="1"/>
    <col min="3851" max="3851" width="33.140625" style="1" bestFit="1" customWidth="1"/>
    <col min="3852" max="3852" width="26" style="1" bestFit="1" customWidth="1"/>
    <col min="3853" max="3853" width="19.140625" style="1" bestFit="1" customWidth="1"/>
    <col min="3854" max="3854" width="10.42578125" style="1" customWidth="1"/>
    <col min="3855" max="3855" width="11.85546875" style="1" customWidth="1"/>
    <col min="3856" max="3856" width="14.7109375" style="1" customWidth="1"/>
    <col min="3857" max="3857" width="9" style="1" bestFit="1" customWidth="1"/>
    <col min="3858" max="4097" width="9.140625" style="1"/>
    <col min="4098" max="4098" width="4.7109375" style="1" bestFit="1" customWidth="1"/>
    <col min="4099" max="4099" width="9.7109375" style="1" bestFit="1" customWidth="1"/>
    <col min="4100" max="4100" width="10" style="1" bestFit="1" customWidth="1"/>
    <col min="4101" max="4101" width="8.85546875" style="1" bestFit="1" customWidth="1"/>
    <col min="4102" max="4102" width="22.85546875" style="1" customWidth="1"/>
    <col min="4103" max="4103" width="59.7109375" style="1" bestFit="1" customWidth="1"/>
    <col min="4104" max="4104" width="57.85546875" style="1" bestFit="1" customWidth="1"/>
    <col min="4105" max="4105" width="35.28515625" style="1" bestFit="1" customWidth="1"/>
    <col min="4106" max="4106" width="28.140625" style="1" bestFit="1" customWidth="1"/>
    <col min="4107" max="4107" width="33.140625" style="1" bestFit="1" customWidth="1"/>
    <col min="4108" max="4108" width="26" style="1" bestFit="1" customWidth="1"/>
    <col min="4109" max="4109" width="19.140625" style="1" bestFit="1" customWidth="1"/>
    <col min="4110" max="4110" width="10.42578125" style="1" customWidth="1"/>
    <col min="4111" max="4111" width="11.85546875" style="1" customWidth="1"/>
    <col min="4112" max="4112" width="14.7109375" style="1" customWidth="1"/>
    <col min="4113" max="4113" width="9" style="1" bestFit="1" customWidth="1"/>
    <col min="4114" max="4353" width="9.140625" style="1"/>
    <col min="4354" max="4354" width="4.7109375" style="1" bestFit="1" customWidth="1"/>
    <col min="4355" max="4355" width="9.7109375" style="1" bestFit="1" customWidth="1"/>
    <col min="4356" max="4356" width="10" style="1" bestFit="1" customWidth="1"/>
    <col min="4357" max="4357" width="8.85546875" style="1" bestFit="1" customWidth="1"/>
    <col min="4358" max="4358" width="22.85546875" style="1" customWidth="1"/>
    <col min="4359" max="4359" width="59.7109375" style="1" bestFit="1" customWidth="1"/>
    <col min="4360" max="4360" width="57.85546875" style="1" bestFit="1" customWidth="1"/>
    <col min="4361" max="4361" width="35.28515625" style="1" bestFit="1" customWidth="1"/>
    <col min="4362" max="4362" width="28.140625" style="1" bestFit="1" customWidth="1"/>
    <col min="4363" max="4363" width="33.140625" style="1" bestFit="1" customWidth="1"/>
    <col min="4364" max="4364" width="26" style="1" bestFit="1" customWidth="1"/>
    <col min="4365" max="4365" width="19.140625" style="1" bestFit="1" customWidth="1"/>
    <col min="4366" max="4366" width="10.42578125" style="1" customWidth="1"/>
    <col min="4367" max="4367" width="11.85546875" style="1" customWidth="1"/>
    <col min="4368" max="4368" width="14.7109375" style="1" customWidth="1"/>
    <col min="4369" max="4369" width="9" style="1" bestFit="1" customWidth="1"/>
    <col min="4370" max="4609" width="9.140625" style="1"/>
    <col min="4610" max="4610" width="4.7109375" style="1" bestFit="1" customWidth="1"/>
    <col min="4611" max="4611" width="9.7109375" style="1" bestFit="1" customWidth="1"/>
    <col min="4612" max="4612" width="10" style="1" bestFit="1" customWidth="1"/>
    <col min="4613" max="4613" width="8.85546875" style="1" bestFit="1" customWidth="1"/>
    <col min="4614" max="4614" width="22.85546875" style="1" customWidth="1"/>
    <col min="4615" max="4615" width="59.7109375" style="1" bestFit="1" customWidth="1"/>
    <col min="4616" max="4616" width="57.85546875" style="1" bestFit="1" customWidth="1"/>
    <col min="4617" max="4617" width="35.28515625" style="1" bestFit="1" customWidth="1"/>
    <col min="4618" max="4618" width="28.140625" style="1" bestFit="1" customWidth="1"/>
    <col min="4619" max="4619" width="33.140625" style="1" bestFit="1" customWidth="1"/>
    <col min="4620" max="4620" width="26" style="1" bestFit="1" customWidth="1"/>
    <col min="4621" max="4621" width="19.140625" style="1" bestFit="1" customWidth="1"/>
    <col min="4622" max="4622" width="10.42578125" style="1" customWidth="1"/>
    <col min="4623" max="4623" width="11.85546875" style="1" customWidth="1"/>
    <col min="4624" max="4624" width="14.7109375" style="1" customWidth="1"/>
    <col min="4625" max="4625" width="9" style="1" bestFit="1" customWidth="1"/>
    <col min="4626" max="4865" width="9.140625" style="1"/>
    <col min="4866" max="4866" width="4.7109375" style="1" bestFit="1" customWidth="1"/>
    <col min="4867" max="4867" width="9.7109375" style="1" bestFit="1" customWidth="1"/>
    <col min="4868" max="4868" width="10" style="1" bestFit="1" customWidth="1"/>
    <col min="4869" max="4869" width="8.85546875" style="1" bestFit="1" customWidth="1"/>
    <col min="4870" max="4870" width="22.85546875" style="1" customWidth="1"/>
    <col min="4871" max="4871" width="59.7109375" style="1" bestFit="1" customWidth="1"/>
    <col min="4872" max="4872" width="57.85546875" style="1" bestFit="1" customWidth="1"/>
    <col min="4873" max="4873" width="35.28515625" style="1" bestFit="1" customWidth="1"/>
    <col min="4874" max="4874" width="28.140625" style="1" bestFit="1" customWidth="1"/>
    <col min="4875" max="4875" width="33.140625" style="1" bestFit="1" customWidth="1"/>
    <col min="4876" max="4876" width="26" style="1" bestFit="1" customWidth="1"/>
    <col min="4877" max="4877" width="19.140625" style="1" bestFit="1" customWidth="1"/>
    <col min="4878" max="4878" width="10.42578125" style="1" customWidth="1"/>
    <col min="4879" max="4879" width="11.85546875" style="1" customWidth="1"/>
    <col min="4880" max="4880" width="14.7109375" style="1" customWidth="1"/>
    <col min="4881" max="4881" width="9" style="1" bestFit="1" customWidth="1"/>
    <col min="4882" max="5121" width="9.140625" style="1"/>
    <col min="5122" max="5122" width="4.7109375" style="1" bestFit="1" customWidth="1"/>
    <col min="5123" max="5123" width="9.7109375" style="1" bestFit="1" customWidth="1"/>
    <col min="5124" max="5124" width="10" style="1" bestFit="1" customWidth="1"/>
    <col min="5125" max="5125" width="8.85546875" style="1" bestFit="1" customWidth="1"/>
    <col min="5126" max="5126" width="22.85546875" style="1" customWidth="1"/>
    <col min="5127" max="5127" width="59.7109375" style="1" bestFit="1" customWidth="1"/>
    <col min="5128" max="5128" width="57.85546875" style="1" bestFit="1" customWidth="1"/>
    <col min="5129" max="5129" width="35.28515625" style="1" bestFit="1" customWidth="1"/>
    <col min="5130" max="5130" width="28.140625" style="1" bestFit="1" customWidth="1"/>
    <col min="5131" max="5131" width="33.140625" style="1" bestFit="1" customWidth="1"/>
    <col min="5132" max="5132" width="26" style="1" bestFit="1" customWidth="1"/>
    <col min="5133" max="5133" width="19.140625" style="1" bestFit="1" customWidth="1"/>
    <col min="5134" max="5134" width="10.42578125" style="1" customWidth="1"/>
    <col min="5135" max="5135" width="11.85546875" style="1" customWidth="1"/>
    <col min="5136" max="5136" width="14.7109375" style="1" customWidth="1"/>
    <col min="5137" max="5137" width="9" style="1" bestFit="1" customWidth="1"/>
    <col min="5138" max="5377" width="9.140625" style="1"/>
    <col min="5378" max="5378" width="4.7109375" style="1" bestFit="1" customWidth="1"/>
    <col min="5379" max="5379" width="9.7109375" style="1" bestFit="1" customWidth="1"/>
    <col min="5380" max="5380" width="10" style="1" bestFit="1" customWidth="1"/>
    <col min="5381" max="5381" width="8.85546875" style="1" bestFit="1" customWidth="1"/>
    <col min="5382" max="5382" width="22.85546875" style="1" customWidth="1"/>
    <col min="5383" max="5383" width="59.7109375" style="1" bestFit="1" customWidth="1"/>
    <col min="5384" max="5384" width="57.85546875" style="1" bestFit="1" customWidth="1"/>
    <col min="5385" max="5385" width="35.28515625" style="1" bestFit="1" customWidth="1"/>
    <col min="5386" max="5386" width="28.140625" style="1" bestFit="1" customWidth="1"/>
    <col min="5387" max="5387" width="33.140625" style="1" bestFit="1" customWidth="1"/>
    <col min="5388" max="5388" width="26" style="1" bestFit="1" customWidth="1"/>
    <col min="5389" max="5389" width="19.140625" style="1" bestFit="1" customWidth="1"/>
    <col min="5390" max="5390" width="10.42578125" style="1" customWidth="1"/>
    <col min="5391" max="5391" width="11.85546875" style="1" customWidth="1"/>
    <col min="5392" max="5392" width="14.7109375" style="1" customWidth="1"/>
    <col min="5393" max="5393" width="9" style="1" bestFit="1" customWidth="1"/>
    <col min="5394" max="5633" width="9.140625" style="1"/>
    <col min="5634" max="5634" width="4.7109375" style="1" bestFit="1" customWidth="1"/>
    <col min="5635" max="5635" width="9.7109375" style="1" bestFit="1" customWidth="1"/>
    <col min="5636" max="5636" width="10" style="1" bestFit="1" customWidth="1"/>
    <col min="5637" max="5637" width="8.85546875" style="1" bestFit="1" customWidth="1"/>
    <col min="5638" max="5638" width="22.85546875" style="1" customWidth="1"/>
    <col min="5639" max="5639" width="59.7109375" style="1" bestFit="1" customWidth="1"/>
    <col min="5640" max="5640" width="57.85546875" style="1" bestFit="1" customWidth="1"/>
    <col min="5641" max="5641" width="35.28515625" style="1" bestFit="1" customWidth="1"/>
    <col min="5642" max="5642" width="28.140625" style="1" bestFit="1" customWidth="1"/>
    <col min="5643" max="5643" width="33.140625" style="1" bestFit="1" customWidth="1"/>
    <col min="5644" max="5644" width="26" style="1" bestFit="1" customWidth="1"/>
    <col min="5645" max="5645" width="19.140625" style="1" bestFit="1" customWidth="1"/>
    <col min="5646" max="5646" width="10.42578125" style="1" customWidth="1"/>
    <col min="5647" max="5647" width="11.85546875" style="1" customWidth="1"/>
    <col min="5648" max="5648" width="14.7109375" style="1" customWidth="1"/>
    <col min="5649" max="5649" width="9" style="1" bestFit="1" customWidth="1"/>
    <col min="5650" max="5889" width="9.140625" style="1"/>
    <col min="5890" max="5890" width="4.7109375" style="1" bestFit="1" customWidth="1"/>
    <col min="5891" max="5891" width="9.7109375" style="1" bestFit="1" customWidth="1"/>
    <col min="5892" max="5892" width="10" style="1" bestFit="1" customWidth="1"/>
    <col min="5893" max="5893" width="8.85546875" style="1" bestFit="1" customWidth="1"/>
    <col min="5894" max="5894" width="22.85546875" style="1" customWidth="1"/>
    <col min="5895" max="5895" width="59.7109375" style="1" bestFit="1" customWidth="1"/>
    <col min="5896" max="5896" width="57.85546875" style="1" bestFit="1" customWidth="1"/>
    <col min="5897" max="5897" width="35.28515625" style="1" bestFit="1" customWidth="1"/>
    <col min="5898" max="5898" width="28.140625" style="1" bestFit="1" customWidth="1"/>
    <col min="5899" max="5899" width="33.140625" style="1" bestFit="1" customWidth="1"/>
    <col min="5900" max="5900" width="26" style="1" bestFit="1" customWidth="1"/>
    <col min="5901" max="5901" width="19.140625" style="1" bestFit="1" customWidth="1"/>
    <col min="5902" max="5902" width="10.42578125" style="1" customWidth="1"/>
    <col min="5903" max="5903" width="11.85546875" style="1" customWidth="1"/>
    <col min="5904" max="5904" width="14.7109375" style="1" customWidth="1"/>
    <col min="5905" max="5905" width="9" style="1" bestFit="1" customWidth="1"/>
    <col min="5906" max="6145" width="9.140625" style="1"/>
    <col min="6146" max="6146" width="4.7109375" style="1" bestFit="1" customWidth="1"/>
    <col min="6147" max="6147" width="9.7109375" style="1" bestFit="1" customWidth="1"/>
    <col min="6148" max="6148" width="10" style="1" bestFit="1" customWidth="1"/>
    <col min="6149" max="6149" width="8.85546875" style="1" bestFit="1" customWidth="1"/>
    <col min="6150" max="6150" width="22.85546875" style="1" customWidth="1"/>
    <col min="6151" max="6151" width="59.7109375" style="1" bestFit="1" customWidth="1"/>
    <col min="6152" max="6152" width="57.85546875" style="1" bestFit="1" customWidth="1"/>
    <col min="6153" max="6153" width="35.28515625" style="1" bestFit="1" customWidth="1"/>
    <col min="6154" max="6154" width="28.140625" style="1" bestFit="1" customWidth="1"/>
    <col min="6155" max="6155" width="33.140625" style="1" bestFit="1" customWidth="1"/>
    <col min="6156" max="6156" width="26" style="1" bestFit="1" customWidth="1"/>
    <col min="6157" max="6157" width="19.140625" style="1" bestFit="1" customWidth="1"/>
    <col min="6158" max="6158" width="10.42578125" style="1" customWidth="1"/>
    <col min="6159" max="6159" width="11.85546875" style="1" customWidth="1"/>
    <col min="6160" max="6160" width="14.7109375" style="1" customWidth="1"/>
    <col min="6161" max="6161" width="9" style="1" bestFit="1" customWidth="1"/>
    <col min="6162" max="6401" width="9.140625" style="1"/>
    <col min="6402" max="6402" width="4.7109375" style="1" bestFit="1" customWidth="1"/>
    <col min="6403" max="6403" width="9.7109375" style="1" bestFit="1" customWidth="1"/>
    <col min="6404" max="6404" width="10" style="1" bestFit="1" customWidth="1"/>
    <col min="6405" max="6405" width="8.85546875" style="1" bestFit="1" customWidth="1"/>
    <col min="6406" max="6406" width="22.85546875" style="1" customWidth="1"/>
    <col min="6407" max="6407" width="59.7109375" style="1" bestFit="1" customWidth="1"/>
    <col min="6408" max="6408" width="57.85546875" style="1" bestFit="1" customWidth="1"/>
    <col min="6409" max="6409" width="35.28515625" style="1" bestFit="1" customWidth="1"/>
    <col min="6410" max="6410" width="28.140625" style="1" bestFit="1" customWidth="1"/>
    <col min="6411" max="6411" width="33.140625" style="1" bestFit="1" customWidth="1"/>
    <col min="6412" max="6412" width="26" style="1" bestFit="1" customWidth="1"/>
    <col min="6413" max="6413" width="19.140625" style="1" bestFit="1" customWidth="1"/>
    <col min="6414" max="6414" width="10.42578125" style="1" customWidth="1"/>
    <col min="6415" max="6415" width="11.85546875" style="1" customWidth="1"/>
    <col min="6416" max="6416" width="14.7109375" style="1" customWidth="1"/>
    <col min="6417" max="6417" width="9" style="1" bestFit="1" customWidth="1"/>
    <col min="6418" max="6657" width="9.140625" style="1"/>
    <col min="6658" max="6658" width="4.7109375" style="1" bestFit="1" customWidth="1"/>
    <col min="6659" max="6659" width="9.7109375" style="1" bestFit="1" customWidth="1"/>
    <col min="6660" max="6660" width="10" style="1" bestFit="1" customWidth="1"/>
    <col min="6661" max="6661" width="8.85546875" style="1" bestFit="1" customWidth="1"/>
    <col min="6662" max="6662" width="22.85546875" style="1" customWidth="1"/>
    <col min="6663" max="6663" width="59.7109375" style="1" bestFit="1" customWidth="1"/>
    <col min="6664" max="6664" width="57.85546875" style="1" bestFit="1" customWidth="1"/>
    <col min="6665" max="6665" width="35.28515625" style="1" bestFit="1" customWidth="1"/>
    <col min="6666" max="6666" width="28.140625" style="1" bestFit="1" customWidth="1"/>
    <col min="6667" max="6667" width="33.140625" style="1" bestFit="1" customWidth="1"/>
    <col min="6668" max="6668" width="26" style="1" bestFit="1" customWidth="1"/>
    <col min="6669" max="6669" width="19.140625" style="1" bestFit="1" customWidth="1"/>
    <col min="6670" max="6670" width="10.42578125" style="1" customWidth="1"/>
    <col min="6671" max="6671" width="11.85546875" style="1" customWidth="1"/>
    <col min="6672" max="6672" width="14.7109375" style="1" customWidth="1"/>
    <col min="6673" max="6673" width="9" style="1" bestFit="1" customWidth="1"/>
    <col min="6674" max="6913" width="9.140625" style="1"/>
    <col min="6914" max="6914" width="4.7109375" style="1" bestFit="1" customWidth="1"/>
    <col min="6915" max="6915" width="9.7109375" style="1" bestFit="1" customWidth="1"/>
    <col min="6916" max="6916" width="10" style="1" bestFit="1" customWidth="1"/>
    <col min="6917" max="6917" width="8.85546875" style="1" bestFit="1" customWidth="1"/>
    <col min="6918" max="6918" width="22.85546875" style="1" customWidth="1"/>
    <col min="6919" max="6919" width="59.7109375" style="1" bestFit="1" customWidth="1"/>
    <col min="6920" max="6920" width="57.85546875" style="1" bestFit="1" customWidth="1"/>
    <col min="6921" max="6921" width="35.28515625" style="1" bestFit="1" customWidth="1"/>
    <col min="6922" max="6922" width="28.140625" style="1" bestFit="1" customWidth="1"/>
    <col min="6923" max="6923" width="33.140625" style="1" bestFit="1" customWidth="1"/>
    <col min="6924" max="6924" width="26" style="1" bestFit="1" customWidth="1"/>
    <col min="6925" max="6925" width="19.140625" style="1" bestFit="1" customWidth="1"/>
    <col min="6926" max="6926" width="10.42578125" style="1" customWidth="1"/>
    <col min="6927" max="6927" width="11.85546875" style="1" customWidth="1"/>
    <col min="6928" max="6928" width="14.7109375" style="1" customWidth="1"/>
    <col min="6929" max="6929" width="9" style="1" bestFit="1" customWidth="1"/>
    <col min="6930" max="7169" width="9.140625" style="1"/>
    <col min="7170" max="7170" width="4.7109375" style="1" bestFit="1" customWidth="1"/>
    <col min="7171" max="7171" width="9.7109375" style="1" bestFit="1" customWidth="1"/>
    <col min="7172" max="7172" width="10" style="1" bestFit="1" customWidth="1"/>
    <col min="7173" max="7173" width="8.85546875" style="1" bestFit="1" customWidth="1"/>
    <col min="7174" max="7174" width="22.85546875" style="1" customWidth="1"/>
    <col min="7175" max="7175" width="59.7109375" style="1" bestFit="1" customWidth="1"/>
    <col min="7176" max="7176" width="57.85546875" style="1" bestFit="1" customWidth="1"/>
    <col min="7177" max="7177" width="35.28515625" style="1" bestFit="1" customWidth="1"/>
    <col min="7178" max="7178" width="28.140625" style="1" bestFit="1" customWidth="1"/>
    <col min="7179" max="7179" width="33.140625" style="1" bestFit="1" customWidth="1"/>
    <col min="7180" max="7180" width="26" style="1" bestFit="1" customWidth="1"/>
    <col min="7181" max="7181" width="19.140625" style="1" bestFit="1" customWidth="1"/>
    <col min="7182" max="7182" width="10.42578125" style="1" customWidth="1"/>
    <col min="7183" max="7183" width="11.85546875" style="1" customWidth="1"/>
    <col min="7184" max="7184" width="14.7109375" style="1" customWidth="1"/>
    <col min="7185" max="7185" width="9" style="1" bestFit="1" customWidth="1"/>
    <col min="7186" max="7425" width="9.140625" style="1"/>
    <col min="7426" max="7426" width="4.7109375" style="1" bestFit="1" customWidth="1"/>
    <col min="7427" max="7427" width="9.7109375" style="1" bestFit="1" customWidth="1"/>
    <col min="7428" max="7428" width="10" style="1" bestFit="1" customWidth="1"/>
    <col min="7429" max="7429" width="8.85546875" style="1" bestFit="1" customWidth="1"/>
    <col min="7430" max="7430" width="22.85546875" style="1" customWidth="1"/>
    <col min="7431" max="7431" width="59.7109375" style="1" bestFit="1" customWidth="1"/>
    <col min="7432" max="7432" width="57.85546875" style="1" bestFit="1" customWidth="1"/>
    <col min="7433" max="7433" width="35.28515625" style="1" bestFit="1" customWidth="1"/>
    <col min="7434" max="7434" width="28.140625" style="1" bestFit="1" customWidth="1"/>
    <col min="7435" max="7435" width="33.140625" style="1" bestFit="1" customWidth="1"/>
    <col min="7436" max="7436" width="26" style="1" bestFit="1" customWidth="1"/>
    <col min="7437" max="7437" width="19.140625" style="1" bestFit="1" customWidth="1"/>
    <col min="7438" max="7438" width="10.42578125" style="1" customWidth="1"/>
    <col min="7439" max="7439" width="11.85546875" style="1" customWidth="1"/>
    <col min="7440" max="7440" width="14.7109375" style="1" customWidth="1"/>
    <col min="7441" max="7441" width="9" style="1" bestFit="1" customWidth="1"/>
    <col min="7442" max="7681" width="9.140625" style="1"/>
    <col min="7682" max="7682" width="4.7109375" style="1" bestFit="1" customWidth="1"/>
    <col min="7683" max="7683" width="9.7109375" style="1" bestFit="1" customWidth="1"/>
    <col min="7684" max="7684" width="10" style="1" bestFit="1" customWidth="1"/>
    <col min="7685" max="7685" width="8.85546875" style="1" bestFit="1" customWidth="1"/>
    <col min="7686" max="7686" width="22.85546875" style="1" customWidth="1"/>
    <col min="7687" max="7687" width="59.7109375" style="1" bestFit="1" customWidth="1"/>
    <col min="7688" max="7688" width="57.85546875" style="1" bestFit="1" customWidth="1"/>
    <col min="7689" max="7689" width="35.28515625" style="1" bestFit="1" customWidth="1"/>
    <col min="7690" max="7690" width="28.140625" style="1" bestFit="1" customWidth="1"/>
    <col min="7691" max="7691" width="33.140625" style="1" bestFit="1" customWidth="1"/>
    <col min="7692" max="7692" width="26" style="1" bestFit="1" customWidth="1"/>
    <col min="7693" max="7693" width="19.140625" style="1" bestFit="1" customWidth="1"/>
    <col min="7694" max="7694" width="10.42578125" style="1" customWidth="1"/>
    <col min="7695" max="7695" width="11.85546875" style="1" customWidth="1"/>
    <col min="7696" max="7696" width="14.7109375" style="1" customWidth="1"/>
    <col min="7697" max="7697" width="9" style="1" bestFit="1" customWidth="1"/>
    <col min="7698" max="7937" width="9.140625" style="1"/>
    <col min="7938" max="7938" width="4.7109375" style="1" bestFit="1" customWidth="1"/>
    <col min="7939" max="7939" width="9.7109375" style="1" bestFit="1" customWidth="1"/>
    <col min="7940" max="7940" width="10" style="1" bestFit="1" customWidth="1"/>
    <col min="7941" max="7941" width="8.85546875" style="1" bestFit="1" customWidth="1"/>
    <col min="7942" max="7942" width="22.85546875" style="1" customWidth="1"/>
    <col min="7943" max="7943" width="59.7109375" style="1" bestFit="1" customWidth="1"/>
    <col min="7944" max="7944" width="57.85546875" style="1" bestFit="1" customWidth="1"/>
    <col min="7945" max="7945" width="35.28515625" style="1" bestFit="1" customWidth="1"/>
    <col min="7946" max="7946" width="28.140625" style="1" bestFit="1" customWidth="1"/>
    <col min="7947" max="7947" width="33.140625" style="1" bestFit="1" customWidth="1"/>
    <col min="7948" max="7948" width="26" style="1" bestFit="1" customWidth="1"/>
    <col min="7949" max="7949" width="19.140625" style="1" bestFit="1" customWidth="1"/>
    <col min="7950" max="7950" width="10.42578125" style="1" customWidth="1"/>
    <col min="7951" max="7951" width="11.85546875" style="1" customWidth="1"/>
    <col min="7952" max="7952" width="14.7109375" style="1" customWidth="1"/>
    <col min="7953" max="7953" width="9" style="1" bestFit="1" customWidth="1"/>
    <col min="7954" max="8193" width="9.140625" style="1"/>
    <col min="8194" max="8194" width="4.7109375" style="1" bestFit="1" customWidth="1"/>
    <col min="8195" max="8195" width="9.7109375" style="1" bestFit="1" customWidth="1"/>
    <col min="8196" max="8196" width="10" style="1" bestFit="1" customWidth="1"/>
    <col min="8197" max="8197" width="8.85546875" style="1" bestFit="1" customWidth="1"/>
    <col min="8198" max="8198" width="22.85546875" style="1" customWidth="1"/>
    <col min="8199" max="8199" width="59.7109375" style="1" bestFit="1" customWidth="1"/>
    <col min="8200" max="8200" width="57.85546875" style="1" bestFit="1" customWidth="1"/>
    <col min="8201" max="8201" width="35.28515625" style="1" bestFit="1" customWidth="1"/>
    <col min="8202" max="8202" width="28.140625" style="1" bestFit="1" customWidth="1"/>
    <col min="8203" max="8203" width="33.140625" style="1" bestFit="1" customWidth="1"/>
    <col min="8204" max="8204" width="26" style="1" bestFit="1" customWidth="1"/>
    <col min="8205" max="8205" width="19.140625" style="1" bestFit="1" customWidth="1"/>
    <col min="8206" max="8206" width="10.42578125" style="1" customWidth="1"/>
    <col min="8207" max="8207" width="11.85546875" style="1" customWidth="1"/>
    <col min="8208" max="8208" width="14.7109375" style="1" customWidth="1"/>
    <col min="8209" max="8209" width="9" style="1" bestFit="1" customWidth="1"/>
    <col min="8210" max="8449" width="9.140625" style="1"/>
    <col min="8450" max="8450" width="4.7109375" style="1" bestFit="1" customWidth="1"/>
    <col min="8451" max="8451" width="9.7109375" style="1" bestFit="1" customWidth="1"/>
    <col min="8452" max="8452" width="10" style="1" bestFit="1" customWidth="1"/>
    <col min="8453" max="8453" width="8.85546875" style="1" bestFit="1" customWidth="1"/>
    <col min="8454" max="8454" width="22.85546875" style="1" customWidth="1"/>
    <col min="8455" max="8455" width="59.7109375" style="1" bestFit="1" customWidth="1"/>
    <col min="8456" max="8456" width="57.85546875" style="1" bestFit="1" customWidth="1"/>
    <col min="8457" max="8457" width="35.28515625" style="1" bestFit="1" customWidth="1"/>
    <col min="8458" max="8458" width="28.140625" style="1" bestFit="1" customWidth="1"/>
    <col min="8459" max="8459" width="33.140625" style="1" bestFit="1" customWidth="1"/>
    <col min="8460" max="8460" width="26" style="1" bestFit="1" customWidth="1"/>
    <col min="8461" max="8461" width="19.140625" style="1" bestFit="1" customWidth="1"/>
    <col min="8462" max="8462" width="10.42578125" style="1" customWidth="1"/>
    <col min="8463" max="8463" width="11.85546875" style="1" customWidth="1"/>
    <col min="8464" max="8464" width="14.7109375" style="1" customWidth="1"/>
    <col min="8465" max="8465" width="9" style="1" bestFit="1" customWidth="1"/>
    <col min="8466" max="8705" width="9.140625" style="1"/>
    <col min="8706" max="8706" width="4.7109375" style="1" bestFit="1" customWidth="1"/>
    <col min="8707" max="8707" width="9.7109375" style="1" bestFit="1" customWidth="1"/>
    <col min="8708" max="8708" width="10" style="1" bestFit="1" customWidth="1"/>
    <col min="8709" max="8709" width="8.85546875" style="1" bestFit="1" customWidth="1"/>
    <col min="8710" max="8710" width="22.85546875" style="1" customWidth="1"/>
    <col min="8711" max="8711" width="59.7109375" style="1" bestFit="1" customWidth="1"/>
    <col min="8712" max="8712" width="57.85546875" style="1" bestFit="1" customWidth="1"/>
    <col min="8713" max="8713" width="35.28515625" style="1" bestFit="1" customWidth="1"/>
    <col min="8714" max="8714" width="28.140625" style="1" bestFit="1" customWidth="1"/>
    <col min="8715" max="8715" width="33.140625" style="1" bestFit="1" customWidth="1"/>
    <col min="8716" max="8716" width="26" style="1" bestFit="1" customWidth="1"/>
    <col min="8717" max="8717" width="19.140625" style="1" bestFit="1" customWidth="1"/>
    <col min="8718" max="8718" width="10.42578125" style="1" customWidth="1"/>
    <col min="8719" max="8719" width="11.85546875" style="1" customWidth="1"/>
    <col min="8720" max="8720" width="14.7109375" style="1" customWidth="1"/>
    <col min="8721" max="8721" width="9" style="1" bestFit="1" customWidth="1"/>
    <col min="8722" max="8961" width="9.140625" style="1"/>
    <col min="8962" max="8962" width="4.7109375" style="1" bestFit="1" customWidth="1"/>
    <col min="8963" max="8963" width="9.7109375" style="1" bestFit="1" customWidth="1"/>
    <col min="8964" max="8964" width="10" style="1" bestFit="1" customWidth="1"/>
    <col min="8965" max="8965" width="8.85546875" style="1" bestFit="1" customWidth="1"/>
    <col min="8966" max="8966" width="22.85546875" style="1" customWidth="1"/>
    <col min="8967" max="8967" width="59.7109375" style="1" bestFit="1" customWidth="1"/>
    <col min="8968" max="8968" width="57.85546875" style="1" bestFit="1" customWidth="1"/>
    <col min="8969" max="8969" width="35.28515625" style="1" bestFit="1" customWidth="1"/>
    <col min="8970" max="8970" width="28.140625" style="1" bestFit="1" customWidth="1"/>
    <col min="8971" max="8971" width="33.140625" style="1" bestFit="1" customWidth="1"/>
    <col min="8972" max="8972" width="26" style="1" bestFit="1" customWidth="1"/>
    <col min="8973" max="8973" width="19.140625" style="1" bestFit="1" customWidth="1"/>
    <col min="8974" max="8974" width="10.42578125" style="1" customWidth="1"/>
    <col min="8975" max="8975" width="11.85546875" style="1" customWidth="1"/>
    <col min="8976" max="8976" width="14.7109375" style="1" customWidth="1"/>
    <col min="8977" max="8977" width="9" style="1" bestFit="1" customWidth="1"/>
    <col min="8978" max="9217" width="9.140625" style="1"/>
    <col min="9218" max="9218" width="4.7109375" style="1" bestFit="1" customWidth="1"/>
    <col min="9219" max="9219" width="9.7109375" style="1" bestFit="1" customWidth="1"/>
    <col min="9220" max="9220" width="10" style="1" bestFit="1" customWidth="1"/>
    <col min="9221" max="9221" width="8.85546875" style="1" bestFit="1" customWidth="1"/>
    <col min="9222" max="9222" width="22.85546875" style="1" customWidth="1"/>
    <col min="9223" max="9223" width="59.7109375" style="1" bestFit="1" customWidth="1"/>
    <col min="9224" max="9224" width="57.85546875" style="1" bestFit="1" customWidth="1"/>
    <col min="9225" max="9225" width="35.28515625" style="1" bestFit="1" customWidth="1"/>
    <col min="9226" max="9226" width="28.140625" style="1" bestFit="1" customWidth="1"/>
    <col min="9227" max="9227" width="33.140625" style="1" bestFit="1" customWidth="1"/>
    <col min="9228" max="9228" width="26" style="1" bestFit="1" customWidth="1"/>
    <col min="9229" max="9229" width="19.140625" style="1" bestFit="1" customWidth="1"/>
    <col min="9230" max="9230" width="10.42578125" style="1" customWidth="1"/>
    <col min="9231" max="9231" width="11.85546875" style="1" customWidth="1"/>
    <col min="9232" max="9232" width="14.7109375" style="1" customWidth="1"/>
    <col min="9233" max="9233" width="9" style="1" bestFit="1" customWidth="1"/>
    <col min="9234" max="9473" width="9.140625" style="1"/>
    <col min="9474" max="9474" width="4.7109375" style="1" bestFit="1" customWidth="1"/>
    <col min="9475" max="9475" width="9.7109375" style="1" bestFit="1" customWidth="1"/>
    <col min="9476" max="9476" width="10" style="1" bestFit="1" customWidth="1"/>
    <col min="9477" max="9477" width="8.85546875" style="1" bestFit="1" customWidth="1"/>
    <col min="9478" max="9478" width="22.85546875" style="1" customWidth="1"/>
    <col min="9479" max="9479" width="59.7109375" style="1" bestFit="1" customWidth="1"/>
    <col min="9480" max="9480" width="57.85546875" style="1" bestFit="1" customWidth="1"/>
    <col min="9481" max="9481" width="35.28515625" style="1" bestFit="1" customWidth="1"/>
    <col min="9482" max="9482" width="28.140625" style="1" bestFit="1" customWidth="1"/>
    <col min="9483" max="9483" width="33.140625" style="1" bestFit="1" customWidth="1"/>
    <col min="9484" max="9484" width="26" style="1" bestFit="1" customWidth="1"/>
    <col min="9485" max="9485" width="19.140625" style="1" bestFit="1" customWidth="1"/>
    <col min="9486" max="9486" width="10.42578125" style="1" customWidth="1"/>
    <col min="9487" max="9487" width="11.85546875" style="1" customWidth="1"/>
    <col min="9488" max="9488" width="14.7109375" style="1" customWidth="1"/>
    <col min="9489" max="9489" width="9" style="1" bestFit="1" customWidth="1"/>
    <col min="9490" max="9729" width="9.140625" style="1"/>
    <col min="9730" max="9730" width="4.7109375" style="1" bestFit="1" customWidth="1"/>
    <col min="9731" max="9731" width="9.7109375" style="1" bestFit="1" customWidth="1"/>
    <col min="9732" max="9732" width="10" style="1" bestFit="1" customWidth="1"/>
    <col min="9733" max="9733" width="8.85546875" style="1" bestFit="1" customWidth="1"/>
    <col min="9734" max="9734" width="22.85546875" style="1" customWidth="1"/>
    <col min="9735" max="9735" width="59.7109375" style="1" bestFit="1" customWidth="1"/>
    <col min="9736" max="9736" width="57.85546875" style="1" bestFit="1" customWidth="1"/>
    <col min="9737" max="9737" width="35.28515625" style="1" bestFit="1" customWidth="1"/>
    <col min="9738" max="9738" width="28.140625" style="1" bestFit="1" customWidth="1"/>
    <col min="9739" max="9739" width="33.140625" style="1" bestFit="1" customWidth="1"/>
    <col min="9740" max="9740" width="26" style="1" bestFit="1" customWidth="1"/>
    <col min="9741" max="9741" width="19.140625" style="1" bestFit="1" customWidth="1"/>
    <col min="9742" max="9742" width="10.42578125" style="1" customWidth="1"/>
    <col min="9743" max="9743" width="11.85546875" style="1" customWidth="1"/>
    <col min="9744" max="9744" width="14.7109375" style="1" customWidth="1"/>
    <col min="9745" max="9745" width="9" style="1" bestFit="1" customWidth="1"/>
    <col min="9746" max="9985" width="9.140625" style="1"/>
    <col min="9986" max="9986" width="4.7109375" style="1" bestFit="1" customWidth="1"/>
    <col min="9987" max="9987" width="9.7109375" style="1" bestFit="1" customWidth="1"/>
    <col min="9988" max="9988" width="10" style="1" bestFit="1" customWidth="1"/>
    <col min="9989" max="9989" width="8.85546875" style="1" bestFit="1" customWidth="1"/>
    <col min="9990" max="9990" width="22.85546875" style="1" customWidth="1"/>
    <col min="9991" max="9991" width="59.7109375" style="1" bestFit="1" customWidth="1"/>
    <col min="9992" max="9992" width="57.85546875" style="1" bestFit="1" customWidth="1"/>
    <col min="9993" max="9993" width="35.28515625" style="1" bestFit="1" customWidth="1"/>
    <col min="9994" max="9994" width="28.140625" style="1" bestFit="1" customWidth="1"/>
    <col min="9995" max="9995" width="33.140625" style="1" bestFit="1" customWidth="1"/>
    <col min="9996" max="9996" width="26" style="1" bestFit="1" customWidth="1"/>
    <col min="9997" max="9997" width="19.140625" style="1" bestFit="1" customWidth="1"/>
    <col min="9998" max="9998" width="10.42578125" style="1" customWidth="1"/>
    <col min="9999" max="9999" width="11.85546875" style="1" customWidth="1"/>
    <col min="10000" max="10000" width="14.7109375" style="1" customWidth="1"/>
    <col min="10001" max="10001" width="9" style="1" bestFit="1" customWidth="1"/>
    <col min="10002" max="10241" width="9.140625" style="1"/>
    <col min="10242" max="10242" width="4.7109375" style="1" bestFit="1" customWidth="1"/>
    <col min="10243" max="10243" width="9.7109375" style="1" bestFit="1" customWidth="1"/>
    <col min="10244" max="10244" width="10" style="1" bestFit="1" customWidth="1"/>
    <col min="10245" max="10245" width="8.85546875" style="1" bestFit="1" customWidth="1"/>
    <col min="10246" max="10246" width="22.85546875" style="1" customWidth="1"/>
    <col min="10247" max="10247" width="59.7109375" style="1" bestFit="1" customWidth="1"/>
    <col min="10248" max="10248" width="57.85546875" style="1" bestFit="1" customWidth="1"/>
    <col min="10249" max="10249" width="35.28515625" style="1" bestFit="1" customWidth="1"/>
    <col min="10250" max="10250" width="28.140625" style="1" bestFit="1" customWidth="1"/>
    <col min="10251" max="10251" width="33.140625" style="1" bestFit="1" customWidth="1"/>
    <col min="10252" max="10252" width="26" style="1" bestFit="1" customWidth="1"/>
    <col min="10253" max="10253" width="19.140625" style="1" bestFit="1" customWidth="1"/>
    <col min="10254" max="10254" width="10.42578125" style="1" customWidth="1"/>
    <col min="10255" max="10255" width="11.85546875" style="1" customWidth="1"/>
    <col min="10256" max="10256" width="14.7109375" style="1" customWidth="1"/>
    <col min="10257" max="10257" width="9" style="1" bestFit="1" customWidth="1"/>
    <col min="10258" max="10497" width="9.140625" style="1"/>
    <col min="10498" max="10498" width="4.7109375" style="1" bestFit="1" customWidth="1"/>
    <col min="10499" max="10499" width="9.7109375" style="1" bestFit="1" customWidth="1"/>
    <col min="10500" max="10500" width="10" style="1" bestFit="1" customWidth="1"/>
    <col min="10501" max="10501" width="8.85546875" style="1" bestFit="1" customWidth="1"/>
    <col min="10502" max="10502" width="22.85546875" style="1" customWidth="1"/>
    <col min="10503" max="10503" width="59.7109375" style="1" bestFit="1" customWidth="1"/>
    <col min="10504" max="10504" width="57.85546875" style="1" bestFit="1" customWidth="1"/>
    <col min="10505" max="10505" width="35.28515625" style="1" bestFit="1" customWidth="1"/>
    <col min="10506" max="10506" width="28.140625" style="1" bestFit="1" customWidth="1"/>
    <col min="10507" max="10507" width="33.140625" style="1" bestFit="1" customWidth="1"/>
    <col min="10508" max="10508" width="26" style="1" bestFit="1" customWidth="1"/>
    <col min="10509" max="10509" width="19.140625" style="1" bestFit="1" customWidth="1"/>
    <col min="10510" max="10510" width="10.42578125" style="1" customWidth="1"/>
    <col min="10511" max="10511" width="11.85546875" style="1" customWidth="1"/>
    <col min="10512" max="10512" width="14.7109375" style="1" customWidth="1"/>
    <col min="10513" max="10513" width="9" style="1" bestFit="1" customWidth="1"/>
    <col min="10514" max="10753" width="9.140625" style="1"/>
    <col min="10754" max="10754" width="4.7109375" style="1" bestFit="1" customWidth="1"/>
    <col min="10755" max="10755" width="9.7109375" style="1" bestFit="1" customWidth="1"/>
    <col min="10756" max="10756" width="10" style="1" bestFit="1" customWidth="1"/>
    <col min="10757" max="10757" width="8.85546875" style="1" bestFit="1" customWidth="1"/>
    <col min="10758" max="10758" width="22.85546875" style="1" customWidth="1"/>
    <col min="10759" max="10759" width="59.7109375" style="1" bestFit="1" customWidth="1"/>
    <col min="10760" max="10760" width="57.85546875" style="1" bestFit="1" customWidth="1"/>
    <col min="10761" max="10761" width="35.28515625" style="1" bestFit="1" customWidth="1"/>
    <col min="10762" max="10762" width="28.140625" style="1" bestFit="1" customWidth="1"/>
    <col min="10763" max="10763" width="33.140625" style="1" bestFit="1" customWidth="1"/>
    <col min="10764" max="10764" width="26" style="1" bestFit="1" customWidth="1"/>
    <col min="10765" max="10765" width="19.140625" style="1" bestFit="1" customWidth="1"/>
    <col min="10766" max="10766" width="10.42578125" style="1" customWidth="1"/>
    <col min="10767" max="10767" width="11.85546875" style="1" customWidth="1"/>
    <col min="10768" max="10768" width="14.7109375" style="1" customWidth="1"/>
    <col min="10769" max="10769" width="9" style="1" bestFit="1" customWidth="1"/>
    <col min="10770" max="11009" width="9.140625" style="1"/>
    <col min="11010" max="11010" width="4.7109375" style="1" bestFit="1" customWidth="1"/>
    <col min="11011" max="11011" width="9.7109375" style="1" bestFit="1" customWidth="1"/>
    <col min="11012" max="11012" width="10" style="1" bestFit="1" customWidth="1"/>
    <col min="11013" max="11013" width="8.85546875" style="1" bestFit="1" customWidth="1"/>
    <col min="11014" max="11014" width="22.85546875" style="1" customWidth="1"/>
    <col min="11015" max="11015" width="59.7109375" style="1" bestFit="1" customWidth="1"/>
    <col min="11016" max="11016" width="57.85546875" style="1" bestFit="1" customWidth="1"/>
    <col min="11017" max="11017" width="35.28515625" style="1" bestFit="1" customWidth="1"/>
    <col min="11018" max="11018" width="28.140625" style="1" bestFit="1" customWidth="1"/>
    <col min="11019" max="11019" width="33.140625" style="1" bestFit="1" customWidth="1"/>
    <col min="11020" max="11020" width="26" style="1" bestFit="1" customWidth="1"/>
    <col min="11021" max="11021" width="19.140625" style="1" bestFit="1" customWidth="1"/>
    <col min="11022" max="11022" width="10.42578125" style="1" customWidth="1"/>
    <col min="11023" max="11023" width="11.85546875" style="1" customWidth="1"/>
    <col min="11024" max="11024" width="14.7109375" style="1" customWidth="1"/>
    <col min="11025" max="11025" width="9" style="1" bestFit="1" customWidth="1"/>
    <col min="11026" max="11265" width="9.140625" style="1"/>
    <col min="11266" max="11266" width="4.7109375" style="1" bestFit="1" customWidth="1"/>
    <col min="11267" max="11267" width="9.7109375" style="1" bestFit="1" customWidth="1"/>
    <col min="11268" max="11268" width="10" style="1" bestFit="1" customWidth="1"/>
    <col min="11269" max="11269" width="8.85546875" style="1" bestFit="1" customWidth="1"/>
    <col min="11270" max="11270" width="22.85546875" style="1" customWidth="1"/>
    <col min="11271" max="11271" width="59.7109375" style="1" bestFit="1" customWidth="1"/>
    <col min="11272" max="11272" width="57.85546875" style="1" bestFit="1" customWidth="1"/>
    <col min="11273" max="11273" width="35.28515625" style="1" bestFit="1" customWidth="1"/>
    <col min="11274" max="11274" width="28.140625" style="1" bestFit="1" customWidth="1"/>
    <col min="11275" max="11275" width="33.140625" style="1" bestFit="1" customWidth="1"/>
    <col min="11276" max="11276" width="26" style="1" bestFit="1" customWidth="1"/>
    <col min="11277" max="11277" width="19.140625" style="1" bestFit="1" customWidth="1"/>
    <col min="11278" max="11278" width="10.42578125" style="1" customWidth="1"/>
    <col min="11279" max="11279" width="11.85546875" style="1" customWidth="1"/>
    <col min="11280" max="11280" width="14.7109375" style="1" customWidth="1"/>
    <col min="11281" max="11281" width="9" style="1" bestFit="1" customWidth="1"/>
    <col min="11282" max="11521" width="9.140625" style="1"/>
    <col min="11522" max="11522" width="4.7109375" style="1" bestFit="1" customWidth="1"/>
    <col min="11523" max="11523" width="9.7109375" style="1" bestFit="1" customWidth="1"/>
    <col min="11524" max="11524" width="10" style="1" bestFit="1" customWidth="1"/>
    <col min="11525" max="11525" width="8.85546875" style="1" bestFit="1" customWidth="1"/>
    <col min="11526" max="11526" width="22.85546875" style="1" customWidth="1"/>
    <col min="11527" max="11527" width="59.7109375" style="1" bestFit="1" customWidth="1"/>
    <col min="11528" max="11528" width="57.85546875" style="1" bestFit="1" customWidth="1"/>
    <col min="11529" max="11529" width="35.28515625" style="1" bestFit="1" customWidth="1"/>
    <col min="11530" max="11530" width="28.140625" style="1" bestFit="1" customWidth="1"/>
    <col min="11531" max="11531" width="33.140625" style="1" bestFit="1" customWidth="1"/>
    <col min="11532" max="11532" width="26" style="1" bestFit="1" customWidth="1"/>
    <col min="11533" max="11533" width="19.140625" style="1" bestFit="1" customWidth="1"/>
    <col min="11534" max="11534" width="10.42578125" style="1" customWidth="1"/>
    <col min="11535" max="11535" width="11.85546875" style="1" customWidth="1"/>
    <col min="11536" max="11536" width="14.7109375" style="1" customWidth="1"/>
    <col min="11537" max="11537" width="9" style="1" bestFit="1" customWidth="1"/>
    <col min="11538" max="11777" width="9.140625" style="1"/>
    <col min="11778" max="11778" width="4.7109375" style="1" bestFit="1" customWidth="1"/>
    <col min="11779" max="11779" width="9.7109375" style="1" bestFit="1" customWidth="1"/>
    <col min="11780" max="11780" width="10" style="1" bestFit="1" customWidth="1"/>
    <col min="11781" max="11781" width="8.85546875" style="1" bestFit="1" customWidth="1"/>
    <col min="11782" max="11782" width="22.85546875" style="1" customWidth="1"/>
    <col min="11783" max="11783" width="59.7109375" style="1" bestFit="1" customWidth="1"/>
    <col min="11784" max="11784" width="57.85546875" style="1" bestFit="1" customWidth="1"/>
    <col min="11785" max="11785" width="35.28515625" style="1" bestFit="1" customWidth="1"/>
    <col min="11786" max="11786" width="28.140625" style="1" bestFit="1" customWidth="1"/>
    <col min="11787" max="11787" width="33.140625" style="1" bestFit="1" customWidth="1"/>
    <col min="11788" max="11788" width="26" style="1" bestFit="1" customWidth="1"/>
    <col min="11789" max="11789" width="19.140625" style="1" bestFit="1" customWidth="1"/>
    <col min="11790" max="11790" width="10.42578125" style="1" customWidth="1"/>
    <col min="11791" max="11791" width="11.85546875" style="1" customWidth="1"/>
    <col min="11792" max="11792" width="14.7109375" style="1" customWidth="1"/>
    <col min="11793" max="11793" width="9" style="1" bestFit="1" customWidth="1"/>
    <col min="11794" max="12033" width="9.140625" style="1"/>
    <col min="12034" max="12034" width="4.7109375" style="1" bestFit="1" customWidth="1"/>
    <col min="12035" max="12035" width="9.7109375" style="1" bestFit="1" customWidth="1"/>
    <col min="12036" max="12036" width="10" style="1" bestFit="1" customWidth="1"/>
    <col min="12037" max="12037" width="8.85546875" style="1" bestFit="1" customWidth="1"/>
    <col min="12038" max="12038" width="22.85546875" style="1" customWidth="1"/>
    <col min="12039" max="12039" width="59.7109375" style="1" bestFit="1" customWidth="1"/>
    <col min="12040" max="12040" width="57.85546875" style="1" bestFit="1" customWidth="1"/>
    <col min="12041" max="12041" width="35.28515625" style="1" bestFit="1" customWidth="1"/>
    <col min="12042" max="12042" width="28.140625" style="1" bestFit="1" customWidth="1"/>
    <col min="12043" max="12043" width="33.140625" style="1" bestFit="1" customWidth="1"/>
    <col min="12044" max="12044" width="26" style="1" bestFit="1" customWidth="1"/>
    <col min="12045" max="12045" width="19.140625" style="1" bestFit="1" customWidth="1"/>
    <col min="12046" max="12046" width="10.42578125" style="1" customWidth="1"/>
    <col min="12047" max="12047" width="11.85546875" style="1" customWidth="1"/>
    <col min="12048" max="12048" width="14.7109375" style="1" customWidth="1"/>
    <col min="12049" max="12049" width="9" style="1" bestFit="1" customWidth="1"/>
    <col min="12050" max="12289" width="9.140625" style="1"/>
    <col min="12290" max="12290" width="4.7109375" style="1" bestFit="1" customWidth="1"/>
    <col min="12291" max="12291" width="9.7109375" style="1" bestFit="1" customWidth="1"/>
    <col min="12292" max="12292" width="10" style="1" bestFit="1" customWidth="1"/>
    <col min="12293" max="12293" width="8.85546875" style="1" bestFit="1" customWidth="1"/>
    <col min="12294" max="12294" width="22.85546875" style="1" customWidth="1"/>
    <col min="12295" max="12295" width="59.7109375" style="1" bestFit="1" customWidth="1"/>
    <col min="12296" max="12296" width="57.85546875" style="1" bestFit="1" customWidth="1"/>
    <col min="12297" max="12297" width="35.28515625" style="1" bestFit="1" customWidth="1"/>
    <col min="12298" max="12298" width="28.140625" style="1" bestFit="1" customWidth="1"/>
    <col min="12299" max="12299" width="33.140625" style="1" bestFit="1" customWidth="1"/>
    <col min="12300" max="12300" width="26" style="1" bestFit="1" customWidth="1"/>
    <col min="12301" max="12301" width="19.140625" style="1" bestFit="1" customWidth="1"/>
    <col min="12302" max="12302" width="10.42578125" style="1" customWidth="1"/>
    <col min="12303" max="12303" width="11.85546875" style="1" customWidth="1"/>
    <col min="12304" max="12304" width="14.7109375" style="1" customWidth="1"/>
    <col min="12305" max="12305" width="9" style="1" bestFit="1" customWidth="1"/>
    <col min="12306" max="12545" width="9.140625" style="1"/>
    <col min="12546" max="12546" width="4.7109375" style="1" bestFit="1" customWidth="1"/>
    <col min="12547" max="12547" width="9.7109375" style="1" bestFit="1" customWidth="1"/>
    <col min="12548" max="12548" width="10" style="1" bestFit="1" customWidth="1"/>
    <col min="12549" max="12549" width="8.85546875" style="1" bestFit="1" customWidth="1"/>
    <col min="12550" max="12550" width="22.85546875" style="1" customWidth="1"/>
    <col min="12551" max="12551" width="59.7109375" style="1" bestFit="1" customWidth="1"/>
    <col min="12552" max="12552" width="57.85546875" style="1" bestFit="1" customWidth="1"/>
    <col min="12553" max="12553" width="35.28515625" style="1" bestFit="1" customWidth="1"/>
    <col min="12554" max="12554" width="28.140625" style="1" bestFit="1" customWidth="1"/>
    <col min="12555" max="12555" width="33.140625" style="1" bestFit="1" customWidth="1"/>
    <col min="12556" max="12556" width="26" style="1" bestFit="1" customWidth="1"/>
    <col min="12557" max="12557" width="19.140625" style="1" bestFit="1" customWidth="1"/>
    <col min="12558" max="12558" width="10.42578125" style="1" customWidth="1"/>
    <col min="12559" max="12559" width="11.85546875" style="1" customWidth="1"/>
    <col min="12560" max="12560" width="14.7109375" style="1" customWidth="1"/>
    <col min="12561" max="12561" width="9" style="1" bestFit="1" customWidth="1"/>
    <col min="12562" max="12801" width="9.140625" style="1"/>
    <col min="12802" max="12802" width="4.7109375" style="1" bestFit="1" customWidth="1"/>
    <col min="12803" max="12803" width="9.7109375" style="1" bestFit="1" customWidth="1"/>
    <col min="12804" max="12804" width="10" style="1" bestFit="1" customWidth="1"/>
    <col min="12805" max="12805" width="8.85546875" style="1" bestFit="1" customWidth="1"/>
    <col min="12806" max="12806" width="22.85546875" style="1" customWidth="1"/>
    <col min="12807" max="12807" width="59.7109375" style="1" bestFit="1" customWidth="1"/>
    <col min="12808" max="12808" width="57.85546875" style="1" bestFit="1" customWidth="1"/>
    <col min="12809" max="12809" width="35.28515625" style="1" bestFit="1" customWidth="1"/>
    <col min="12810" max="12810" width="28.140625" style="1" bestFit="1" customWidth="1"/>
    <col min="12811" max="12811" width="33.140625" style="1" bestFit="1" customWidth="1"/>
    <col min="12812" max="12812" width="26" style="1" bestFit="1" customWidth="1"/>
    <col min="12813" max="12813" width="19.140625" style="1" bestFit="1" customWidth="1"/>
    <col min="12814" max="12814" width="10.42578125" style="1" customWidth="1"/>
    <col min="12815" max="12815" width="11.85546875" style="1" customWidth="1"/>
    <col min="12816" max="12816" width="14.7109375" style="1" customWidth="1"/>
    <col min="12817" max="12817" width="9" style="1" bestFit="1" customWidth="1"/>
    <col min="12818" max="13057" width="9.140625" style="1"/>
    <col min="13058" max="13058" width="4.7109375" style="1" bestFit="1" customWidth="1"/>
    <col min="13059" max="13059" width="9.7109375" style="1" bestFit="1" customWidth="1"/>
    <col min="13060" max="13060" width="10" style="1" bestFit="1" customWidth="1"/>
    <col min="13061" max="13061" width="8.85546875" style="1" bestFit="1" customWidth="1"/>
    <col min="13062" max="13062" width="22.85546875" style="1" customWidth="1"/>
    <col min="13063" max="13063" width="59.7109375" style="1" bestFit="1" customWidth="1"/>
    <col min="13064" max="13064" width="57.85546875" style="1" bestFit="1" customWidth="1"/>
    <col min="13065" max="13065" width="35.28515625" style="1" bestFit="1" customWidth="1"/>
    <col min="13066" max="13066" width="28.140625" style="1" bestFit="1" customWidth="1"/>
    <col min="13067" max="13067" width="33.140625" style="1" bestFit="1" customWidth="1"/>
    <col min="13068" max="13068" width="26" style="1" bestFit="1" customWidth="1"/>
    <col min="13069" max="13069" width="19.140625" style="1" bestFit="1" customWidth="1"/>
    <col min="13070" max="13070" width="10.42578125" style="1" customWidth="1"/>
    <col min="13071" max="13071" width="11.85546875" style="1" customWidth="1"/>
    <col min="13072" max="13072" width="14.7109375" style="1" customWidth="1"/>
    <col min="13073" max="13073" width="9" style="1" bestFit="1" customWidth="1"/>
    <col min="13074" max="13313" width="9.140625" style="1"/>
    <col min="13314" max="13314" width="4.7109375" style="1" bestFit="1" customWidth="1"/>
    <col min="13315" max="13315" width="9.7109375" style="1" bestFit="1" customWidth="1"/>
    <col min="13316" max="13316" width="10" style="1" bestFit="1" customWidth="1"/>
    <col min="13317" max="13317" width="8.85546875" style="1" bestFit="1" customWidth="1"/>
    <col min="13318" max="13318" width="22.85546875" style="1" customWidth="1"/>
    <col min="13319" max="13319" width="59.7109375" style="1" bestFit="1" customWidth="1"/>
    <col min="13320" max="13320" width="57.85546875" style="1" bestFit="1" customWidth="1"/>
    <col min="13321" max="13321" width="35.28515625" style="1" bestFit="1" customWidth="1"/>
    <col min="13322" max="13322" width="28.140625" style="1" bestFit="1" customWidth="1"/>
    <col min="13323" max="13323" width="33.140625" style="1" bestFit="1" customWidth="1"/>
    <col min="13324" max="13324" width="26" style="1" bestFit="1" customWidth="1"/>
    <col min="13325" max="13325" width="19.140625" style="1" bestFit="1" customWidth="1"/>
    <col min="13326" max="13326" width="10.42578125" style="1" customWidth="1"/>
    <col min="13327" max="13327" width="11.85546875" style="1" customWidth="1"/>
    <col min="13328" max="13328" width="14.7109375" style="1" customWidth="1"/>
    <col min="13329" max="13329" width="9" style="1" bestFit="1" customWidth="1"/>
    <col min="13330" max="13569" width="9.140625" style="1"/>
    <col min="13570" max="13570" width="4.7109375" style="1" bestFit="1" customWidth="1"/>
    <col min="13571" max="13571" width="9.7109375" style="1" bestFit="1" customWidth="1"/>
    <col min="13572" max="13572" width="10" style="1" bestFit="1" customWidth="1"/>
    <col min="13573" max="13573" width="8.85546875" style="1" bestFit="1" customWidth="1"/>
    <col min="13574" max="13574" width="22.85546875" style="1" customWidth="1"/>
    <col min="13575" max="13575" width="59.7109375" style="1" bestFit="1" customWidth="1"/>
    <col min="13576" max="13576" width="57.85546875" style="1" bestFit="1" customWidth="1"/>
    <col min="13577" max="13577" width="35.28515625" style="1" bestFit="1" customWidth="1"/>
    <col min="13578" max="13578" width="28.140625" style="1" bestFit="1" customWidth="1"/>
    <col min="13579" max="13579" width="33.140625" style="1" bestFit="1" customWidth="1"/>
    <col min="13580" max="13580" width="26" style="1" bestFit="1" customWidth="1"/>
    <col min="13581" max="13581" width="19.140625" style="1" bestFit="1" customWidth="1"/>
    <col min="13582" max="13582" width="10.42578125" style="1" customWidth="1"/>
    <col min="13583" max="13583" width="11.85546875" style="1" customWidth="1"/>
    <col min="13584" max="13584" width="14.7109375" style="1" customWidth="1"/>
    <col min="13585" max="13585" width="9" style="1" bestFit="1" customWidth="1"/>
    <col min="13586" max="13825" width="9.140625" style="1"/>
    <col min="13826" max="13826" width="4.7109375" style="1" bestFit="1" customWidth="1"/>
    <col min="13827" max="13827" width="9.7109375" style="1" bestFit="1" customWidth="1"/>
    <col min="13828" max="13828" width="10" style="1" bestFit="1" customWidth="1"/>
    <col min="13829" max="13829" width="8.85546875" style="1" bestFit="1" customWidth="1"/>
    <col min="13830" max="13830" width="22.85546875" style="1" customWidth="1"/>
    <col min="13831" max="13831" width="59.7109375" style="1" bestFit="1" customWidth="1"/>
    <col min="13832" max="13832" width="57.85546875" style="1" bestFit="1" customWidth="1"/>
    <col min="13833" max="13833" width="35.28515625" style="1" bestFit="1" customWidth="1"/>
    <col min="13834" max="13834" width="28.140625" style="1" bestFit="1" customWidth="1"/>
    <col min="13835" max="13835" width="33.140625" style="1" bestFit="1" customWidth="1"/>
    <col min="13836" max="13836" width="26" style="1" bestFit="1" customWidth="1"/>
    <col min="13837" max="13837" width="19.140625" style="1" bestFit="1" customWidth="1"/>
    <col min="13838" max="13838" width="10.42578125" style="1" customWidth="1"/>
    <col min="13839" max="13839" width="11.85546875" style="1" customWidth="1"/>
    <col min="13840" max="13840" width="14.7109375" style="1" customWidth="1"/>
    <col min="13841" max="13841" width="9" style="1" bestFit="1" customWidth="1"/>
    <col min="13842" max="14081" width="9.140625" style="1"/>
    <col min="14082" max="14082" width="4.7109375" style="1" bestFit="1" customWidth="1"/>
    <col min="14083" max="14083" width="9.7109375" style="1" bestFit="1" customWidth="1"/>
    <col min="14084" max="14084" width="10" style="1" bestFit="1" customWidth="1"/>
    <col min="14085" max="14085" width="8.85546875" style="1" bestFit="1" customWidth="1"/>
    <col min="14086" max="14086" width="22.85546875" style="1" customWidth="1"/>
    <col min="14087" max="14087" width="59.7109375" style="1" bestFit="1" customWidth="1"/>
    <col min="14088" max="14088" width="57.85546875" style="1" bestFit="1" customWidth="1"/>
    <col min="14089" max="14089" width="35.28515625" style="1" bestFit="1" customWidth="1"/>
    <col min="14090" max="14090" width="28.140625" style="1" bestFit="1" customWidth="1"/>
    <col min="14091" max="14091" width="33.140625" style="1" bestFit="1" customWidth="1"/>
    <col min="14092" max="14092" width="26" style="1" bestFit="1" customWidth="1"/>
    <col min="14093" max="14093" width="19.140625" style="1" bestFit="1" customWidth="1"/>
    <col min="14094" max="14094" width="10.42578125" style="1" customWidth="1"/>
    <col min="14095" max="14095" width="11.85546875" style="1" customWidth="1"/>
    <col min="14096" max="14096" width="14.7109375" style="1" customWidth="1"/>
    <col min="14097" max="14097" width="9" style="1" bestFit="1" customWidth="1"/>
    <col min="14098" max="14337" width="9.140625" style="1"/>
    <col min="14338" max="14338" width="4.7109375" style="1" bestFit="1" customWidth="1"/>
    <col min="14339" max="14339" width="9.7109375" style="1" bestFit="1" customWidth="1"/>
    <col min="14340" max="14340" width="10" style="1" bestFit="1" customWidth="1"/>
    <col min="14341" max="14341" width="8.85546875" style="1" bestFit="1" customWidth="1"/>
    <col min="14342" max="14342" width="22.85546875" style="1" customWidth="1"/>
    <col min="14343" max="14343" width="59.7109375" style="1" bestFit="1" customWidth="1"/>
    <col min="14344" max="14344" width="57.85546875" style="1" bestFit="1" customWidth="1"/>
    <col min="14345" max="14345" width="35.28515625" style="1" bestFit="1" customWidth="1"/>
    <col min="14346" max="14346" width="28.140625" style="1" bestFit="1" customWidth="1"/>
    <col min="14347" max="14347" width="33.140625" style="1" bestFit="1" customWidth="1"/>
    <col min="14348" max="14348" width="26" style="1" bestFit="1" customWidth="1"/>
    <col min="14349" max="14349" width="19.140625" style="1" bestFit="1" customWidth="1"/>
    <col min="14350" max="14350" width="10.42578125" style="1" customWidth="1"/>
    <col min="14351" max="14351" width="11.85546875" style="1" customWidth="1"/>
    <col min="14352" max="14352" width="14.7109375" style="1" customWidth="1"/>
    <col min="14353" max="14353" width="9" style="1" bestFit="1" customWidth="1"/>
    <col min="14354" max="14593" width="9.140625" style="1"/>
    <col min="14594" max="14594" width="4.7109375" style="1" bestFit="1" customWidth="1"/>
    <col min="14595" max="14595" width="9.7109375" style="1" bestFit="1" customWidth="1"/>
    <col min="14596" max="14596" width="10" style="1" bestFit="1" customWidth="1"/>
    <col min="14597" max="14597" width="8.85546875" style="1" bestFit="1" customWidth="1"/>
    <col min="14598" max="14598" width="22.85546875" style="1" customWidth="1"/>
    <col min="14599" max="14599" width="59.7109375" style="1" bestFit="1" customWidth="1"/>
    <col min="14600" max="14600" width="57.85546875" style="1" bestFit="1" customWidth="1"/>
    <col min="14601" max="14601" width="35.28515625" style="1" bestFit="1" customWidth="1"/>
    <col min="14602" max="14602" width="28.140625" style="1" bestFit="1" customWidth="1"/>
    <col min="14603" max="14603" width="33.140625" style="1" bestFit="1" customWidth="1"/>
    <col min="14604" max="14604" width="26" style="1" bestFit="1" customWidth="1"/>
    <col min="14605" max="14605" width="19.140625" style="1" bestFit="1" customWidth="1"/>
    <col min="14606" max="14606" width="10.42578125" style="1" customWidth="1"/>
    <col min="14607" max="14607" width="11.85546875" style="1" customWidth="1"/>
    <col min="14608" max="14608" width="14.7109375" style="1" customWidth="1"/>
    <col min="14609" max="14609" width="9" style="1" bestFit="1" customWidth="1"/>
    <col min="14610" max="14849" width="9.140625" style="1"/>
    <col min="14850" max="14850" width="4.7109375" style="1" bestFit="1" customWidth="1"/>
    <col min="14851" max="14851" width="9.7109375" style="1" bestFit="1" customWidth="1"/>
    <col min="14852" max="14852" width="10" style="1" bestFit="1" customWidth="1"/>
    <col min="14853" max="14853" width="8.85546875" style="1" bestFit="1" customWidth="1"/>
    <col min="14854" max="14854" width="22.85546875" style="1" customWidth="1"/>
    <col min="14855" max="14855" width="59.7109375" style="1" bestFit="1" customWidth="1"/>
    <col min="14856" max="14856" width="57.85546875" style="1" bestFit="1" customWidth="1"/>
    <col min="14857" max="14857" width="35.28515625" style="1" bestFit="1" customWidth="1"/>
    <col min="14858" max="14858" width="28.140625" style="1" bestFit="1" customWidth="1"/>
    <col min="14859" max="14859" width="33.140625" style="1" bestFit="1" customWidth="1"/>
    <col min="14860" max="14860" width="26" style="1" bestFit="1" customWidth="1"/>
    <col min="14861" max="14861" width="19.140625" style="1" bestFit="1" customWidth="1"/>
    <col min="14862" max="14862" width="10.42578125" style="1" customWidth="1"/>
    <col min="14863" max="14863" width="11.85546875" style="1" customWidth="1"/>
    <col min="14864" max="14864" width="14.7109375" style="1" customWidth="1"/>
    <col min="14865" max="14865" width="9" style="1" bestFit="1" customWidth="1"/>
    <col min="14866" max="15105" width="9.140625" style="1"/>
    <col min="15106" max="15106" width="4.7109375" style="1" bestFit="1" customWidth="1"/>
    <col min="15107" max="15107" width="9.7109375" style="1" bestFit="1" customWidth="1"/>
    <col min="15108" max="15108" width="10" style="1" bestFit="1" customWidth="1"/>
    <col min="15109" max="15109" width="8.85546875" style="1" bestFit="1" customWidth="1"/>
    <col min="15110" max="15110" width="22.85546875" style="1" customWidth="1"/>
    <col min="15111" max="15111" width="59.7109375" style="1" bestFit="1" customWidth="1"/>
    <col min="15112" max="15112" width="57.85546875" style="1" bestFit="1" customWidth="1"/>
    <col min="15113" max="15113" width="35.28515625" style="1" bestFit="1" customWidth="1"/>
    <col min="15114" max="15114" width="28.140625" style="1" bestFit="1" customWidth="1"/>
    <col min="15115" max="15115" width="33.140625" style="1" bestFit="1" customWidth="1"/>
    <col min="15116" max="15116" width="26" style="1" bestFit="1" customWidth="1"/>
    <col min="15117" max="15117" width="19.140625" style="1" bestFit="1" customWidth="1"/>
    <col min="15118" max="15118" width="10.42578125" style="1" customWidth="1"/>
    <col min="15119" max="15119" width="11.85546875" style="1" customWidth="1"/>
    <col min="15120" max="15120" width="14.7109375" style="1" customWidth="1"/>
    <col min="15121" max="15121" width="9" style="1" bestFit="1" customWidth="1"/>
    <col min="15122" max="15361" width="9.140625" style="1"/>
    <col min="15362" max="15362" width="4.7109375" style="1" bestFit="1" customWidth="1"/>
    <col min="15363" max="15363" width="9.7109375" style="1" bestFit="1" customWidth="1"/>
    <col min="15364" max="15364" width="10" style="1" bestFit="1" customWidth="1"/>
    <col min="15365" max="15365" width="8.85546875" style="1" bestFit="1" customWidth="1"/>
    <col min="15366" max="15366" width="22.85546875" style="1" customWidth="1"/>
    <col min="15367" max="15367" width="59.7109375" style="1" bestFit="1" customWidth="1"/>
    <col min="15368" max="15368" width="57.85546875" style="1" bestFit="1" customWidth="1"/>
    <col min="15369" max="15369" width="35.28515625" style="1" bestFit="1" customWidth="1"/>
    <col min="15370" max="15370" width="28.140625" style="1" bestFit="1" customWidth="1"/>
    <col min="15371" max="15371" width="33.140625" style="1" bestFit="1" customWidth="1"/>
    <col min="15372" max="15372" width="26" style="1" bestFit="1" customWidth="1"/>
    <col min="15373" max="15373" width="19.140625" style="1" bestFit="1" customWidth="1"/>
    <col min="15374" max="15374" width="10.42578125" style="1" customWidth="1"/>
    <col min="15375" max="15375" width="11.85546875" style="1" customWidth="1"/>
    <col min="15376" max="15376" width="14.7109375" style="1" customWidth="1"/>
    <col min="15377" max="15377" width="9" style="1" bestFit="1" customWidth="1"/>
    <col min="15378" max="15617" width="9.140625" style="1"/>
    <col min="15618" max="15618" width="4.7109375" style="1" bestFit="1" customWidth="1"/>
    <col min="15619" max="15619" width="9.7109375" style="1" bestFit="1" customWidth="1"/>
    <col min="15620" max="15620" width="10" style="1" bestFit="1" customWidth="1"/>
    <col min="15621" max="15621" width="8.85546875" style="1" bestFit="1" customWidth="1"/>
    <col min="15622" max="15622" width="22.85546875" style="1" customWidth="1"/>
    <col min="15623" max="15623" width="59.7109375" style="1" bestFit="1" customWidth="1"/>
    <col min="15624" max="15624" width="57.85546875" style="1" bestFit="1" customWidth="1"/>
    <col min="15625" max="15625" width="35.28515625" style="1" bestFit="1" customWidth="1"/>
    <col min="15626" max="15626" width="28.140625" style="1" bestFit="1" customWidth="1"/>
    <col min="15627" max="15627" width="33.140625" style="1" bestFit="1" customWidth="1"/>
    <col min="15628" max="15628" width="26" style="1" bestFit="1" customWidth="1"/>
    <col min="15629" max="15629" width="19.140625" style="1" bestFit="1" customWidth="1"/>
    <col min="15630" max="15630" width="10.42578125" style="1" customWidth="1"/>
    <col min="15631" max="15631" width="11.85546875" style="1" customWidth="1"/>
    <col min="15632" max="15632" width="14.7109375" style="1" customWidth="1"/>
    <col min="15633" max="15633" width="9" style="1" bestFit="1" customWidth="1"/>
    <col min="15634" max="15873" width="9.140625" style="1"/>
    <col min="15874" max="15874" width="4.7109375" style="1" bestFit="1" customWidth="1"/>
    <col min="15875" max="15875" width="9.7109375" style="1" bestFit="1" customWidth="1"/>
    <col min="15876" max="15876" width="10" style="1" bestFit="1" customWidth="1"/>
    <col min="15877" max="15877" width="8.85546875" style="1" bestFit="1" customWidth="1"/>
    <col min="15878" max="15878" width="22.85546875" style="1" customWidth="1"/>
    <col min="15879" max="15879" width="59.7109375" style="1" bestFit="1" customWidth="1"/>
    <col min="15880" max="15880" width="57.85546875" style="1" bestFit="1" customWidth="1"/>
    <col min="15881" max="15881" width="35.28515625" style="1" bestFit="1" customWidth="1"/>
    <col min="15882" max="15882" width="28.140625" style="1" bestFit="1" customWidth="1"/>
    <col min="15883" max="15883" width="33.140625" style="1" bestFit="1" customWidth="1"/>
    <col min="15884" max="15884" width="26" style="1" bestFit="1" customWidth="1"/>
    <col min="15885" max="15885" width="19.140625" style="1" bestFit="1" customWidth="1"/>
    <col min="15886" max="15886" width="10.42578125" style="1" customWidth="1"/>
    <col min="15887" max="15887" width="11.85546875" style="1" customWidth="1"/>
    <col min="15888" max="15888" width="14.7109375" style="1" customWidth="1"/>
    <col min="15889" max="15889" width="9" style="1" bestFit="1" customWidth="1"/>
    <col min="15890" max="16129" width="9.140625" style="1"/>
    <col min="16130" max="16130" width="4.7109375" style="1" bestFit="1" customWidth="1"/>
    <col min="16131" max="16131" width="9.7109375" style="1" bestFit="1" customWidth="1"/>
    <col min="16132" max="16132" width="10" style="1" bestFit="1" customWidth="1"/>
    <col min="16133" max="16133" width="8.85546875" style="1" bestFit="1" customWidth="1"/>
    <col min="16134" max="16134" width="22.85546875" style="1" customWidth="1"/>
    <col min="16135" max="16135" width="59.7109375" style="1" bestFit="1" customWidth="1"/>
    <col min="16136" max="16136" width="57.85546875" style="1" bestFit="1" customWidth="1"/>
    <col min="16137" max="16137" width="35.28515625" style="1" bestFit="1" customWidth="1"/>
    <col min="16138" max="16138" width="28.140625" style="1" bestFit="1" customWidth="1"/>
    <col min="16139" max="16139" width="33.140625" style="1" bestFit="1" customWidth="1"/>
    <col min="16140" max="16140" width="26" style="1" bestFit="1" customWidth="1"/>
    <col min="16141" max="16141" width="19.140625" style="1" bestFit="1" customWidth="1"/>
    <col min="16142" max="16142" width="10.42578125" style="1" customWidth="1"/>
    <col min="16143" max="16143" width="11.85546875" style="1" customWidth="1"/>
    <col min="16144" max="16144" width="14.7109375" style="1" customWidth="1"/>
    <col min="16145" max="16145" width="9" style="1" bestFit="1" customWidth="1"/>
    <col min="16146" max="16384" width="9.140625" style="1"/>
  </cols>
  <sheetData>
    <row r="2" spans="1:51" ht="18.75" x14ac:dyDescent="0.3">
      <c r="A2" s="76" t="s">
        <v>2449</v>
      </c>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row>
    <row r="3" spans="1:51" x14ac:dyDescent="0.2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row>
    <row r="4" spans="1:51" s="4" customFormat="1" ht="47.25" customHeight="1" x14ac:dyDescent="0.2">
      <c r="A4" s="541" t="s">
        <v>0</v>
      </c>
      <c r="B4" s="535" t="s">
        <v>1</v>
      </c>
      <c r="C4" s="535" t="s">
        <v>2</v>
      </c>
      <c r="D4" s="535" t="s">
        <v>3</v>
      </c>
      <c r="E4" s="533" t="s">
        <v>4</v>
      </c>
      <c r="F4" s="533" t="s">
        <v>5</v>
      </c>
      <c r="G4" s="533" t="s">
        <v>6</v>
      </c>
      <c r="H4" s="537" t="s">
        <v>7</v>
      </c>
      <c r="I4" s="537"/>
      <c r="J4" s="533" t="s">
        <v>8</v>
      </c>
      <c r="K4" s="538" t="s">
        <v>9</v>
      </c>
      <c r="L4" s="539"/>
      <c r="M4" s="540" t="s">
        <v>10</v>
      </c>
      <c r="N4" s="540"/>
      <c r="O4" s="540" t="s">
        <v>11</v>
      </c>
      <c r="P4" s="540"/>
      <c r="Q4" s="533" t="s">
        <v>12</v>
      </c>
      <c r="R4" s="535" t="s">
        <v>13</v>
      </c>
      <c r="S4" s="186"/>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row>
    <row r="5" spans="1:51" s="4" customFormat="1" ht="35.25" customHeight="1" x14ac:dyDescent="0.2">
      <c r="A5" s="542"/>
      <c r="B5" s="536"/>
      <c r="C5" s="536"/>
      <c r="D5" s="536"/>
      <c r="E5" s="534"/>
      <c r="F5" s="534"/>
      <c r="G5" s="534"/>
      <c r="H5" s="188" t="s">
        <v>14</v>
      </c>
      <c r="I5" s="189" t="s">
        <v>15</v>
      </c>
      <c r="J5" s="534"/>
      <c r="K5" s="190">
        <v>2020</v>
      </c>
      <c r="L5" s="190">
        <v>2021</v>
      </c>
      <c r="M5" s="190">
        <v>2020</v>
      </c>
      <c r="N5" s="190">
        <v>2021</v>
      </c>
      <c r="O5" s="190">
        <v>2020</v>
      </c>
      <c r="P5" s="190">
        <v>2021</v>
      </c>
      <c r="Q5" s="534"/>
      <c r="R5" s="536"/>
      <c r="S5" s="186"/>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row>
    <row r="6" spans="1:51" s="200" customFormat="1" ht="24" customHeight="1" x14ac:dyDescent="0.2">
      <c r="A6" s="191" t="s">
        <v>16</v>
      </c>
      <c r="B6" s="192" t="s">
        <v>17</v>
      </c>
      <c r="C6" s="192" t="s">
        <v>18</v>
      </c>
      <c r="D6" s="192" t="s">
        <v>19</v>
      </c>
      <c r="E6" s="193" t="s">
        <v>20</v>
      </c>
      <c r="F6" s="193" t="s">
        <v>21</v>
      </c>
      <c r="G6" s="193" t="s">
        <v>22</v>
      </c>
      <c r="H6" s="192" t="s">
        <v>23</v>
      </c>
      <c r="I6" s="194" t="s">
        <v>24</v>
      </c>
      <c r="J6" s="193" t="s">
        <v>25</v>
      </c>
      <c r="K6" s="195" t="s">
        <v>26</v>
      </c>
      <c r="L6" s="195" t="s">
        <v>27</v>
      </c>
      <c r="M6" s="196" t="s">
        <v>28</v>
      </c>
      <c r="N6" s="197" t="s">
        <v>29</v>
      </c>
      <c r="O6" s="196" t="s">
        <v>30</v>
      </c>
      <c r="P6" s="197" t="s">
        <v>31</v>
      </c>
      <c r="Q6" s="193" t="s">
        <v>32</v>
      </c>
      <c r="R6" s="192" t="s">
        <v>33</v>
      </c>
      <c r="S6" s="198"/>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row>
    <row r="7" spans="1:51" s="200" customFormat="1" ht="27.75" customHeight="1" x14ac:dyDescent="0.2">
      <c r="A7" s="528">
        <v>1</v>
      </c>
      <c r="B7" s="530">
        <v>6</v>
      </c>
      <c r="C7" s="530">
        <v>1</v>
      </c>
      <c r="D7" s="532">
        <v>6</v>
      </c>
      <c r="E7" s="530" t="s">
        <v>1506</v>
      </c>
      <c r="F7" s="575" t="s">
        <v>1507</v>
      </c>
      <c r="G7" s="530" t="s">
        <v>799</v>
      </c>
      <c r="H7" s="201" t="s">
        <v>1508</v>
      </c>
      <c r="I7" s="202">
        <v>1</v>
      </c>
      <c r="J7" s="530" t="s">
        <v>1509</v>
      </c>
      <c r="K7" s="521" t="s">
        <v>46</v>
      </c>
      <c r="L7" s="521"/>
      <c r="M7" s="569">
        <v>154732</v>
      </c>
      <c r="N7" s="569"/>
      <c r="O7" s="570">
        <v>138132</v>
      </c>
      <c r="P7" s="569"/>
      <c r="Q7" s="521" t="s">
        <v>1510</v>
      </c>
      <c r="R7" s="521" t="s">
        <v>1511</v>
      </c>
      <c r="S7" s="198"/>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203"/>
      <c r="AY7" s="204"/>
    </row>
    <row r="8" spans="1:51" s="200" customFormat="1" ht="39.75" customHeight="1" x14ac:dyDescent="0.2">
      <c r="A8" s="531"/>
      <c r="B8" s="530"/>
      <c r="C8" s="530"/>
      <c r="D8" s="532"/>
      <c r="E8" s="530"/>
      <c r="F8" s="575"/>
      <c r="G8" s="521"/>
      <c r="H8" s="205" t="s">
        <v>1512</v>
      </c>
      <c r="I8" s="206" t="s">
        <v>1513</v>
      </c>
      <c r="J8" s="530"/>
      <c r="K8" s="519"/>
      <c r="L8" s="519"/>
      <c r="M8" s="518"/>
      <c r="N8" s="518"/>
      <c r="O8" s="519"/>
      <c r="P8" s="518"/>
      <c r="Q8" s="519"/>
      <c r="R8" s="519"/>
      <c r="S8" s="198"/>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203"/>
      <c r="AY8" s="204"/>
    </row>
    <row r="9" spans="1:51" s="200" customFormat="1" ht="28.5" customHeight="1" x14ac:dyDescent="0.2">
      <c r="A9" s="531"/>
      <c r="B9" s="530"/>
      <c r="C9" s="530"/>
      <c r="D9" s="532"/>
      <c r="E9" s="530"/>
      <c r="F9" s="575"/>
      <c r="G9" s="520" t="s">
        <v>827</v>
      </c>
      <c r="H9" s="205" t="s">
        <v>1284</v>
      </c>
      <c r="I9" s="206">
        <v>30</v>
      </c>
      <c r="J9" s="530"/>
      <c r="K9" s="519"/>
      <c r="L9" s="519"/>
      <c r="M9" s="518"/>
      <c r="N9" s="518"/>
      <c r="O9" s="519"/>
      <c r="P9" s="518"/>
      <c r="Q9" s="519"/>
      <c r="R9" s="519"/>
      <c r="S9" s="198"/>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203"/>
      <c r="AY9" s="204"/>
    </row>
    <row r="10" spans="1:51" s="200" customFormat="1" ht="41.25" customHeight="1" x14ac:dyDescent="0.2">
      <c r="A10" s="531"/>
      <c r="B10" s="530"/>
      <c r="C10" s="530"/>
      <c r="D10" s="532"/>
      <c r="E10" s="530"/>
      <c r="F10" s="575"/>
      <c r="G10" s="521"/>
      <c r="H10" s="205" t="s">
        <v>1514</v>
      </c>
      <c r="I10" s="206" t="s">
        <v>1513</v>
      </c>
      <c r="J10" s="530"/>
      <c r="K10" s="519"/>
      <c r="L10" s="519"/>
      <c r="M10" s="518"/>
      <c r="N10" s="518"/>
      <c r="O10" s="519"/>
      <c r="P10" s="518"/>
      <c r="Q10" s="519"/>
      <c r="R10" s="519"/>
      <c r="S10" s="198"/>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203"/>
      <c r="AY10" s="204"/>
    </row>
    <row r="11" spans="1:51" s="200" customFormat="1" ht="31.5" customHeight="1" x14ac:dyDescent="0.2">
      <c r="A11" s="531"/>
      <c r="B11" s="530"/>
      <c r="C11" s="530"/>
      <c r="D11" s="532"/>
      <c r="E11" s="530"/>
      <c r="F11" s="575"/>
      <c r="G11" s="207" t="s">
        <v>1515</v>
      </c>
      <c r="H11" s="205" t="s">
        <v>1516</v>
      </c>
      <c r="I11" s="206" t="s">
        <v>1517</v>
      </c>
      <c r="J11" s="530"/>
      <c r="K11" s="519"/>
      <c r="L11" s="519"/>
      <c r="M11" s="518"/>
      <c r="N11" s="518"/>
      <c r="O11" s="519"/>
      <c r="P11" s="518"/>
      <c r="Q11" s="519"/>
      <c r="R11" s="519"/>
      <c r="S11" s="198"/>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203"/>
      <c r="AY11" s="204"/>
    </row>
    <row r="12" spans="1:51" s="200" customFormat="1" ht="23.25" customHeight="1" x14ac:dyDescent="0.2">
      <c r="A12" s="531"/>
      <c r="B12" s="530"/>
      <c r="C12" s="530"/>
      <c r="D12" s="532"/>
      <c r="E12" s="530"/>
      <c r="F12" s="575"/>
      <c r="G12" s="520" t="s">
        <v>92</v>
      </c>
      <c r="H12" s="208" t="s">
        <v>1286</v>
      </c>
      <c r="I12" s="206" t="s">
        <v>1518</v>
      </c>
      <c r="J12" s="530"/>
      <c r="K12" s="519"/>
      <c r="L12" s="519"/>
      <c r="M12" s="518"/>
      <c r="N12" s="518"/>
      <c r="O12" s="519"/>
      <c r="P12" s="518"/>
      <c r="Q12" s="519"/>
      <c r="R12" s="519"/>
      <c r="S12" s="198"/>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203"/>
      <c r="AY12" s="204"/>
    </row>
    <row r="13" spans="1:51" s="200" customFormat="1" ht="27.75" customHeight="1" x14ac:dyDescent="0.2">
      <c r="A13" s="529"/>
      <c r="B13" s="521"/>
      <c r="C13" s="521"/>
      <c r="D13" s="523"/>
      <c r="E13" s="521"/>
      <c r="F13" s="576"/>
      <c r="G13" s="521"/>
      <c r="H13" s="209" t="s">
        <v>1519</v>
      </c>
      <c r="I13" s="210" t="s">
        <v>1520</v>
      </c>
      <c r="J13" s="521"/>
      <c r="K13" s="519"/>
      <c r="L13" s="519"/>
      <c r="M13" s="518"/>
      <c r="N13" s="518"/>
      <c r="O13" s="519"/>
      <c r="P13" s="518"/>
      <c r="Q13" s="519"/>
      <c r="R13" s="519"/>
      <c r="S13" s="198"/>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203"/>
      <c r="AY13" s="204"/>
    </row>
    <row r="14" spans="1:51" s="200" customFormat="1" ht="27.75" customHeight="1" x14ac:dyDescent="0.2">
      <c r="A14" s="528">
        <v>2</v>
      </c>
      <c r="B14" s="557">
        <v>1</v>
      </c>
      <c r="C14" s="557">
        <v>1</v>
      </c>
      <c r="D14" s="528">
        <v>6</v>
      </c>
      <c r="E14" s="557" t="s">
        <v>1521</v>
      </c>
      <c r="F14" s="557" t="s">
        <v>1522</v>
      </c>
      <c r="G14" s="557" t="s">
        <v>1523</v>
      </c>
      <c r="H14" s="212" t="s">
        <v>1038</v>
      </c>
      <c r="I14" s="213" t="s">
        <v>1518</v>
      </c>
      <c r="J14" s="557" t="s">
        <v>1524</v>
      </c>
      <c r="K14" s="556" t="s">
        <v>55</v>
      </c>
      <c r="L14" s="573"/>
      <c r="M14" s="571">
        <v>67635.41</v>
      </c>
      <c r="N14" s="571"/>
      <c r="O14" s="571">
        <v>54446.67</v>
      </c>
      <c r="P14" s="571"/>
      <c r="Q14" s="556" t="s">
        <v>1525</v>
      </c>
      <c r="R14" s="556" t="s">
        <v>1526</v>
      </c>
      <c r="S14" s="198"/>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203"/>
      <c r="AY14" s="204"/>
    </row>
    <row r="15" spans="1:51" s="200" customFormat="1" ht="27.75" customHeight="1" x14ac:dyDescent="0.2">
      <c r="A15" s="531"/>
      <c r="B15" s="559"/>
      <c r="C15" s="559"/>
      <c r="D15" s="531"/>
      <c r="E15" s="559"/>
      <c r="F15" s="559"/>
      <c r="G15" s="558"/>
      <c r="H15" s="212" t="s">
        <v>1148</v>
      </c>
      <c r="I15" s="213" t="s">
        <v>1196</v>
      </c>
      <c r="J15" s="559"/>
      <c r="K15" s="556"/>
      <c r="L15" s="573"/>
      <c r="M15" s="571"/>
      <c r="N15" s="571"/>
      <c r="O15" s="571"/>
      <c r="P15" s="571"/>
      <c r="Q15" s="556"/>
      <c r="R15" s="556"/>
      <c r="S15" s="198"/>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203"/>
      <c r="AY15" s="204"/>
    </row>
    <row r="16" spans="1:51" s="200" customFormat="1" ht="27.75" customHeight="1" x14ac:dyDescent="0.2">
      <c r="A16" s="531"/>
      <c r="B16" s="559"/>
      <c r="C16" s="559"/>
      <c r="D16" s="531"/>
      <c r="E16" s="559"/>
      <c r="F16" s="559"/>
      <c r="G16" s="557" t="s">
        <v>47</v>
      </c>
      <c r="H16" s="212" t="s">
        <v>1033</v>
      </c>
      <c r="I16" s="213" t="s">
        <v>50</v>
      </c>
      <c r="J16" s="559"/>
      <c r="K16" s="556"/>
      <c r="L16" s="573"/>
      <c r="M16" s="571"/>
      <c r="N16" s="571"/>
      <c r="O16" s="571"/>
      <c r="P16" s="571"/>
      <c r="Q16" s="556"/>
      <c r="R16" s="556"/>
      <c r="S16" s="198"/>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203"/>
      <c r="AY16" s="204"/>
    </row>
    <row r="17" spans="1:51" s="200" customFormat="1" ht="27.75" customHeight="1" x14ac:dyDescent="0.2">
      <c r="A17" s="531"/>
      <c r="B17" s="559"/>
      <c r="C17" s="559"/>
      <c r="D17" s="531"/>
      <c r="E17" s="559"/>
      <c r="F17" s="559"/>
      <c r="G17" s="559"/>
      <c r="H17" s="214" t="s">
        <v>1148</v>
      </c>
      <c r="I17" s="215" t="s">
        <v>1527</v>
      </c>
      <c r="J17" s="559"/>
      <c r="K17" s="557"/>
      <c r="L17" s="574"/>
      <c r="M17" s="572"/>
      <c r="N17" s="572"/>
      <c r="O17" s="572"/>
      <c r="P17" s="572"/>
      <c r="Q17" s="557"/>
      <c r="R17" s="557"/>
      <c r="S17" s="198"/>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203"/>
      <c r="AY17" s="204"/>
    </row>
    <row r="18" spans="1:51" s="200" customFormat="1" ht="24" x14ac:dyDescent="0.2">
      <c r="A18" s="543">
        <v>3</v>
      </c>
      <c r="B18" s="556">
        <v>6</v>
      </c>
      <c r="C18" s="556">
        <v>1</v>
      </c>
      <c r="D18" s="556">
        <v>6</v>
      </c>
      <c r="E18" s="556" t="s">
        <v>1528</v>
      </c>
      <c r="F18" s="556" t="s">
        <v>1529</v>
      </c>
      <c r="G18" s="556" t="s">
        <v>799</v>
      </c>
      <c r="H18" s="212" t="s">
        <v>1508</v>
      </c>
      <c r="I18" s="212">
        <v>1</v>
      </c>
      <c r="J18" s="556" t="s">
        <v>1530</v>
      </c>
      <c r="K18" s="556" t="s">
        <v>55</v>
      </c>
      <c r="L18" s="556"/>
      <c r="M18" s="566">
        <v>34019.199999999997</v>
      </c>
      <c r="N18" s="556"/>
      <c r="O18" s="566">
        <v>28622.2</v>
      </c>
      <c r="P18" s="556"/>
      <c r="Q18" s="556" t="s">
        <v>1531</v>
      </c>
      <c r="R18" s="556" t="s">
        <v>1532</v>
      </c>
      <c r="S18" s="198"/>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203"/>
      <c r="AY18" s="204"/>
    </row>
    <row r="19" spans="1:51" s="200" customFormat="1" ht="36" x14ac:dyDescent="0.2">
      <c r="A19" s="543"/>
      <c r="B19" s="556"/>
      <c r="C19" s="556"/>
      <c r="D19" s="556"/>
      <c r="E19" s="556"/>
      <c r="F19" s="556"/>
      <c r="G19" s="556"/>
      <c r="H19" s="212" t="s">
        <v>1512</v>
      </c>
      <c r="I19" s="212">
        <v>600</v>
      </c>
      <c r="J19" s="556"/>
      <c r="K19" s="556"/>
      <c r="L19" s="556"/>
      <c r="M19" s="556"/>
      <c r="N19" s="556"/>
      <c r="O19" s="556"/>
      <c r="P19" s="556"/>
      <c r="Q19" s="556"/>
      <c r="R19" s="556"/>
      <c r="S19" s="198"/>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203"/>
      <c r="AY19" s="204"/>
    </row>
    <row r="20" spans="1:51" s="200" customFormat="1" ht="12.75" x14ac:dyDescent="0.2">
      <c r="A20" s="543"/>
      <c r="B20" s="556"/>
      <c r="C20" s="556"/>
      <c r="D20" s="556"/>
      <c r="E20" s="556"/>
      <c r="F20" s="556"/>
      <c r="G20" s="556" t="s">
        <v>68</v>
      </c>
      <c r="H20" s="212" t="s">
        <v>1054</v>
      </c>
      <c r="I20" s="212">
        <v>1</v>
      </c>
      <c r="J20" s="556"/>
      <c r="K20" s="556"/>
      <c r="L20" s="556"/>
      <c r="M20" s="556"/>
      <c r="N20" s="556"/>
      <c r="O20" s="556"/>
      <c r="P20" s="556"/>
      <c r="Q20" s="556"/>
      <c r="R20" s="556"/>
      <c r="S20" s="198"/>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203"/>
      <c r="AY20" s="204"/>
    </row>
    <row r="21" spans="1:51" s="200" customFormat="1" ht="24" x14ac:dyDescent="0.2">
      <c r="A21" s="543"/>
      <c r="B21" s="556"/>
      <c r="C21" s="556"/>
      <c r="D21" s="556"/>
      <c r="E21" s="556"/>
      <c r="F21" s="556"/>
      <c r="G21" s="556"/>
      <c r="H21" s="212" t="s">
        <v>1533</v>
      </c>
      <c r="I21" s="212">
        <v>55</v>
      </c>
      <c r="J21" s="556"/>
      <c r="K21" s="556"/>
      <c r="L21" s="556"/>
      <c r="M21" s="556"/>
      <c r="N21" s="556"/>
      <c r="O21" s="556"/>
      <c r="P21" s="556"/>
      <c r="Q21" s="556"/>
      <c r="R21" s="556"/>
      <c r="S21" s="198"/>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203"/>
      <c r="AY21" s="204"/>
    </row>
    <row r="22" spans="1:51" s="200" customFormat="1" ht="24" x14ac:dyDescent="0.2">
      <c r="A22" s="543"/>
      <c r="B22" s="556"/>
      <c r="C22" s="556"/>
      <c r="D22" s="556"/>
      <c r="E22" s="556"/>
      <c r="F22" s="556"/>
      <c r="G22" s="556" t="s">
        <v>827</v>
      </c>
      <c r="H22" s="212" t="s">
        <v>1284</v>
      </c>
      <c r="I22" s="212">
        <v>20</v>
      </c>
      <c r="J22" s="556"/>
      <c r="K22" s="556"/>
      <c r="L22" s="556"/>
      <c r="M22" s="556"/>
      <c r="N22" s="556"/>
      <c r="O22" s="556"/>
      <c r="P22" s="556"/>
      <c r="Q22" s="556"/>
      <c r="R22" s="556"/>
      <c r="S22" s="198"/>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203"/>
      <c r="AY22" s="204"/>
    </row>
    <row r="23" spans="1:51" s="200" customFormat="1" ht="48" x14ac:dyDescent="0.2">
      <c r="A23" s="543"/>
      <c r="B23" s="556"/>
      <c r="C23" s="556"/>
      <c r="D23" s="556"/>
      <c r="E23" s="556"/>
      <c r="F23" s="556"/>
      <c r="G23" s="556"/>
      <c r="H23" s="212" t="s">
        <v>1514</v>
      </c>
      <c r="I23" s="212">
        <v>600</v>
      </c>
      <c r="J23" s="556"/>
      <c r="K23" s="556"/>
      <c r="L23" s="556"/>
      <c r="M23" s="556"/>
      <c r="N23" s="556"/>
      <c r="O23" s="556"/>
      <c r="P23" s="556"/>
      <c r="Q23" s="556"/>
      <c r="R23" s="556"/>
      <c r="S23" s="198"/>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203"/>
      <c r="AY23" s="204"/>
    </row>
    <row r="24" spans="1:51" s="200" customFormat="1" ht="12.75" x14ac:dyDescent="0.2">
      <c r="A24" s="543"/>
      <c r="B24" s="556"/>
      <c r="C24" s="556"/>
      <c r="D24" s="556"/>
      <c r="E24" s="556"/>
      <c r="F24" s="556"/>
      <c r="G24" s="556" t="s">
        <v>92</v>
      </c>
      <c r="H24" s="216" t="s">
        <v>1286</v>
      </c>
      <c r="I24" s="212">
        <v>1</v>
      </c>
      <c r="J24" s="556"/>
      <c r="K24" s="556"/>
      <c r="L24" s="556"/>
      <c r="M24" s="556"/>
      <c r="N24" s="556"/>
      <c r="O24" s="556"/>
      <c r="P24" s="556"/>
      <c r="Q24" s="556"/>
      <c r="R24" s="556"/>
      <c r="S24" s="198"/>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203"/>
      <c r="AY24" s="204"/>
    </row>
    <row r="25" spans="1:51" s="200" customFormat="1" ht="24" x14ac:dyDescent="0.2">
      <c r="A25" s="543"/>
      <c r="B25" s="556"/>
      <c r="C25" s="556"/>
      <c r="D25" s="556"/>
      <c r="E25" s="556"/>
      <c r="F25" s="556"/>
      <c r="G25" s="556"/>
      <c r="H25" s="205" t="s">
        <v>1519</v>
      </c>
      <c r="I25" s="212">
        <v>50</v>
      </c>
      <c r="J25" s="556"/>
      <c r="K25" s="556"/>
      <c r="L25" s="556"/>
      <c r="M25" s="556"/>
      <c r="N25" s="556"/>
      <c r="O25" s="556"/>
      <c r="P25" s="556"/>
      <c r="Q25" s="556"/>
      <c r="R25" s="556"/>
      <c r="S25" s="198"/>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203"/>
      <c r="AY25" s="204"/>
    </row>
    <row r="26" spans="1:51" s="200" customFormat="1" ht="45" customHeight="1" x14ac:dyDescent="0.2">
      <c r="A26" s="528">
        <v>4</v>
      </c>
      <c r="B26" s="543">
        <v>6</v>
      </c>
      <c r="C26" s="543">
        <v>1</v>
      </c>
      <c r="D26" s="543">
        <v>6</v>
      </c>
      <c r="E26" s="556" t="s">
        <v>1534</v>
      </c>
      <c r="F26" s="557" t="s">
        <v>1535</v>
      </c>
      <c r="G26" s="556" t="s">
        <v>43</v>
      </c>
      <c r="H26" s="212" t="s">
        <v>1259</v>
      </c>
      <c r="I26" s="217" t="s">
        <v>50</v>
      </c>
      <c r="J26" s="556" t="s">
        <v>1536</v>
      </c>
      <c r="K26" s="543" t="s">
        <v>55</v>
      </c>
      <c r="L26" s="543"/>
      <c r="M26" s="568">
        <v>44326.37</v>
      </c>
      <c r="N26" s="567"/>
      <c r="O26" s="568">
        <v>44046.2</v>
      </c>
      <c r="P26" s="567"/>
      <c r="Q26" s="556" t="s">
        <v>1537</v>
      </c>
      <c r="R26" s="556" t="s">
        <v>1538</v>
      </c>
      <c r="S26" s="198"/>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203"/>
      <c r="AY26" s="204"/>
    </row>
    <row r="27" spans="1:51" s="200" customFormat="1" ht="35.25" customHeight="1" x14ac:dyDescent="0.2">
      <c r="A27" s="529"/>
      <c r="B27" s="543"/>
      <c r="C27" s="543"/>
      <c r="D27" s="543"/>
      <c r="E27" s="556"/>
      <c r="F27" s="559"/>
      <c r="G27" s="556"/>
      <c r="H27" s="211" t="s">
        <v>1148</v>
      </c>
      <c r="I27" s="217" t="s">
        <v>1138</v>
      </c>
      <c r="J27" s="556"/>
      <c r="K27" s="543"/>
      <c r="L27" s="543"/>
      <c r="M27" s="568"/>
      <c r="N27" s="543"/>
      <c r="O27" s="568"/>
      <c r="P27" s="543"/>
      <c r="Q27" s="556"/>
      <c r="R27" s="556"/>
      <c r="S27" s="198"/>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203"/>
      <c r="AY27" s="204"/>
    </row>
    <row r="28" spans="1:51" s="200" customFormat="1" ht="37.5" customHeight="1" x14ac:dyDescent="0.2">
      <c r="A28" s="543">
        <v>5</v>
      </c>
      <c r="B28" s="556">
        <v>6</v>
      </c>
      <c r="C28" s="556">
        <v>1</v>
      </c>
      <c r="D28" s="556">
        <v>6</v>
      </c>
      <c r="E28" s="556" t="s">
        <v>1539</v>
      </c>
      <c r="F28" s="556" t="s">
        <v>1540</v>
      </c>
      <c r="G28" s="556" t="s">
        <v>43</v>
      </c>
      <c r="H28" s="212" t="s">
        <v>1259</v>
      </c>
      <c r="I28" s="212">
        <v>1</v>
      </c>
      <c r="J28" s="556" t="s">
        <v>1541</v>
      </c>
      <c r="K28" s="556" t="s">
        <v>46</v>
      </c>
      <c r="L28" s="556"/>
      <c r="M28" s="566">
        <v>25747.16</v>
      </c>
      <c r="N28" s="556"/>
      <c r="O28" s="566">
        <v>25548</v>
      </c>
      <c r="P28" s="556"/>
      <c r="Q28" s="556" t="s">
        <v>1542</v>
      </c>
      <c r="R28" s="556" t="s">
        <v>1232</v>
      </c>
      <c r="S28" s="198"/>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203"/>
      <c r="AY28" s="204"/>
    </row>
    <row r="29" spans="1:51" s="200" customFormat="1" ht="37.5" customHeight="1" x14ac:dyDescent="0.2">
      <c r="A29" s="543"/>
      <c r="B29" s="556"/>
      <c r="C29" s="556"/>
      <c r="D29" s="556"/>
      <c r="E29" s="556"/>
      <c r="F29" s="556"/>
      <c r="G29" s="556"/>
      <c r="H29" s="211" t="s">
        <v>1148</v>
      </c>
      <c r="I29" s="212">
        <v>23</v>
      </c>
      <c r="J29" s="556"/>
      <c r="K29" s="556"/>
      <c r="L29" s="556"/>
      <c r="M29" s="566"/>
      <c r="N29" s="556"/>
      <c r="O29" s="566"/>
      <c r="P29" s="556"/>
      <c r="Q29" s="556"/>
      <c r="R29" s="556"/>
      <c r="S29" s="198"/>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203"/>
      <c r="AY29" s="204"/>
    </row>
    <row r="30" spans="1:51" s="200" customFormat="1" ht="48" customHeight="1" x14ac:dyDescent="0.2">
      <c r="A30" s="543">
        <v>6</v>
      </c>
      <c r="B30" s="556">
        <v>6</v>
      </c>
      <c r="C30" s="556">
        <v>1</v>
      </c>
      <c r="D30" s="556">
        <v>6</v>
      </c>
      <c r="E30" s="556" t="s">
        <v>1543</v>
      </c>
      <c r="F30" s="556" t="s">
        <v>1544</v>
      </c>
      <c r="G30" s="556" t="s">
        <v>68</v>
      </c>
      <c r="H30" s="212" t="s">
        <v>1054</v>
      </c>
      <c r="I30" s="212">
        <v>4</v>
      </c>
      <c r="J30" s="556" t="s">
        <v>1545</v>
      </c>
      <c r="K30" s="556" t="s">
        <v>46</v>
      </c>
      <c r="L30" s="556"/>
      <c r="M30" s="566">
        <v>32015.8</v>
      </c>
      <c r="N30" s="556"/>
      <c r="O30" s="566">
        <v>31333</v>
      </c>
      <c r="P30" s="556"/>
      <c r="Q30" s="556" t="s">
        <v>1546</v>
      </c>
      <c r="R30" s="556" t="s">
        <v>1232</v>
      </c>
      <c r="S30" s="198"/>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203"/>
      <c r="AY30" s="204"/>
    </row>
    <row r="31" spans="1:51" s="200" customFormat="1" ht="48" customHeight="1" x14ac:dyDescent="0.2">
      <c r="A31" s="543"/>
      <c r="B31" s="556"/>
      <c r="C31" s="556"/>
      <c r="D31" s="556"/>
      <c r="E31" s="556"/>
      <c r="F31" s="556"/>
      <c r="G31" s="556"/>
      <c r="H31" s="212" t="s">
        <v>1533</v>
      </c>
      <c r="I31" s="212">
        <v>40</v>
      </c>
      <c r="J31" s="556"/>
      <c r="K31" s="556"/>
      <c r="L31" s="556"/>
      <c r="M31" s="556"/>
      <c r="N31" s="556"/>
      <c r="O31" s="566"/>
      <c r="P31" s="556"/>
      <c r="Q31" s="556"/>
      <c r="R31" s="556"/>
      <c r="S31" s="198"/>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203"/>
      <c r="AY31" s="204"/>
    </row>
    <row r="32" spans="1:51" s="200" customFormat="1" ht="31.5" customHeight="1" x14ac:dyDescent="0.2">
      <c r="A32" s="528">
        <v>7</v>
      </c>
      <c r="B32" s="543">
        <v>1</v>
      </c>
      <c r="C32" s="543">
        <v>1</v>
      </c>
      <c r="D32" s="543">
        <v>6</v>
      </c>
      <c r="E32" s="556" t="s">
        <v>1547</v>
      </c>
      <c r="F32" s="556" t="s">
        <v>1548</v>
      </c>
      <c r="G32" s="528" t="s">
        <v>43</v>
      </c>
      <c r="H32" s="212" t="s">
        <v>1259</v>
      </c>
      <c r="I32" s="218" t="s">
        <v>50</v>
      </c>
      <c r="J32" s="557" t="s">
        <v>1549</v>
      </c>
      <c r="K32" s="528" t="s">
        <v>55</v>
      </c>
      <c r="L32" s="528"/>
      <c r="M32" s="560">
        <v>50264.24</v>
      </c>
      <c r="N32" s="560"/>
      <c r="O32" s="560">
        <v>50000</v>
      </c>
      <c r="P32" s="560"/>
      <c r="Q32" s="556" t="s">
        <v>1550</v>
      </c>
      <c r="R32" s="556" t="s">
        <v>1551</v>
      </c>
      <c r="S32" s="198"/>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203"/>
      <c r="AY32" s="204"/>
    </row>
    <row r="33" spans="1:127" s="200" customFormat="1" ht="39" customHeight="1" x14ac:dyDescent="0.2">
      <c r="A33" s="529"/>
      <c r="B33" s="543"/>
      <c r="C33" s="543"/>
      <c r="D33" s="543"/>
      <c r="E33" s="556"/>
      <c r="F33" s="556"/>
      <c r="G33" s="529"/>
      <c r="H33" s="211" t="s">
        <v>1148</v>
      </c>
      <c r="I33" s="218" t="s">
        <v>1552</v>
      </c>
      <c r="J33" s="559"/>
      <c r="K33" s="531"/>
      <c r="L33" s="531"/>
      <c r="M33" s="561"/>
      <c r="N33" s="561"/>
      <c r="O33" s="561"/>
      <c r="P33" s="561"/>
      <c r="Q33" s="556"/>
      <c r="R33" s="556"/>
      <c r="S33" s="198"/>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203"/>
      <c r="AY33" s="204"/>
    </row>
    <row r="34" spans="1:127" s="200" customFormat="1" ht="36" customHeight="1" x14ac:dyDescent="0.2">
      <c r="A34" s="543">
        <v>8</v>
      </c>
      <c r="B34" s="556">
        <v>3</v>
      </c>
      <c r="C34" s="556">
        <v>1</v>
      </c>
      <c r="D34" s="556">
        <v>6</v>
      </c>
      <c r="E34" s="556" t="s">
        <v>1553</v>
      </c>
      <c r="F34" s="556" t="s">
        <v>1554</v>
      </c>
      <c r="G34" s="556" t="s">
        <v>827</v>
      </c>
      <c r="H34" s="212" t="s">
        <v>1284</v>
      </c>
      <c r="I34" s="212">
        <v>1</v>
      </c>
      <c r="J34" s="556" t="s">
        <v>1555</v>
      </c>
      <c r="K34" s="556" t="s">
        <v>55</v>
      </c>
      <c r="L34" s="556"/>
      <c r="M34" s="566">
        <v>77755.8</v>
      </c>
      <c r="N34" s="556"/>
      <c r="O34" s="566">
        <v>58990.8</v>
      </c>
      <c r="P34" s="556"/>
      <c r="Q34" s="556" t="s">
        <v>373</v>
      </c>
      <c r="R34" s="556" t="s">
        <v>1025</v>
      </c>
      <c r="S34" s="198"/>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203"/>
      <c r="AY34" s="204"/>
    </row>
    <row r="35" spans="1:127" s="200" customFormat="1" ht="36" customHeight="1" x14ac:dyDescent="0.2">
      <c r="A35" s="543"/>
      <c r="B35" s="556"/>
      <c r="C35" s="556"/>
      <c r="D35" s="556"/>
      <c r="E35" s="556"/>
      <c r="F35" s="556"/>
      <c r="G35" s="556"/>
      <c r="H35" s="212" t="s">
        <v>1514</v>
      </c>
      <c r="I35" s="220">
        <v>4000</v>
      </c>
      <c r="J35" s="556"/>
      <c r="K35" s="556"/>
      <c r="L35" s="556"/>
      <c r="M35" s="556"/>
      <c r="N35" s="556"/>
      <c r="O35" s="566"/>
      <c r="P35" s="556"/>
      <c r="Q35" s="556"/>
      <c r="R35" s="556"/>
      <c r="S35" s="198"/>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203"/>
      <c r="AY35" s="204"/>
    </row>
    <row r="36" spans="1:127" s="200" customFormat="1" ht="33.75" customHeight="1" x14ac:dyDescent="0.2">
      <c r="A36" s="528">
        <v>9</v>
      </c>
      <c r="B36" s="556">
        <v>1</v>
      </c>
      <c r="C36" s="556">
        <v>1</v>
      </c>
      <c r="D36" s="556">
        <v>6</v>
      </c>
      <c r="E36" s="556" t="s">
        <v>1556</v>
      </c>
      <c r="F36" s="556" t="s">
        <v>1557</v>
      </c>
      <c r="G36" s="557" t="s">
        <v>1523</v>
      </c>
      <c r="H36" s="212" t="s">
        <v>1038</v>
      </c>
      <c r="I36" s="212">
        <v>1</v>
      </c>
      <c r="J36" s="557" t="s">
        <v>1558</v>
      </c>
      <c r="K36" s="556" t="s">
        <v>52</v>
      </c>
      <c r="L36" s="556"/>
      <c r="M36" s="560">
        <v>97066.89</v>
      </c>
      <c r="N36" s="563"/>
      <c r="O36" s="560">
        <v>85258.89</v>
      </c>
      <c r="P36" s="556"/>
      <c r="Q36" s="556" t="s">
        <v>1559</v>
      </c>
      <c r="R36" s="556" t="s">
        <v>1560</v>
      </c>
      <c r="S36" s="198"/>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203"/>
      <c r="AY36" s="204"/>
    </row>
    <row r="37" spans="1:127" s="200" customFormat="1" ht="28.5" customHeight="1" x14ac:dyDescent="0.2">
      <c r="A37" s="531"/>
      <c r="B37" s="556"/>
      <c r="C37" s="556"/>
      <c r="D37" s="556"/>
      <c r="E37" s="556"/>
      <c r="F37" s="556"/>
      <c r="G37" s="558"/>
      <c r="H37" s="212" t="s">
        <v>1148</v>
      </c>
      <c r="I37" s="212">
        <v>40</v>
      </c>
      <c r="J37" s="559"/>
      <c r="K37" s="556"/>
      <c r="L37" s="556"/>
      <c r="M37" s="561"/>
      <c r="N37" s="564"/>
      <c r="O37" s="561"/>
      <c r="P37" s="556"/>
      <c r="Q37" s="556"/>
      <c r="R37" s="556"/>
      <c r="S37" s="198"/>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203"/>
      <c r="AY37" s="204"/>
    </row>
    <row r="38" spans="1:127" s="200" customFormat="1" ht="33" customHeight="1" x14ac:dyDescent="0.2">
      <c r="A38" s="531"/>
      <c r="B38" s="556"/>
      <c r="C38" s="556"/>
      <c r="D38" s="556"/>
      <c r="E38" s="556"/>
      <c r="F38" s="556"/>
      <c r="G38" s="557" t="s">
        <v>137</v>
      </c>
      <c r="H38" s="212" t="s">
        <v>1561</v>
      </c>
      <c r="I38" s="212">
        <v>1</v>
      </c>
      <c r="J38" s="559"/>
      <c r="K38" s="556"/>
      <c r="L38" s="556"/>
      <c r="M38" s="561"/>
      <c r="N38" s="564"/>
      <c r="O38" s="561"/>
      <c r="P38" s="556"/>
      <c r="Q38" s="556"/>
      <c r="R38" s="556"/>
      <c r="S38" s="198"/>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203"/>
      <c r="AY38" s="204"/>
    </row>
    <row r="39" spans="1:127" s="200" customFormat="1" ht="30" customHeight="1" x14ac:dyDescent="0.2">
      <c r="A39" s="531"/>
      <c r="B39" s="556"/>
      <c r="C39" s="556"/>
      <c r="D39" s="556"/>
      <c r="E39" s="556"/>
      <c r="F39" s="556"/>
      <c r="G39" s="558"/>
      <c r="H39" s="212" t="s">
        <v>1533</v>
      </c>
      <c r="I39" s="220">
        <v>15000</v>
      </c>
      <c r="J39" s="559"/>
      <c r="K39" s="556"/>
      <c r="L39" s="556"/>
      <c r="M39" s="561"/>
      <c r="N39" s="564"/>
      <c r="O39" s="561"/>
      <c r="P39" s="556"/>
      <c r="Q39" s="556"/>
      <c r="R39" s="556"/>
      <c r="S39" s="198"/>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203"/>
      <c r="AY39" s="204"/>
    </row>
    <row r="40" spans="1:127" s="200" customFormat="1" ht="92.25" customHeight="1" x14ac:dyDescent="0.2">
      <c r="A40" s="531"/>
      <c r="B40" s="556"/>
      <c r="C40" s="556"/>
      <c r="D40" s="556"/>
      <c r="E40" s="556"/>
      <c r="F40" s="556"/>
      <c r="G40" s="212" t="s">
        <v>1515</v>
      </c>
      <c r="H40" s="212" t="s">
        <v>1562</v>
      </c>
      <c r="I40" s="220">
        <v>7</v>
      </c>
      <c r="J40" s="559"/>
      <c r="K40" s="556"/>
      <c r="L40" s="556"/>
      <c r="M40" s="561"/>
      <c r="N40" s="564"/>
      <c r="O40" s="561"/>
      <c r="P40" s="556"/>
      <c r="Q40" s="556"/>
      <c r="R40" s="556"/>
      <c r="S40" s="198"/>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203"/>
      <c r="AY40" s="204"/>
    </row>
    <row r="41" spans="1:127" s="200" customFormat="1" ht="96" customHeight="1" x14ac:dyDescent="0.2">
      <c r="A41" s="531"/>
      <c r="B41" s="556"/>
      <c r="C41" s="556"/>
      <c r="D41" s="556"/>
      <c r="E41" s="556"/>
      <c r="F41" s="556"/>
      <c r="G41" s="212" t="s">
        <v>1563</v>
      </c>
      <c r="H41" s="212" t="s">
        <v>1285</v>
      </c>
      <c r="I41" s="220">
        <v>1</v>
      </c>
      <c r="J41" s="559"/>
      <c r="K41" s="556"/>
      <c r="L41" s="556"/>
      <c r="M41" s="561"/>
      <c r="N41" s="564"/>
      <c r="O41" s="561"/>
      <c r="P41" s="556"/>
      <c r="Q41" s="556"/>
      <c r="R41" s="556"/>
      <c r="S41" s="198"/>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203"/>
      <c r="AY41" s="204"/>
    </row>
    <row r="42" spans="1:127" s="200" customFormat="1" ht="69" customHeight="1" x14ac:dyDescent="0.2">
      <c r="A42" s="531"/>
      <c r="B42" s="556"/>
      <c r="C42" s="556"/>
      <c r="D42" s="556"/>
      <c r="E42" s="556"/>
      <c r="F42" s="556"/>
      <c r="G42" s="212" t="s">
        <v>1564</v>
      </c>
      <c r="H42" s="212" t="s">
        <v>1565</v>
      </c>
      <c r="I42" s="220">
        <v>59</v>
      </c>
      <c r="J42" s="559"/>
      <c r="K42" s="556"/>
      <c r="L42" s="556"/>
      <c r="M42" s="561"/>
      <c r="N42" s="564"/>
      <c r="O42" s="561"/>
      <c r="P42" s="556"/>
      <c r="Q42" s="556"/>
      <c r="R42" s="556"/>
      <c r="S42" s="198"/>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203"/>
      <c r="AY42" s="204"/>
    </row>
    <row r="43" spans="1:127" s="200" customFormat="1" ht="38.25" customHeight="1" x14ac:dyDescent="0.2">
      <c r="A43" s="531"/>
      <c r="B43" s="556"/>
      <c r="C43" s="556"/>
      <c r="D43" s="556"/>
      <c r="E43" s="556"/>
      <c r="F43" s="556"/>
      <c r="G43" s="557" t="s">
        <v>92</v>
      </c>
      <c r="H43" s="212" t="s">
        <v>1286</v>
      </c>
      <c r="I43" s="220">
        <v>4</v>
      </c>
      <c r="J43" s="559"/>
      <c r="K43" s="556"/>
      <c r="L43" s="556"/>
      <c r="M43" s="561"/>
      <c r="N43" s="564"/>
      <c r="O43" s="561"/>
      <c r="P43" s="556"/>
      <c r="Q43" s="556"/>
      <c r="R43" s="556"/>
      <c r="S43" s="198"/>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203"/>
      <c r="AY43" s="204"/>
    </row>
    <row r="44" spans="1:127" s="200" customFormat="1" ht="33" customHeight="1" x14ac:dyDescent="0.2">
      <c r="A44" s="531"/>
      <c r="B44" s="556"/>
      <c r="C44" s="556"/>
      <c r="D44" s="556"/>
      <c r="E44" s="556"/>
      <c r="F44" s="556"/>
      <c r="G44" s="558"/>
      <c r="H44" s="212" t="s">
        <v>1519</v>
      </c>
      <c r="I44" s="220">
        <v>51</v>
      </c>
      <c r="J44" s="559"/>
      <c r="K44" s="556"/>
      <c r="L44" s="556"/>
      <c r="M44" s="561"/>
      <c r="N44" s="564"/>
      <c r="O44" s="561"/>
      <c r="P44" s="556"/>
      <c r="Q44" s="556"/>
      <c r="R44" s="556"/>
      <c r="S44" s="198"/>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203"/>
      <c r="AY44" s="204"/>
    </row>
    <row r="45" spans="1:127" s="200" customFormat="1" ht="22.5" customHeight="1" x14ac:dyDescent="0.2">
      <c r="A45" s="531"/>
      <c r="B45" s="556"/>
      <c r="C45" s="556"/>
      <c r="D45" s="556"/>
      <c r="E45" s="556"/>
      <c r="F45" s="556"/>
      <c r="G45" s="557" t="s">
        <v>1566</v>
      </c>
      <c r="H45" s="212" t="s">
        <v>1567</v>
      </c>
      <c r="I45" s="220">
        <v>1</v>
      </c>
      <c r="J45" s="559"/>
      <c r="K45" s="556"/>
      <c r="L45" s="556"/>
      <c r="M45" s="561"/>
      <c r="N45" s="564"/>
      <c r="O45" s="561"/>
      <c r="P45" s="556"/>
      <c r="Q45" s="556"/>
      <c r="R45" s="556"/>
      <c r="S45" s="198"/>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203"/>
      <c r="AY45" s="204"/>
    </row>
    <row r="46" spans="1:127" s="200" customFormat="1" ht="21.75" customHeight="1" x14ac:dyDescent="0.2">
      <c r="A46" s="531"/>
      <c r="B46" s="556"/>
      <c r="C46" s="556"/>
      <c r="D46" s="556"/>
      <c r="E46" s="556"/>
      <c r="F46" s="556"/>
      <c r="G46" s="559"/>
      <c r="H46" s="212" t="s">
        <v>1148</v>
      </c>
      <c r="I46" s="220">
        <v>600</v>
      </c>
      <c r="J46" s="559"/>
      <c r="K46" s="556"/>
      <c r="L46" s="556"/>
      <c r="M46" s="561"/>
      <c r="N46" s="564"/>
      <c r="O46" s="561"/>
      <c r="P46" s="556"/>
      <c r="Q46" s="556"/>
      <c r="R46" s="556"/>
      <c r="S46" s="198"/>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203"/>
      <c r="AY46" s="204"/>
    </row>
    <row r="47" spans="1:127" s="200" customFormat="1" ht="23.25" customHeight="1" x14ac:dyDescent="0.2">
      <c r="A47" s="529"/>
      <c r="B47" s="556"/>
      <c r="C47" s="556"/>
      <c r="D47" s="556"/>
      <c r="E47" s="556"/>
      <c r="F47" s="556"/>
      <c r="G47" s="558"/>
      <c r="H47" s="212" t="s">
        <v>1568</v>
      </c>
      <c r="I47" s="220">
        <v>12</v>
      </c>
      <c r="J47" s="558"/>
      <c r="K47" s="556"/>
      <c r="L47" s="556"/>
      <c r="M47" s="562"/>
      <c r="N47" s="565"/>
      <c r="O47" s="562"/>
      <c r="P47" s="556"/>
      <c r="Q47" s="556"/>
      <c r="R47" s="556"/>
      <c r="S47" s="198"/>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203"/>
      <c r="AY47" s="204"/>
    </row>
    <row r="48" spans="1:127" s="159" customFormat="1" ht="51" customHeight="1" x14ac:dyDescent="0.25">
      <c r="A48" s="528">
        <v>10</v>
      </c>
      <c r="B48" s="520">
        <v>1</v>
      </c>
      <c r="C48" s="520">
        <v>1</v>
      </c>
      <c r="D48" s="520">
        <v>6</v>
      </c>
      <c r="E48" s="520" t="s">
        <v>1569</v>
      </c>
      <c r="F48" s="520" t="s">
        <v>1570</v>
      </c>
      <c r="G48" s="519" t="s">
        <v>47</v>
      </c>
      <c r="H48" s="205" t="s">
        <v>1033</v>
      </c>
      <c r="I48" s="221" t="s">
        <v>992</v>
      </c>
      <c r="J48" s="519" t="s">
        <v>1571</v>
      </c>
      <c r="K48" s="519" t="s">
        <v>1572</v>
      </c>
      <c r="L48" s="519"/>
      <c r="M48" s="518">
        <v>33460</v>
      </c>
      <c r="N48" s="554"/>
      <c r="O48" s="518">
        <v>30000</v>
      </c>
      <c r="P48" s="554"/>
      <c r="Q48" s="519" t="s">
        <v>1559</v>
      </c>
      <c r="R48" s="519" t="s">
        <v>1560</v>
      </c>
      <c r="S48" s="222"/>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4"/>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row>
    <row r="49" spans="1:127" s="159" customFormat="1" ht="65.25" customHeight="1" x14ac:dyDescent="0.25">
      <c r="A49" s="529"/>
      <c r="B49" s="521"/>
      <c r="C49" s="521"/>
      <c r="D49" s="521"/>
      <c r="E49" s="521"/>
      <c r="F49" s="521"/>
      <c r="G49" s="519"/>
      <c r="H49" s="205" t="s">
        <v>1148</v>
      </c>
      <c r="I49" s="221" t="s">
        <v>1573</v>
      </c>
      <c r="J49" s="519"/>
      <c r="K49" s="519"/>
      <c r="L49" s="519"/>
      <c r="M49" s="518"/>
      <c r="N49" s="519"/>
      <c r="O49" s="518"/>
      <c r="P49" s="519"/>
      <c r="Q49" s="519"/>
      <c r="R49" s="519"/>
      <c r="S49" s="222"/>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4"/>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row>
    <row r="50" spans="1:127" s="229" customFormat="1" ht="60" x14ac:dyDescent="0.25">
      <c r="A50" s="219">
        <v>11</v>
      </c>
      <c r="B50" s="205">
        <v>6</v>
      </c>
      <c r="C50" s="205">
        <v>1</v>
      </c>
      <c r="D50" s="205">
        <v>6</v>
      </c>
      <c r="E50" s="205" t="s">
        <v>1574</v>
      </c>
      <c r="F50" s="205" t="s">
        <v>1575</v>
      </c>
      <c r="G50" s="205" t="s">
        <v>1409</v>
      </c>
      <c r="H50" s="205" t="s">
        <v>1061</v>
      </c>
      <c r="I50" s="205">
        <v>1</v>
      </c>
      <c r="J50" s="205" t="s">
        <v>1576</v>
      </c>
      <c r="K50" s="205" t="s">
        <v>55</v>
      </c>
      <c r="L50" s="230"/>
      <c r="M50" s="231">
        <v>23152</v>
      </c>
      <c r="N50" s="230"/>
      <c r="O50" s="231">
        <v>20000</v>
      </c>
      <c r="P50" s="230"/>
      <c r="Q50" s="205" t="s">
        <v>1577</v>
      </c>
      <c r="R50" s="205" t="s">
        <v>1578</v>
      </c>
      <c r="S50" s="226"/>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8"/>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232"/>
      <c r="BZ50" s="232"/>
      <c r="CA50" s="232"/>
      <c r="CB50" s="232"/>
      <c r="CC50" s="232"/>
      <c r="CD50" s="232"/>
      <c r="CE50" s="232"/>
      <c r="CF50" s="232"/>
      <c r="CG50" s="232"/>
      <c r="CH50" s="232"/>
      <c r="CI50" s="232"/>
      <c r="CJ50" s="232"/>
      <c r="CK50" s="232"/>
      <c r="CL50" s="232"/>
      <c r="CM50" s="232"/>
      <c r="CN50" s="232"/>
      <c r="CO50" s="232"/>
      <c r="CP50" s="232"/>
      <c r="CQ50" s="232"/>
      <c r="CR50" s="232"/>
      <c r="CS50" s="232"/>
      <c r="CT50" s="232"/>
      <c r="CU50" s="232"/>
      <c r="CV50" s="232"/>
      <c r="CW50" s="232"/>
      <c r="CX50" s="232"/>
      <c r="CY50" s="232"/>
      <c r="CZ50" s="232"/>
      <c r="DA50" s="232"/>
      <c r="DB50" s="232"/>
      <c r="DC50" s="232"/>
      <c r="DD50" s="232"/>
      <c r="DE50" s="232"/>
      <c r="DF50" s="232"/>
      <c r="DG50" s="232"/>
      <c r="DH50" s="232"/>
      <c r="DI50" s="232"/>
      <c r="DJ50" s="232"/>
      <c r="DK50" s="232"/>
      <c r="DL50" s="232"/>
      <c r="DM50" s="232"/>
      <c r="DN50" s="232"/>
      <c r="DO50" s="232"/>
      <c r="DP50" s="232"/>
      <c r="DQ50" s="232"/>
      <c r="DR50" s="232"/>
      <c r="DS50" s="232"/>
      <c r="DT50" s="232"/>
      <c r="DU50" s="232"/>
      <c r="DV50" s="232"/>
      <c r="DW50" s="232"/>
    </row>
    <row r="51" spans="1:127" s="229" customFormat="1" ht="40.5" customHeight="1" x14ac:dyDescent="0.25">
      <c r="A51" s="543">
        <v>12</v>
      </c>
      <c r="B51" s="519">
        <v>6</v>
      </c>
      <c r="C51" s="519">
        <v>1</v>
      </c>
      <c r="D51" s="519">
        <v>6</v>
      </c>
      <c r="E51" s="519" t="s">
        <v>1579</v>
      </c>
      <c r="F51" s="519" t="s">
        <v>1580</v>
      </c>
      <c r="G51" s="519" t="s">
        <v>68</v>
      </c>
      <c r="H51" s="212" t="s">
        <v>1054</v>
      </c>
      <c r="I51" s="205">
        <v>1</v>
      </c>
      <c r="J51" s="519" t="s">
        <v>1581</v>
      </c>
      <c r="K51" s="519" t="s">
        <v>46</v>
      </c>
      <c r="L51" s="519"/>
      <c r="M51" s="554">
        <v>25531.4</v>
      </c>
      <c r="N51" s="519"/>
      <c r="O51" s="554">
        <v>25190</v>
      </c>
      <c r="P51" s="519"/>
      <c r="Q51" s="519" t="s">
        <v>1582</v>
      </c>
      <c r="R51" s="519" t="s">
        <v>1583</v>
      </c>
      <c r="S51" s="226"/>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8"/>
      <c r="AY51" s="232"/>
      <c r="AZ51" s="232"/>
      <c r="BA51" s="232"/>
      <c r="BB51" s="232"/>
      <c r="BC51" s="232"/>
      <c r="BD51" s="232"/>
      <c r="BE51" s="232"/>
      <c r="BF51" s="232"/>
      <c r="BG51" s="232"/>
      <c r="BH51" s="232"/>
      <c r="BI51" s="232"/>
      <c r="BJ51" s="232"/>
      <c r="BK51" s="232"/>
      <c r="BL51" s="232"/>
      <c r="BM51" s="232"/>
      <c r="BN51" s="232"/>
      <c r="BO51" s="232"/>
      <c r="BP51" s="232"/>
      <c r="BQ51" s="232"/>
      <c r="BR51" s="232"/>
      <c r="BS51" s="232"/>
      <c r="BT51" s="232"/>
      <c r="BU51" s="232"/>
      <c r="BV51" s="232"/>
      <c r="BW51" s="232"/>
      <c r="BX51" s="232"/>
      <c r="BY51" s="232"/>
      <c r="BZ51" s="232"/>
      <c r="CA51" s="232"/>
      <c r="CB51" s="232"/>
      <c r="CC51" s="232"/>
      <c r="CD51" s="232"/>
      <c r="CE51" s="232"/>
      <c r="CF51" s="232"/>
      <c r="CG51" s="232"/>
      <c r="CH51" s="232"/>
      <c r="CI51" s="232"/>
      <c r="CJ51" s="232"/>
      <c r="CK51" s="232"/>
      <c r="CL51" s="232"/>
      <c r="CM51" s="232"/>
      <c r="CN51" s="232"/>
      <c r="CO51" s="232"/>
      <c r="CP51" s="232"/>
      <c r="CQ51" s="232"/>
      <c r="CR51" s="232"/>
      <c r="CS51" s="232"/>
      <c r="CT51" s="232"/>
      <c r="CU51" s="232"/>
      <c r="CV51" s="232"/>
      <c r="CW51" s="232"/>
      <c r="CX51" s="232"/>
      <c r="CY51" s="232"/>
      <c r="CZ51" s="232"/>
      <c r="DA51" s="232"/>
      <c r="DB51" s="232"/>
      <c r="DC51" s="232"/>
      <c r="DD51" s="232"/>
      <c r="DE51" s="232"/>
      <c r="DF51" s="232"/>
      <c r="DG51" s="232"/>
      <c r="DH51" s="232"/>
      <c r="DI51" s="232"/>
      <c r="DJ51" s="232"/>
      <c r="DK51" s="232"/>
      <c r="DL51" s="232"/>
      <c r="DM51" s="232"/>
      <c r="DN51" s="232"/>
      <c r="DO51" s="232"/>
      <c r="DP51" s="232"/>
      <c r="DQ51" s="232"/>
      <c r="DR51" s="232"/>
      <c r="DS51" s="232"/>
      <c r="DT51" s="232"/>
      <c r="DU51" s="232"/>
      <c r="DV51" s="232"/>
      <c r="DW51" s="232"/>
    </row>
    <row r="52" spans="1:127" s="229" customFormat="1" ht="40.5" customHeight="1" x14ac:dyDescent="0.25">
      <c r="A52" s="543"/>
      <c r="B52" s="519"/>
      <c r="C52" s="519"/>
      <c r="D52" s="519"/>
      <c r="E52" s="519"/>
      <c r="F52" s="519"/>
      <c r="G52" s="519"/>
      <c r="H52" s="212" t="s">
        <v>1533</v>
      </c>
      <c r="I52" s="205">
        <v>25</v>
      </c>
      <c r="J52" s="519"/>
      <c r="K52" s="519"/>
      <c r="L52" s="519"/>
      <c r="M52" s="554"/>
      <c r="N52" s="519"/>
      <c r="O52" s="554"/>
      <c r="P52" s="519"/>
      <c r="Q52" s="519"/>
      <c r="R52" s="519"/>
      <c r="S52" s="226"/>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8"/>
      <c r="AY52" s="232"/>
      <c r="AZ52" s="232"/>
      <c r="BA52" s="232"/>
      <c r="BB52" s="232"/>
      <c r="BC52" s="232"/>
      <c r="BD52" s="232"/>
      <c r="BE52" s="232"/>
      <c r="BF52" s="232"/>
      <c r="BG52" s="232"/>
      <c r="BH52" s="232"/>
      <c r="BI52" s="232"/>
      <c r="BJ52" s="232"/>
      <c r="BK52" s="232"/>
      <c r="BL52" s="232"/>
      <c r="BM52" s="232"/>
      <c r="BN52" s="232"/>
      <c r="BO52" s="232"/>
      <c r="BP52" s="232"/>
      <c r="BQ52" s="232"/>
      <c r="BR52" s="232"/>
      <c r="BS52" s="232"/>
      <c r="BT52" s="232"/>
      <c r="BU52" s="232"/>
      <c r="BV52" s="232"/>
      <c r="BW52" s="232"/>
      <c r="BX52" s="232"/>
      <c r="BY52" s="232"/>
      <c r="BZ52" s="232"/>
      <c r="CA52" s="232"/>
      <c r="CB52" s="232"/>
      <c r="CC52" s="232"/>
      <c r="CD52" s="232"/>
      <c r="CE52" s="232"/>
      <c r="CF52" s="232"/>
      <c r="CG52" s="232"/>
      <c r="CH52" s="232"/>
      <c r="CI52" s="232"/>
      <c r="CJ52" s="232"/>
      <c r="CK52" s="232"/>
      <c r="CL52" s="232"/>
      <c r="CM52" s="232"/>
      <c r="CN52" s="232"/>
      <c r="CO52" s="232"/>
      <c r="CP52" s="232"/>
      <c r="CQ52" s="232"/>
      <c r="CR52" s="232"/>
      <c r="CS52" s="232"/>
      <c r="CT52" s="232"/>
      <c r="CU52" s="232"/>
      <c r="CV52" s="232"/>
      <c r="CW52" s="232"/>
      <c r="CX52" s="232"/>
      <c r="CY52" s="232"/>
      <c r="CZ52" s="232"/>
      <c r="DA52" s="232"/>
      <c r="DB52" s="232"/>
      <c r="DC52" s="232"/>
      <c r="DD52" s="232"/>
      <c r="DE52" s="232"/>
      <c r="DF52" s="232"/>
      <c r="DG52" s="232"/>
      <c r="DH52" s="232"/>
      <c r="DI52" s="232"/>
      <c r="DJ52" s="232"/>
      <c r="DK52" s="232"/>
      <c r="DL52" s="232"/>
      <c r="DM52" s="232"/>
      <c r="DN52" s="232"/>
      <c r="DO52" s="232"/>
      <c r="DP52" s="232"/>
      <c r="DQ52" s="232"/>
      <c r="DR52" s="232"/>
      <c r="DS52" s="232"/>
      <c r="DT52" s="232"/>
      <c r="DU52" s="232"/>
      <c r="DV52" s="232"/>
      <c r="DW52" s="232"/>
    </row>
    <row r="53" spans="1:127" s="229" customFormat="1" ht="40.5" customHeight="1" x14ac:dyDescent="0.25">
      <c r="A53" s="543"/>
      <c r="B53" s="519"/>
      <c r="C53" s="519"/>
      <c r="D53" s="519"/>
      <c r="E53" s="519"/>
      <c r="F53" s="519"/>
      <c r="G53" s="519" t="s">
        <v>827</v>
      </c>
      <c r="H53" s="212" t="s">
        <v>1284</v>
      </c>
      <c r="I53" s="205">
        <v>1</v>
      </c>
      <c r="J53" s="519"/>
      <c r="K53" s="519"/>
      <c r="L53" s="519"/>
      <c r="M53" s="554"/>
      <c r="N53" s="519"/>
      <c r="O53" s="554"/>
      <c r="P53" s="519"/>
      <c r="Q53" s="519"/>
      <c r="R53" s="519"/>
      <c r="S53" s="226"/>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8"/>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CS53" s="232"/>
      <c r="CT53" s="232"/>
      <c r="CU53" s="232"/>
      <c r="CV53" s="232"/>
      <c r="CW53" s="232"/>
      <c r="CX53" s="232"/>
      <c r="CY53" s="232"/>
      <c r="CZ53" s="232"/>
      <c r="DA53" s="232"/>
      <c r="DB53" s="232"/>
      <c r="DC53" s="232"/>
      <c r="DD53" s="232"/>
      <c r="DE53" s="232"/>
      <c r="DF53" s="232"/>
      <c r="DG53" s="232"/>
      <c r="DH53" s="232"/>
      <c r="DI53" s="232"/>
      <c r="DJ53" s="232"/>
      <c r="DK53" s="232"/>
      <c r="DL53" s="232"/>
      <c r="DM53" s="232"/>
      <c r="DN53" s="232"/>
      <c r="DO53" s="232"/>
      <c r="DP53" s="232"/>
      <c r="DQ53" s="232"/>
      <c r="DR53" s="232"/>
      <c r="DS53" s="232"/>
      <c r="DT53" s="232"/>
      <c r="DU53" s="232"/>
      <c r="DV53" s="232"/>
      <c r="DW53" s="232"/>
    </row>
    <row r="54" spans="1:127" s="229" customFormat="1" ht="40.5" customHeight="1" x14ac:dyDescent="0.25">
      <c r="A54" s="543"/>
      <c r="B54" s="519"/>
      <c r="C54" s="519"/>
      <c r="D54" s="519"/>
      <c r="E54" s="519"/>
      <c r="F54" s="519"/>
      <c r="G54" s="519"/>
      <c r="H54" s="212" t="s">
        <v>1514</v>
      </c>
      <c r="I54" s="205">
        <v>300</v>
      </c>
      <c r="J54" s="519"/>
      <c r="K54" s="519"/>
      <c r="L54" s="519"/>
      <c r="M54" s="554"/>
      <c r="N54" s="519"/>
      <c r="O54" s="554"/>
      <c r="P54" s="519"/>
      <c r="Q54" s="519"/>
      <c r="R54" s="519"/>
      <c r="S54" s="226"/>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8"/>
      <c r="AY54" s="232"/>
      <c r="AZ54" s="232"/>
      <c r="BA54" s="232"/>
      <c r="BB54" s="232"/>
      <c r="BC54" s="232"/>
      <c r="BD54" s="232"/>
      <c r="BE54" s="232"/>
      <c r="BF54" s="232"/>
      <c r="BG54" s="232"/>
      <c r="BH54" s="232"/>
      <c r="BI54" s="232"/>
      <c r="BJ54" s="232"/>
      <c r="BK54" s="232"/>
      <c r="BL54" s="232"/>
      <c r="BM54" s="232"/>
      <c r="BN54" s="232"/>
      <c r="BO54" s="232"/>
      <c r="BP54" s="232"/>
      <c r="BQ54" s="232"/>
      <c r="BR54" s="232"/>
      <c r="BS54" s="232"/>
      <c r="BT54" s="232"/>
      <c r="BU54" s="232"/>
      <c r="BV54" s="232"/>
      <c r="BW54" s="232"/>
      <c r="BX54" s="232"/>
      <c r="BY54" s="232"/>
      <c r="BZ54" s="232"/>
      <c r="CA54" s="232"/>
      <c r="CB54" s="232"/>
      <c r="CC54" s="232"/>
      <c r="CD54" s="232"/>
      <c r="CE54" s="232"/>
      <c r="CF54" s="232"/>
      <c r="CG54" s="232"/>
      <c r="CH54" s="232"/>
      <c r="CI54" s="232"/>
      <c r="CJ54" s="232"/>
      <c r="CK54" s="232"/>
      <c r="CL54" s="232"/>
      <c r="CM54" s="232"/>
      <c r="CN54" s="232"/>
      <c r="CO54" s="232"/>
      <c r="CP54" s="232"/>
      <c r="CQ54" s="232"/>
      <c r="CR54" s="232"/>
      <c r="CS54" s="232"/>
      <c r="CT54" s="232"/>
      <c r="CU54" s="232"/>
      <c r="CV54" s="232"/>
      <c r="CW54" s="232"/>
      <c r="CX54" s="232"/>
      <c r="CY54" s="232"/>
      <c r="CZ54" s="232"/>
      <c r="DA54" s="232"/>
      <c r="DB54" s="232"/>
      <c r="DC54" s="232"/>
      <c r="DD54" s="232"/>
      <c r="DE54" s="232"/>
      <c r="DF54" s="232"/>
      <c r="DG54" s="232"/>
      <c r="DH54" s="232"/>
      <c r="DI54" s="232"/>
      <c r="DJ54" s="232"/>
      <c r="DK54" s="232"/>
      <c r="DL54" s="232"/>
      <c r="DM54" s="232"/>
      <c r="DN54" s="232"/>
      <c r="DO54" s="232"/>
      <c r="DP54" s="232"/>
      <c r="DQ54" s="232"/>
      <c r="DR54" s="232"/>
      <c r="DS54" s="232"/>
      <c r="DT54" s="232"/>
      <c r="DU54" s="232"/>
      <c r="DV54" s="232"/>
      <c r="DW54" s="232"/>
    </row>
    <row r="55" spans="1:127" s="229" customFormat="1" ht="30.75" customHeight="1" x14ac:dyDescent="0.25">
      <c r="A55" s="528">
        <v>13</v>
      </c>
      <c r="B55" s="520">
        <v>6</v>
      </c>
      <c r="C55" s="520">
        <v>1</v>
      </c>
      <c r="D55" s="520">
        <v>6</v>
      </c>
      <c r="E55" s="520" t="s">
        <v>1584</v>
      </c>
      <c r="F55" s="520" t="s">
        <v>1585</v>
      </c>
      <c r="G55" s="519" t="s">
        <v>799</v>
      </c>
      <c r="H55" s="205" t="s">
        <v>1508</v>
      </c>
      <c r="I55" s="205">
        <v>1</v>
      </c>
      <c r="J55" s="520" t="s">
        <v>1586</v>
      </c>
      <c r="K55" s="520" t="s">
        <v>55</v>
      </c>
      <c r="L55" s="547"/>
      <c r="M55" s="550">
        <v>110707.02</v>
      </c>
      <c r="N55" s="547"/>
      <c r="O55" s="550">
        <v>110707.02</v>
      </c>
      <c r="P55" s="547"/>
      <c r="Q55" s="520" t="s">
        <v>1587</v>
      </c>
      <c r="R55" s="520" t="s">
        <v>1588</v>
      </c>
      <c r="S55" s="226"/>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8"/>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c r="BV55" s="232"/>
      <c r="BW55" s="232"/>
      <c r="BX55" s="232"/>
      <c r="BY55" s="232"/>
      <c r="BZ55" s="232"/>
      <c r="CA55" s="232"/>
      <c r="CB55" s="232"/>
      <c r="CC55" s="232"/>
      <c r="CD55" s="232"/>
      <c r="CE55" s="232"/>
      <c r="CF55" s="232"/>
      <c r="CG55" s="232"/>
      <c r="CH55" s="232"/>
      <c r="CI55" s="232"/>
      <c r="CJ55" s="232"/>
      <c r="CK55" s="232"/>
      <c r="CL55" s="232"/>
      <c r="CM55" s="232"/>
      <c r="CN55" s="232"/>
      <c r="CO55" s="232"/>
      <c r="CP55" s="232"/>
      <c r="CQ55" s="232"/>
      <c r="CR55" s="232"/>
      <c r="CS55" s="232"/>
      <c r="CT55" s="232"/>
      <c r="CU55" s="232"/>
      <c r="CV55" s="232"/>
      <c r="CW55" s="232"/>
      <c r="CX55" s="232"/>
      <c r="CY55" s="232"/>
      <c r="CZ55" s="232"/>
      <c r="DA55" s="232"/>
      <c r="DB55" s="232"/>
      <c r="DC55" s="232"/>
      <c r="DD55" s="232"/>
      <c r="DE55" s="232"/>
      <c r="DF55" s="232"/>
      <c r="DG55" s="232"/>
      <c r="DH55" s="232"/>
      <c r="DI55" s="232"/>
      <c r="DJ55" s="232"/>
      <c r="DK55" s="232"/>
      <c r="DL55" s="232"/>
      <c r="DM55" s="232"/>
      <c r="DN55" s="232"/>
      <c r="DO55" s="232"/>
      <c r="DP55" s="232"/>
      <c r="DQ55" s="232"/>
      <c r="DR55" s="232"/>
      <c r="DS55" s="232"/>
      <c r="DT55" s="232"/>
      <c r="DU55" s="232"/>
      <c r="DV55" s="232"/>
      <c r="DW55" s="232"/>
    </row>
    <row r="56" spans="1:127" s="229" customFormat="1" ht="30.75" customHeight="1" x14ac:dyDescent="0.25">
      <c r="A56" s="552"/>
      <c r="B56" s="553"/>
      <c r="C56" s="553"/>
      <c r="D56" s="553"/>
      <c r="E56" s="553"/>
      <c r="F56" s="553"/>
      <c r="G56" s="519"/>
      <c r="H56" s="205" t="s">
        <v>1589</v>
      </c>
      <c r="I56" s="233">
        <v>2000</v>
      </c>
      <c r="J56" s="501"/>
      <c r="K56" s="501"/>
      <c r="L56" s="548"/>
      <c r="M56" s="501"/>
      <c r="N56" s="548"/>
      <c r="O56" s="501"/>
      <c r="P56" s="548"/>
      <c r="Q56" s="553"/>
      <c r="R56" s="501"/>
      <c r="S56" s="226"/>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8"/>
      <c r="AY56" s="232"/>
      <c r="AZ56" s="232"/>
      <c r="BA56" s="232"/>
      <c r="BB56" s="232"/>
      <c r="BC56" s="232"/>
      <c r="BD56" s="232"/>
      <c r="BE56" s="232"/>
      <c r="BF56" s="232"/>
      <c r="BG56" s="232"/>
      <c r="BH56" s="232"/>
      <c r="BI56" s="232"/>
      <c r="BJ56" s="232"/>
      <c r="BK56" s="232"/>
      <c r="BL56" s="232"/>
      <c r="BM56" s="232"/>
      <c r="BN56" s="232"/>
      <c r="BO56" s="232"/>
      <c r="BP56" s="232"/>
      <c r="BQ56" s="232"/>
      <c r="BR56" s="232"/>
      <c r="BS56" s="232"/>
      <c r="BT56" s="232"/>
      <c r="BU56" s="232"/>
      <c r="BV56" s="232"/>
      <c r="BW56" s="232"/>
      <c r="BX56" s="232"/>
      <c r="BY56" s="232"/>
      <c r="BZ56" s="232"/>
      <c r="CA56" s="232"/>
      <c r="CB56" s="232"/>
      <c r="CC56" s="232"/>
      <c r="CD56" s="232"/>
      <c r="CE56" s="232"/>
      <c r="CF56" s="232"/>
      <c r="CG56" s="232"/>
      <c r="CH56" s="232"/>
      <c r="CI56" s="232"/>
      <c r="CJ56" s="232"/>
      <c r="CK56" s="232"/>
      <c r="CL56" s="232"/>
      <c r="CM56" s="232"/>
      <c r="CN56" s="232"/>
      <c r="CO56" s="232"/>
      <c r="CP56" s="232"/>
      <c r="CQ56" s="232"/>
      <c r="CR56" s="232"/>
      <c r="CS56" s="232"/>
      <c r="CT56" s="232"/>
      <c r="CU56" s="232"/>
      <c r="CV56" s="232"/>
      <c r="CW56" s="232"/>
      <c r="CX56" s="232"/>
      <c r="CY56" s="232"/>
      <c r="CZ56" s="232"/>
      <c r="DA56" s="232"/>
      <c r="DB56" s="232"/>
      <c r="DC56" s="232"/>
      <c r="DD56" s="232"/>
      <c r="DE56" s="232"/>
      <c r="DF56" s="232"/>
      <c r="DG56" s="232"/>
      <c r="DH56" s="232"/>
      <c r="DI56" s="232"/>
      <c r="DJ56" s="232"/>
      <c r="DK56" s="232"/>
      <c r="DL56" s="232"/>
      <c r="DM56" s="232"/>
      <c r="DN56" s="232"/>
      <c r="DO56" s="232"/>
      <c r="DP56" s="232"/>
      <c r="DQ56" s="232"/>
      <c r="DR56" s="232"/>
      <c r="DS56" s="232"/>
      <c r="DT56" s="232"/>
      <c r="DU56" s="232"/>
      <c r="DV56" s="232"/>
      <c r="DW56" s="232"/>
    </row>
    <row r="57" spans="1:127" s="229" customFormat="1" ht="30.75" customHeight="1" x14ac:dyDescent="0.25">
      <c r="A57" s="552"/>
      <c r="B57" s="553"/>
      <c r="C57" s="553"/>
      <c r="D57" s="553"/>
      <c r="E57" s="553"/>
      <c r="F57" s="553"/>
      <c r="G57" s="495" t="s">
        <v>827</v>
      </c>
      <c r="H57" s="205" t="s">
        <v>1590</v>
      </c>
      <c r="I57" s="205">
        <v>14</v>
      </c>
      <c r="J57" s="501"/>
      <c r="K57" s="501"/>
      <c r="L57" s="548"/>
      <c r="M57" s="501"/>
      <c r="N57" s="548"/>
      <c r="O57" s="501"/>
      <c r="P57" s="548"/>
      <c r="Q57" s="553"/>
      <c r="R57" s="501"/>
      <c r="S57" s="226"/>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8"/>
      <c r="AY57" s="232"/>
      <c r="AZ57" s="232"/>
      <c r="BA57" s="232"/>
      <c r="BB57" s="232"/>
      <c r="BC57" s="232"/>
      <c r="BD57" s="232"/>
      <c r="BE57" s="232"/>
      <c r="BF57" s="232"/>
      <c r="BG57" s="232"/>
      <c r="BH57" s="232"/>
      <c r="BI57" s="232"/>
      <c r="BJ57" s="232"/>
      <c r="BK57" s="232"/>
      <c r="BL57" s="232"/>
      <c r="BM57" s="232"/>
      <c r="BN57" s="232"/>
      <c r="BO57" s="232"/>
      <c r="BP57" s="232"/>
      <c r="BQ57" s="232"/>
      <c r="BR57" s="232"/>
      <c r="BS57" s="232"/>
      <c r="BT57" s="232"/>
      <c r="BU57" s="232"/>
      <c r="BV57" s="232"/>
      <c r="BW57" s="232"/>
      <c r="BX57" s="232"/>
      <c r="BY57" s="232"/>
      <c r="BZ57" s="232"/>
      <c r="CA57" s="232"/>
      <c r="CB57" s="232"/>
      <c r="CC57" s="232"/>
      <c r="CD57" s="232"/>
      <c r="CE57" s="232"/>
      <c r="CF57" s="232"/>
      <c r="CG57" s="232"/>
      <c r="CH57" s="232"/>
      <c r="CI57" s="232"/>
      <c r="CJ57" s="232"/>
      <c r="CK57" s="232"/>
      <c r="CL57" s="232"/>
      <c r="CM57" s="232"/>
      <c r="CN57" s="232"/>
      <c r="CO57" s="232"/>
      <c r="CP57" s="232"/>
      <c r="CQ57" s="232"/>
      <c r="CR57" s="232"/>
      <c r="CS57" s="232"/>
      <c r="CT57" s="232"/>
      <c r="CU57" s="232"/>
      <c r="CV57" s="232"/>
      <c r="CW57" s="232"/>
      <c r="CX57" s="232"/>
      <c r="CY57" s="232"/>
      <c r="CZ57" s="232"/>
      <c r="DA57" s="232"/>
      <c r="DB57" s="232"/>
      <c r="DC57" s="232"/>
      <c r="DD57" s="232"/>
      <c r="DE57" s="232"/>
      <c r="DF57" s="232"/>
      <c r="DG57" s="232"/>
      <c r="DH57" s="232"/>
      <c r="DI57" s="232"/>
      <c r="DJ57" s="232"/>
      <c r="DK57" s="232"/>
      <c r="DL57" s="232"/>
      <c r="DM57" s="232"/>
      <c r="DN57" s="232"/>
      <c r="DO57" s="232"/>
      <c r="DP57" s="232"/>
      <c r="DQ57" s="232"/>
      <c r="DR57" s="232"/>
      <c r="DS57" s="232"/>
      <c r="DT57" s="232"/>
      <c r="DU57" s="232"/>
      <c r="DV57" s="232"/>
      <c r="DW57" s="232"/>
    </row>
    <row r="58" spans="1:127" s="229" customFormat="1" ht="48.75" customHeight="1" x14ac:dyDescent="0.25">
      <c r="A58" s="552"/>
      <c r="B58" s="553"/>
      <c r="C58" s="553"/>
      <c r="D58" s="553"/>
      <c r="E58" s="553"/>
      <c r="F58" s="553"/>
      <c r="G58" s="495"/>
      <c r="H58" s="205" t="s">
        <v>1514</v>
      </c>
      <c r="I58" s="233">
        <v>1150</v>
      </c>
      <c r="J58" s="501"/>
      <c r="K58" s="501"/>
      <c r="L58" s="548"/>
      <c r="M58" s="501"/>
      <c r="N58" s="548"/>
      <c r="O58" s="501"/>
      <c r="P58" s="548"/>
      <c r="Q58" s="553"/>
      <c r="R58" s="501"/>
      <c r="S58" s="226"/>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8"/>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c r="BX58" s="232"/>
      <c r="BY58" s="232"/>
      <c r="BZ58" s="232"/>
      <c r="CA58" s="232"/>
      <c r="CB58" s="232"/>
      <c r="CC58" s="232"/>
      <c r="CD58" s="232"/>
      <c r="CE58" s="232"/>
      <c r="CF58" s="232"/>
      <c r="CG58" s="232"/>
      <c r="CH58" s="232"/>
      <c r="CI58" s="232"/>
      <c r="CJ58" s="232"/>
      <c r="CK58" s="232"/>
      <c r="CL58" s="232"/>
      <c r="CM58" s="232"/>
      <c r="CN58" s="232"/>
      <c r="CO58" s="232"/>
      <c r="CP58" s="232"/>
      <c r="CQ58" s="232"/>
      <c r="CR58" s="232"/>
      <c r="CS58" s="232"/>
      <c r="CT58" s="232"/>
      <c r="CU58" s="232"/>
      <c r="CV58" s="232"/>
      <c r="CW58" s="232"/>
      <c r="CX58" s="232"/>
      <c r="CY58" s="232"/>
      <c r="CZ58" s="232"/>
      <c r="DA58" s="232"/>
      <c r="DB58" s="232"/>
      <c r="DC58" s="232"/>
      <c r="DD58" s="232"/>
      <c r="DE58" s="232"/>
      <c r="DF58" s="232"/>
      <c r="DG58" s="232"/>
      <c r="DH58" s="232"/>
      <c r="DI58" s="232"/>
      <c r="DJ58" s="232"/>
      <c r="DK58" s="232"/>
      <c r="DL58" s="232"/>
      <c r="DM58" s="232"/>
      <c r="DN58" s="232"/>
      <c r="DO58" s="232"/>
      <c r="DP58" s="232"/>
      <c r="DQ58" s="232"/>
      <c r="DR58" s="232"/>
      <c r="DS58" s="232"/>
      <c r="DT58" s="232"/>
      <c r="DU58" s="232"/>
      <c r="DV58" s="232"/>
      <c r="DW58" s="232"/>
    </row>
    <row r="59" spans="1:127" s="229" customFormat="1" ht="30.75" customHeight="1" x14ac:dyDescent="0.25">
      <c r="A59" s="552"/>
      <c r="B59" s="553"/>
      <c r="C59" s="553"/>
      <c r="D59" s="553"/>
      <c r="E59" s="553"/>
      <c r="F59" s="553"/>
      <c r="G59" s="148" t="s">
        <v>1563</v>
      </c>
      <c r="H59" s="205" t="s">
        <v>1591</v>
      </c>
      <c r="I59" s="205">
        <v>2</v>
      </c>
      <c r="J59" s="501"/>
      <c r="K59" s="501"/>
      <c r="L59" s="548"/>
      <c r="M59" s="501"/>
      <c r="N59" s="548"/>
      <c r="O59" s="501"/>
      <c r="P59" s="548"/>
      <c r="Q59" s="553"/>
      <c r="R59" s="501"/>
      <c r="S59" s="226"/>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8"/>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row>
    <row r="60" spans="1:127" s="229" customFormat="1" ht="30.75" customHeight="1" x14ac:dyDescent="0.25">
      <c r="A60" s="552"/>
      <c r="B60" s="553"/>
      <c r="C60" s="553"/>
      <c r="D60" s="553"/>
      <c r="E60" s="553"/>
      <c r="F60" s="553"/>
      <c r="G60" s="495" t="s">
        <v>1592</v>
      </c>
      <c r="H60" s="205" t="s">
        <v>1593</v>
      </c>
      <c r="I60" s="205">
        <v>1</v>
      </c>
      <c r="J60" s="501"/>
      <c r="K60" s="501"/>
      <c r="L60" s="548"/>
      <c r="M60" s="501"/>
      <c r="N60" s="548"/>
      <c r="O60" s="501"/>
      <c r="P60" s="548"/>
      <c r="Q60" s="553"/>
      <c r="R60" s="501"/>
      <c r="S60" s="226"/>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8"/>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row>
    <row r="61" spans="1:127" s="229" customFormat="1" ht="38.25" customHeight="1" x14ac:dyDescent="0.25">
      <c r="A61" s="552"/>
      <c r="B61" s="553"/>
      <c r="C61" s="553"/>
      <c r="D61" s="553"/>
      <c r="E61" s="553"/>
      <c r="F61" s="553"/>
      <c r="G61" s="495"/>
      <c r="H61" s="205" t="s">
        <v>1594</v>
      </c>
      <c r="I61" s="233">
        <v>75</v>
      </c>
      <c r="J61" s="501"/>
      <c r="K61" s="501"/>
      <c r="L61" s="548"/>
      <c r="M61" s="501"/>
      <c r="N61" s="548"/>
      <c r="O61" s="501"/>
      <c r="P61" s="548"/>
      <c r="Q61" s="553"/>
      <c r="R61" s="501"/>
      <c r="S61" s="226"/>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8"/>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2"/>
      <c r="CP61" s="232"/>
      <c r="CQ61" s="232"/>
      <c r="CR61" s="232"/>
      <c r="CS61" s="232"/>
      <c r="CT61" s="232"/>
      <c r="CU61" s="232"/>
      <c r="CV61" s="232"/>
      <c r="CW61" s="232"/>
      <c r="CX61" s="232"/>
      <c r="CY61" s="232"/>
      <c r="CZ61" s="232"/>
      <c r="DA61" s="232"/>
      <c r="DB61" s="232"/>
      <c r="DC61" s="232"/>
      <c r="DD61" s="232"/>
      <c r="DE61" s="232"/>
      <c r="DF61" s="232"/>
      <c r="DG61" s="232"/>
      <c r="DH61" s="232"/>
      <c r="DI61" s="232"/>
      <c r="DJ61" s="232"/>
      <c r="DK61" s="232"/>
      <c r="DL61" s="232"/>
      <c r="DM61" s="232"/>
      <c r="DN61" s="232"/>
      <c r="DO61" s="232"/>
      <c r="DP61" s="232"/>
      <c r="DQ61" s="232"/>
      <c r="DR61" s="232"/>
      <c r="DS61" s="232"/>
      <c r="DT61" s="232"/>
      <c r="DU61" s="232"/>
      <c r="DV61" s="232"/>
      <c r="DW61" s="232"/>
    </row>
    <row r="62" spans="1:127" s="229" customFormat="1" ht="38.25" customHeight="1" x14ac:dyDescent="0.25">
      <c r="A62" s="552"/>
      <c r="B62" s="553"/>
      <c r="C62" s="553"/>
      <c r="D62" s="553"/>
      <c r="E62" s="553"/>
      <c r="F62" s="553"/>
      <c r="G62" s="495" t="s">
        <v>1595</v>
      </c>
      <c r="H62" s="205" t="s">
        <v>1596</v>
      </c>
      <c r="I62" s="233">
        <v>2</v>
      </c>
      <c r="J62" s="501"/>
      <c r="K62" s="501"/>
      <c r="L62" s="548"/>
      <c r="M62" s="501"/>
      <c r="N62" s="548"/>
      <c r="O62" s="501"/>
      <c r="P62" s="548"/>
      <c r="Q62" s="553"/>
      <c r="R62" s="501"/>
      <c r="S62" s="226"/>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8"/>
      <c r="AY62" s="232"/>
      <c r="AZ62" s="232"/>
      <c r="BA62" s="232"/>
      <c r="BB62" s="232"/>
      <c r="BC62" s="232"/>
      <c r="BD62" s="232"/>
      <c r="BE62" s="232"/>
      <c r="BF62" s="232"/>
      <c r="BG62" s="232"/>
      <c r="BH62" s="232"/>
      <c r="BI62" s="232"/>
      <c r="BJ62" s="232"/>
      <c r="BK62" s="232"/>
      <c r="BL62" s="232"/>
      <c r="BM62" s="232"/>
      <c r="BN62" s="232"/>
      <c r="BO62" s="232"/>
      <c r="BP62" s="232"/>
      <c r="BQ62" s="232"/>
      <c r="BR62" s="232"/>
      <c r="BS62" s="232"/>
      <c r="BT62" s="232"/>
      <c r="BU62" s="232"/>
      <c r="BV62" s="232"/>
      <c r="BW62" s="232"/>
      <c r="BX62" s="232"/>
      <c r="BY62" s="232"/>
      <c r="BZ62" s="232"/>
      <c r="CA62" s="232"/>
      <c r="CB62" s="232"/>
      <c r="CC62" s="232"/>
      <c r="CD62" s="232"/>
      <c r="CE62" s="232"/>
      <c r="CF62" s="232"/>
      <c r="CG62" s="232"/>
      <c r="CH62" s="232"/>
      <c r="CI62" s="232"/>
      <c r="CJ62" s="232"/>
      <c r="CK62" s="232"/>
      <c r="CL62" s="232"/>
      <c r="CM62" s="232"/>
      <c r="CN62" s="232"/>
      <c r="CO62" s="232"/>
      <c r="CP62" s="232"/>
      <c r="CQ62" s="232"/>
      <c r="CR62" s="232"/>
      <c r="CS62" s="232"/>
      <c r="CT62" s="232"/>
      <c r="CU62" s="232"/>
      <c r="CV62" s="232"/>
      <c r="CW62" s="232"/>
      <c r="CX62" s="232"/>
      <c r="CY62" s="232"/>
      <c r="CZ62" s="232"/>
      <c r="DA62" s="232"/>
      <c r="DB62" s="232"/>
      <c r="DC62" s="232"/>
      <c r="DD62" s="232"/>
      <c r="DE62" s="232"/>
      <c r="DF62" s="232"/>
      <c r="DG62" s="232"/>
      <c r="DH62" s="232"/>
      <c r="DI62" s="232"/>
      <c r="DJ62" s="232"/>
      <c r="DK62" s="232"/>
      <c r="DL62" s="232"/>
      <c r="DM62" s="232"/>
      <c r="DN62" s="232"/>
      <c r="DO62" s="232"/>
      <c r="DP62" s="232"/>
      <c r="DQ62" s="232"/>
      <c r="DR62" s="232"/>
      <c r="DS62" s="232"/>
      <c r="DT62" s="232"/>
      <c r="DU62" s="232"/>
      <c r="DV62" s="232"/>
      <c r="DW62" s="232"/>
    </row>
    <row r="63" spans="1:127" s="229" customFormat="1" ht="62.25" customHeight="1" x14ac:dyDescent="0.25">
      <c r="A63" s="552"/>
      <c r="B63" s="553"/>
      <c r="C63" s="553"/>
      <c r="D63" s="553"/>
      <c r="E63" s="553"/>
      <c r="F63" s="553"/>
      <c r="G63" s="495"/>
      <c r="H63" s="205" t="s">
        <v>1597</v>
      </c>
      <c r="I63" s="233">
        <v>5</v>
      </c>
      <c r="J63" s="500"/>
      <c r="K63" s="500"/>
      <c r="L63" s="549"/>
      <c r="M63" s="500"/>
      <c r="N63" s="549"/>
      <c r="O63" s="500"/>
      <c r="P63" s="549"/>
      <c r="Q63" s="555"/>
      <c r="R63" s="500"/>
      <c r="S63" s="226"/>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8"/>
      <c r="AY63" s="232"/>
      <c r="AZ63" s="232"/>
      <c r="BA63" s="232"/>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c r="DC63" s="232"/>
      <c r="DD63" s="232"/>
      <c r="DE63" s="232"/>
      <c r="DF63" s="232"/>
      <c r="DG63" s="232"/>
      <c r="DH63" s="232"/>
      <c r="DI63" s="232"/>
      <c r="DJ63" s="232"/>
      <c r="DK63" s="232"/>
      <c r="DL63" s="232"/>
      <c r="DM63" s="232"/>
      <c r="DN63" s="232"/>
      <c r="DO63" s="232"/>
      <c r="DP63" s="232"/>
      <c r="DQ63" s="232"/>
      <c r="DR63" s="232"/>
      <c r="DS63" s="232"/>
      <c r="DT63" s="232"/>
      <c r="DU63" s="232"/>
      <c r="DV63" s="232"/>
      <c r="DW63" s="232"/>
    </row>
    <row r="64" spans="1:127" s="229" customFormat="1" ht="33.75" customHeight="1" x14ac:dyDescent="0.25">
      <c r="A64" s="528">
        <v>14</v>
      </c>
      <c r="B64" s="522">
        <v>1</v>
      </c>
      <c r="C64" s="522">
        <v>1</v>
      </c>
      <c r="D64" s="520">
        <v>6</v>
      </c>
      <c r="E64" s="519" t="s">
        <v>1598</v>
      </c>
      <c r="F64" s="519" t="s">
        <v>1599</v>
      </c>
      <c r="G64" s="519" t="s">
        <v>47</v>
      </c>
      <c r="H64" s="205" t="s">
        <v>1033</v>
      </c>
      <c r="I64" s="221" t="s">
        <v>50</v>
      </c>
      <c r="J64" s="519" t="s">
        <v>1600</v>
      </c>
      <c r="K64" s="544" t="s">
        <v>55</v>
      </c>
      <c r="L64" s="544"/>
      <c r="M64" s="551">
        <v>16850</v>
      </c>
      <c r="N64" s="551"/>
      <c r="O64" s="551">
        <v>16850</v>
      </c>
      <c r="P64" s="551"/>
      <c r="Q64" s="519" t="s">
        <v>1601</v>
      </c>
      <c r="R64" s="519" t="s">
        <v>1602</v>
      </c>
      <c r="S64" s="226"/>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row>
    <row r="65" spans="1:51" s="229" customFormat="1" ht="33" customHeight="1" x14ac:dyDescent="0.25">
      <c r="A65" s="529"/>
      <c r="B65" s="523"/>
      <c r="C65" s="523"/>
      <c r="D65" s="521"/>
      <c r="E65" s="519"/>
      <c r="F65" s="519"/>
      <c r="G65" s="519"/>
      <c r="H65" s="205" t="s">
        <v>1148</v>
      </c>
      <c r="I65" s="221" t="s">
        <v>381</v>
      </c>
      <c r="J65" s="519"/>
      <c r="K65" s="544"/>
      <c r="L65" s="544"/>
      <c r="M65" s="551"/>
      <c r="N65" s="551"/>
      <c r="O65" s="551"/>
      <c r="P65" s="551"/>
      <c r="Q65" s="519"/>
      <c r="R65" s="519"/>
      <c r="S65" s="226"/>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row>
    <row r="66" spans="1:51" s="159" customFormat="1" ht="54" customHeight="1" x14ac:dyDescent="0.25">
      <c r="A66" s="219">
        <v>15</v>
      </c>
      <c r="B66" s="207">
        <v>1</v>
      </c>
      <c r="C66" s="234">
        <v>1</v>
      </c>
      <c r="D66" s="234">
        <v>6</v>
      </c>
      <c r="E66" s="207" t="s">
        <v>1603</v>
      </c>
      <c r="F66" s="207" t="s">
        <v>1604</v>
      </c>
      <c r="G66" s="234" t="s">
        <v>1515</v>
      </c>
      <c r="H66" s="205" t="s">
        <v>1605</v>
      </c>
      <c r="I66" s="216" t="s">
        <v>1606</v>
      </c>
      <c r="J66" s="207" t="s">
        <v>1607</v>
      </c>
      <c r="K66" s="234" t="s">
        <v>55</v>
      </c>
      <c r="L66" s="207"/>
      <c r="M66" s="235">
        <v>6482.1</v>
      </c>
      <c r="N66" s="236"/>
      <c r="O66" s="235">
        <v>6482.1</v>
      </c>
      <c r="P66" s="236"/>
      <c r="Q66" s="207" t="s">
        <v>1608</v>
      </c>
      <c r="R66" s="207" t="s">
        <v>1609</v>
      </c>
      <c r="S66" s="222"/>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row>
    <row r="67" spans="1:51" s="229" customFormat="1" ht="52.5" customHeight="1" x14ac:dyDescent="0.25">
      <c r="A67" s="543">
        <v>16</v>
      </c>
      <c r="B67" s="519">
        <v>6</v>
      </c>
      <c r="C67" s="519">
        <v>1</v>
      </c>
      <c r="D67" s="519">
        <v>6</v>
      </c>
      <c r="E67" s="519" t="s">
        <v>1610</v>
      </c>
      <c r="F67" s="519" t="s">
        <v>1611</v>
      </c>
      <c r="G67" s="519" t="s">
        <v>43</v>
      </c>
      <c r="H67" s="205" t="s">
        <v>1259</v>
      </c>
      <c r="I67" s="221" t="s">
        <v>50</v>
      </c>
      <c r="J67" s="519" t="s">
        <v>1612</v>
      </c>
      <c r="K67" s="519" t="s">
        <v>55</v>
      </c>
      <c r="L67" s="519"/>
      <c r="M67" s="546">
        <v>49499.65</v>
      </c>
      <c r="N67" s="545"/>
      <c r="O67" s="518">
        <v>49499.65</v>
      </c>
      <c r="P67" s="545"/>
      <c r="Q67" s="519" t="s">
        <v>1559</v>
      </c>
      <c r="R67" s="519" t="s">
        <v>1560</v>
      </c>
      <c r="S67" s="226"/>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row>
    <row r="68" spans="1:51" s="229" customFormat="1" ht="52.5" customHeight="1" x14ac:dyDescent="0.25">
      <c r="A68" s="543"/>
      <c r="B68" s="519"/>
      <c r="C68" s="519"/>
      <c r="D68" s="519"/>
      <c r="E68" s="519"/>
      <c r="F68" s="519"/>
      <c r="G68" s="519"/>
      <c r="H68" s="205" t="s">
        <v>1148</v>
      </c>
      <c r="I68" s="221" t="s">
        <v>57</v>
      </c>
      <c r="J68" s="519"/>
      <c r="K68" s="519"/>
      <c r="L68" s="519"/>
      <c r="M68" s="546"/>
      <c r="N68" s="545"/>
      <c r="O68" s="518"/>
      <c r="P68" s="545"/>
      <c r="Q68" s="519"/>
      <c r="R68" s="519"/>
      <c r="S68" s="226"/>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row>
    <row r="69" spans="1:51" s="229" customFormat="1" ht="49.5" customHeight="1" x14ac:dyDescent="0.25">
      <c r="A69" s="543">
        <v>17</v>
      </c>
      <c r="B69" s="519">
        <v>2</v>
      </c>
      <c r="C69" s="519">
        <v>1</v>
      </c>
      <c r="D69" s="519">
        <v>9</v>
      </c>
      <c r="E69" s="519" t="s">
        <v>1613</v>
      </c>
      <c r="F69" s="519" t="s">
        <v>1614</v>
      </c>
      <c r="G69" s="519" t="s">
        <v>68</v>
      </c>
      <c r="H69" s="212" t="s">
        <v>1054</v>
      </c>
      <c r="I69" s="205">
        <v>3</v>
      </c>
      <c r="J69" s="519" t="s">
        <v>1615</v>
      </c>
      <c r="K69" s="519" t="s">
        <v>55</v>
      </c>
      <c r="L69" s="519"/>
      <c r="M69" s="518">
        <v>72725</v>
      </c>
      <c r="N69" s="545"/>
      <c r="O69" s="518">
        <v>62145.27</v>
      </c>
      <c r="P69" s="545"/>
      <c r="Q69" s="519" t="s">
        <v>1616</v>
      </c>
      <c r="R69" s="519" t="s">
        <v>1617</v>
      </c>
      <c r="S69" s="226"/>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row>
    <row r="70" spans="1:51" s="229" customFormat="1" ht="49.5" customHeight="1" x14ac:dyDescent="0.25">
      <c r="A70" s="543"/>
      <c r="B70" s="519"/>
      <c r="C70" s="519"/>
      <c r="D70" s="519"/>
      <c r="E70" s="519"/>
      <c r="F70" s="519"/>
      <c r="G70" s="519"/>
      <c r="H70" s="212" t="s">
        <v>1148</v>
      </c>
      <c r="I70" s="205">
        <v>75</v>
      </c>
      <c r="J70" s="519"/>
      <c r="K70" s="519"/>
      <c r="L70" s="519"/>
      <c r="M70" s="518"/>
      <c r="N70" s="545"/>
      <c r="O70" s="518"/>
      <c r="P70" s="545"/>
      <c r="Q70" s="519"/>
      <c r="R70" s="519"/>
      <c r="S70" s="226"/>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row>
    <row r="71" spans="1:51" s="229" customFormat="1" ht="49.5" customHeight="1" x14ac:dyDescent="0.25">
      <c r="A71" s="543"/>
      <c r="B71" s="519"/>
      <c r="C71" s="519"/>
      <c r="D71" s="519"/>
      <c r="E71" s="519"/>
      <c r="F71" s="519"/>
      <c r="G71" s="519" t="s">
        <v>43</v>
      </c>
      <c r="H71" s="205" t="s">
        <v>1259</v>
      </c>
      <c r="I71" s="205">
        <v>3</v>
      </c>
      <c r="J71" s="519"/>
      <c r="K71" s="519"/>
      <c r="L71" s="519"/>
      <c r="M71" s="518"/>
      <c r="N71" s="545"/>
      <c r="O71" s="518"/>
      <c r="P71" s="545"/>
      <c r="Q71" s="519"/>
      <c r="R71" s="519"/>
      <c r="S71" s="226"/>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row>
    <row r="72" spans="1:51" s="229" customFormat="1" ht="49.5" customHeight="1" x14ac:dyDescent="0.25">
      <c r="A72" s="543"/>
      <c r="B72" s="519"/>
      <c r="C72" s="519"/>
      <c r="D72" s="519"/>
      <c r="E72" s="519"/>
      <c r="F72" s="519"/>
      <c r="G72" s="519"/>
      <c r="H72" s="205" t="s">
        <v>1148</v>
      </c>
      <c r="I72" s="205">
        <v>75</v>
      </c>
      <c r="J72" s="519"/>
      <c r="K72" s="519"/>
      <c r="L72" s="519"/>
      <c r="M72" s="518"/>
      <c r="N72" s="545"/>
      <c r="O72" s="518"/>
      <c r="P72" s="545"/>
      <c r="Q72" s="519"/>
      <c r="R72" s="519"/>
      <c r="S72" s="226"/>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row>
    <row r="73" spans="1:51" s="229" customFormat="1" ht="49.5" customHeight="1" x14ac:dyDescent="0.25">
      <c r="A73" s="543"/>
      <c r="B73" s="519"/>
      <c r="C73" s="519"/>
      <c r="D73" s="519"/>
      <c r="E73" s="519"/>
      <c r="F73" s="519"/>
      <c r="G73" s="205" t="s">
        <v>1409</v>
      </c>
      <c r="H73" s="205" t="s">
        <v>1061</v>
      </c>
      <c r="I73" s="205">
        <v>1</v>
      </c>
      <c r="J73" s="519"/>
      <c r="K73" s="519"/>
      <c r="L73" s="519"/>
      <c r="M73" s="518"/>
      <c r="N73" s="545"/>
      <c r="O73" s="518"/>
      <c r="P73" s="545"/>
      <c r="Q73" s="519"/>
      <c r="R73" s="519"/>
      <c r="S73" s="226"/>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row>
    <row r="74" spans="1:51" s="229" customFormat="1" ht="53.25" customHeight="1" x14ac:dyDescent="0.25">
      <c r="A74" s="543">
        <v>18</v>
      </c>
      <c r="B74" s="519">
        <v>1</v>
      </c>
      <c r="C74" s="519">
        <v>1</v>
      </c>
      <c r="D74" s="519">
        <v>9</v>
      </c>
      <c r="E74" s="519" t="s">
        <v>1618</v>
      </c>
      <c r="F74" s="519" t="s">
        <v>1619</v>
      </c>
      <c r="G74" s="519" t="s">
        <v>43</v>
      </c>
      <c r="H74" s="205" t="s">
        <v>1259</v>
      </c>
      <c r="I74" s="221" t="s">
        <v>50</v>
      </c>
      <c r="J74" s="519" t="s">
        <v>1620</v>
      </c>
      <c r="K74" s="519" t="s">
        <v>55</v>
      </c>
      <c r="L74" s="519"/>
      <c r="M74" s="518">
        <v>32712.47</v>
      </c>
      <c r="N74" s="518"/>
      <c r="O74" s="518">
        <v>32712.47</v>
      </c>
      <c r="P74" s="518"/>
      <c r="Q74" s="519" t="s">
        <v>1559</v>
      </c>
      <c r="R74" s="519" t="s">
        <v>1560</v>
      </c>
      <c r="S74" s="226"/>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row>
    <row r="75" spans="1:51" s="229" customFormat="1" ht="53.25" customHeight="1" x14ac:dyDescent="0.25">
      <c r="A75" s="543"/>
      <c r="B75" s="519"/>
      <c r="C75" s="519"/>
      <c r="D75" s="519"/>
      <c r="E75" s="519"/>
      <c r="F75" s="519"/>
      <c r="G75" s="519"/>
      <c r="H75" s="205" t="s">
        <v>1148</v>
      </c>
      <c r="I75" s="221" t="s">
        <v>72</v>
      </c>
      <c r="J75" s="519"/>
      <c r="K75" s="519"/>
      <c r="L75" s="519"/>
      <c r="M75" s="518"/>
      <c r="N75" s="518"/>
      <c r="O75" s="518"/>
      <c r="P75" s="518"/>
      <c r="Q75" s="519"/>
      <c r="R75" s="519"/>
      <c r="S75" s="226"/>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row>
    <row r="76" spans="1:51" x14ac:dyDescent="0.25">
      <c r="A76" s="237"/>
      <c r="B76" s="238"/>
      <c r="C76" s="238"/>
      <c r="D76" s="238"/>
      <c r="E76" s="238"/>
      <c r="F76" s="238"/>
      <c r="G76" s="238"/>
      <c r="H76" s="238"/>
      <c r="I76" s="239"/>
      <c r="J76" s="238"/>
      <c r="K76" s="238"/>
      <c r="L76" s="238"/>
      <c r="M76" s="240"/>
      <c r="N76" s="241"/>
      <c r="O76" s="240"/>
      <c r="P76" s="241"/>
      <c r="Q76" s="238"/>
      <c r="R76" s="238"/>
    </row>
    <row r="77" spans="1:51" x14ac:dyDescent="0.25">
      <c r="A77" s="237"/>
      <c r="B77" s="238"/>
      <c r="C77" s="238"/>
      <c r="D77" s="238"/>
      <c r="E77" s="238"/>
      <c r="F77" s="238"/>
      <c r="G77" s="238"/>
      <c r="H77" s="238"/>
      <c r="I77" s="239"/>
      <c r="J77" s="238"/>
      <c r="K77" s="238"/>
      <c r="L77" s="238"/>
      <c r="M77" s="323"/>
      <c r="N77" s="276"/>
      <c r="O77" s="431" t="s">
        <v>39</v>
      </c>
      <c r="P77" s="431"/>
      <c r="Q77" s="238"/>
      <c r="R77" s="238"/>
    </row>
    <row r="78" spans="1:51" x14ac:dyDescent="0.25">
      <c r="A78" s="237"/>
      <c r="B78" s="238"/>
      <c r="C78" s="238"/>
      <c r="D78" s="238"/>
      <c r="E78" s="238"/>
      <c r="F78" s="238"/>
      <c r="G78" s="238"/>
      <c r="H78" s="238"/>
      <c r="I78" s="239"/>
      <c r="J78" s="238"/>
      <c r="K78" s="238"/>
      <c r="L78" s="238"/>
      <c r="M78" s="321"/>
      <c r="N78" s="385"/>
      <c r="O78" s="365" t="s">
        <v>40</v>
      </c>
      <c r="P78" s="365" t="s">
        <v>41</v>
      </c>
      <c r="Q78" s="238"/>
      <c r="R78" s="238"/>
    </row>
    <row r="79" spans="1:51" x14ac:dyDescent="0.25">
      <c r="A79" s="237"/>
      <c r="B79" s="238"/>
      <c r="C79" s="238"/>
      <c r="D79" s="238"/>
      <c r="E79" s="238"/>
      <c r="F79" s="238"/>
      <c r="G79" s="238"/>
      <c r="H79" s="238"/>
      <c r="I79" s="239"/>
      <c r="J79" s="238"/>
      <c r="K79" s="238"/>
      <c r="L79" s="238"/>
      <c r="M79" s="107"/>
      <c r="N79" s="385" t="s">
        <v>2448</v>
      </c>
      <c r="O79" s="37">
        <v>18</v>
      </c>
      <c r="P79" s="63">
        <f>O7+O14+O18+O26+O28+O30+O32+O34+O36+O48+O50+O51+O55+O64+O66+O67+O69+O74</f>
        <v>869964.27</v>
      </c>
      <c r="Q79" s="238"/>
      <c r="R79" s="238"/>
    </row>
    <row r="80" spans="1:51" x14ac:dyDescent="0.25">
      <c r="M80" s="370"/>
      <c r="N80" s="371"/>
    </row>
    <row r="81" spans="1:51" x14ac:dyDescent="0.25">
      <c r="A81" s="6" t="s">
        <v>1621</v>
      </c>
    </row>
    <row r="83" spans="1:51" s="4" customFormat="1" ht="47.25" customHeight="1" x14ac:dyDescent="0.2">
      <c r="A83" s="541" t="s">
        <v>0</v>
      </c>
      <c r="B83" s="535" t="s">
        <v>1</v>
      </c>
      <c r="C83" s="535" t="s">
        <v>2</v>
      </c>
      <c r="D83" s="535" t="s">
        <v>3</v>
      </c>
      <c r="E83" s="533" t="s">
        <v>4</v>
      </c>
      <c r="F83" s="533" t="s">
        <v>5</v>
      </c>
      <c r="G83" s="533" t="s">
        <v>6</v>
      </c>
      <c r="H83" s="537" t="s">
        <v>7</v>
      </c>
      <c r="I83" s="537"/>
      <c r="J83" s="533" t="s">
        <v>8</v>
      </c>
      <c r="K83" s="538" t="s">
        <v>9</v>
      </c>
      <c r="L83" s="539"/>
      <c r="M83" s="540" t="s">
        <v>10</v>
      </c>
      <c r="N83" s="540"/>
      <c r="O83" s="540" t="s">
        <v>11</v>
      </c>
      <c r="P83" s="540"/>
      <c r="Q83" s="533" t="s">
        <v>12</v>
      </c>
      <c r="R83" s="535" t="s">
        <v>13</v>
      </c>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row>
    <row r="84" spans="1:51" s="4" customFormat="1" ht="35.25" customHeight="1" x14ac:dyDescent="0.2">
      <c r="A84" s="542"/>
      <c r="B84" s="536"/>
      <c r="C84" s="536"/>
      <c r="D84" s="536"/>
      <c r="E84" s="534"/>
      <c r="F84" s="534"/>
      <c r="G84" s="534"/>
      <c r="H84" s="188" t="s">
        <v>14</v>
      </c>
      <c r="I84" s="189" t="s">
        <v>15</v>
      </c>
      <c r="J84" s="534"/>
      <c r="K84" s="190">
        <v>2020</v>
      </c>
      <c r="L84" s="190">
        <v>2021</v>
      </c>
      <c r="M84" s="190">
        <v>2020</v>
      </c>
      <c r="N84" s="190">
        <v>2021</v>
      </c>
      <c r="O84" s="190">
        <v>2020</v>
      </c>
      <c r="P84" s="190">
        <v>2021</v>
      </c>
      <c r="Q84" s="534"/>
      <c r="R84" s="536"/>
      <c r="S84" s="186"/>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c r="AV84" s="187"/>
      <c r="AW84" s="187"/>
      <c r="AX84" s="187"/>
      <c r="AY84" s="187"/>
    </row>
    <row r="85" spans="1:51" s="200" customFormat="1" ht="24" customHeight="1" x14ac:dyDescent="0.2">
      <c r="A85" s="191" t="s">
        <v>16</v>
      </c>
      <c r="B85" s="192" t="s">
        <v>17</v>
      </c>
      <c r="C85" s="192" t="s">
        <v>18</v>
      </c>
      <c r="D85" s="192" t="s">
        <v>19</v>
      </c>
      <c r="E85" s="193" t="s">
        <v>20</v>
      </c>
      <c r="F85" s="193" t="s">
        <v>21</v>
      </c>
      <c r="G85" s="193" t="s">
        <v>22</v>
      </c>
      <c r="H85" s="192" t="s">
        <v>23</v>
      </c>
      <c r="I85" s="194" t="s">
        <v>24</v>
      </c>
      <c r="J85" s="193" t="s">
        <v>25</v>
      </c>
      <c r="K85" s="195" t="s">
        <v>26</v>
      </c>
      <c r="L85" s="195" t="s">
        <v>27</v>
      </c>
      <c r="M85" s="196" t="s">
        <v>28</v>
      </c>
      <c r="N85" s="197" t="s">
        <v>29</v>
      </c>
      <c r="O85" s="196" t="s">
        <v>30</v>
      </c>
      <c r="P85" s="197" t="s">
        <v>31</v>
      </c>
      <c r="Q85" s="193" t="s">
        <v>32</v>
      </c>
      <c r="R85" s="192" t="s">
        <v>33</v>
      </c>
      <c r="S85" s="198"/>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row>
    <row r="86" spans="1:51" s="200" customFormat="1" ht="27.75" customHeight="1" x14ac:dyDescent="0.2">
      <c r="A86" s="528">
        <v>1</v>
      </c>
      <c r="B86" s="520">
        <v>1</v>
      </c>
      <c r="C86" s="522">
        <v>1</v>
      </c>
      <c r="D86" s="522">
        <v>6</v>
      </c>
      <c r="E86" s="520" t="s">
        <v>1622</v>
      </c>
      <c r="F86" s="520" t="s">
        <v>1623</v>
      </c>
      <c r="G86" s="522" t="s">
        <v>43</v>
      </c>
      <c r="H86" s="205" t="s">
        <v>1259</v>
      </c>
      <c r="I86" s="216">
        <v>1</v>
      </c>
      <c r="J86" s="520" t="s">
        <v>1624</v>
      </c>
      <c r="K86" s="522" t="s">
        <v>55</v>
      </c>
      <c r="L86" s="520"/>
      <c r="M86" s="524">
        <v>33970.04</v>
      </c>
      <c r="N86" s="526"/>
      <c r="O86" s="526">
        <v>28500.44</v>
      </c>
      <c r="P86" s="526"/>
      <c r="Q86" s="520" t="s">
        <v>1625</v>
      </c>
      <c r="R86" s="520" t="s">
        <v>1626</v>
      </c>
      <c r="S86" s="198"/>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203"/>
      <c r="AY86" s="204"/>
    </row>
    <row r="87" spans="1:51" s="200" customFormat="1" ht="38.25" customHeight="1" x14ac:dyDescent="0.2">
      <c r="A87" s="529"/>
      <c r="B87" s="521"/>
      <c r="C87" s="523"/>
      <c r="D87" s="523"/>
      <c r="E87" s="521"/>
      <c r="F87" s="521"/>
      <c r="G87" s="523"/>
      <c r="H87" s="205" t="s">
        <v>1148</v>
      </c>
      <c r="I87" s="221" t="s">
        <v>1627</v>
      </c>
      <c r="J87" s="521"/>
      <c r="K87" s="523"/>
      <c r="L87" s="521"/>
      <c r="M87" s="525"/>
      <c r="N87" s="527"/>
      <c r="O87" s="527"/>
      <c r="P87" s="527"/>
      <c r="Q87" s="521"/>
      <c r="R87" s="521"/>
      <c r="S87" s="198"/>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203"/>
      <c r="AY87" s="204"/>
    </row>
    <row r="88" spans="1:51" s="200" customFormat="1" ht="27.75" customHeight="1" x14ac:dyDescent="0.2">
      <c r="A88" s="528">
        <v>2</v>
      </c>
      <c r="B88" s="520">
        <v>1</v>
      </c>
      <c r="C88" s="520">
        <v>1</v>
      </c>
      <c r="D88" s="522">
        <v>6</v>
      </c>
      <c r="E88" s="520" t="s">
        <v>1628</v>
      </c>
      <c r="F88" s="520" t="s">
        <v>1629</v>
      </c>
      <c r="G88" s="520" t="s">
        <v>43</v>
      </c>
      <c r="H88" s="205" t="s">
        <v>1259</v>
      </c>
      <c r="I88" s="206" t="s">
        <v>50</v>
      </c>
      <c r="J88" s="520" t="s">
        <v>1630</v>
      </c>
      <c r="K88" s="519" t="s">
        <v>55</v>
      </c>
      <c r="L88" s="519"/>
      <c r="M88" s="518">
        <v>14815.33</v>
      </c>
      <c r="N88" s="518"/>
      <c r="O88" s="518">
        <v>14815.33</v>
      </c>
      <c r="P88" s="518"/>
      <c r="Q88" s="519" t="s">
        <v>1631</v>
      </c>
      <c r="R88" s="519" t="s">
        <v>1632</v>
      </c>
      <c r="S88" s="198"/>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203"/>
      <c r="AY88" s="204"/>
    </row>
    <row r="89" spans="1:51" s="200" customFormat="1" ht="20.25" customHeight="1" x14ac:dyDescent="0.2">
      <c r="A89" s="531"/>
      <c r="B89" s="530"/>
      <c r="C89" s="530"/>
      <c r="D89" s="532"/>
      <c r="E89" s="530"/>
      <c r="F89" s="530"/>
      <c r="G89" s="521"/>
      <c r="H89" s="205" t="s">
        <v>1148</v>
      </c>
      <c r="I89" s="206" t="s">
        <v>72</v>
      </c>
      <c r="J89" s="530"/>
      <c r="K89" s="519"/>
      <c r="L89" s="519"/>
      <c r="M89" s="518"/>
      <c r="N89" s="518"/>
      <c r="O89" s="518"/>
      <c r="P89" s="518"/>
      <c r="Q89" s="519"/>
      <c r="R89" s="519"/>
      <c r="S89" s="198"/>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203"/>
      <c r="AY89" s="204"/>
    </row>
    <row r="90" spans="1:51" s="200" customFormat="1" ht="65.25" customHeight="1" x14ac:dyDescent="0.2">
      <c r="A90" s="528">
        <v>3</v>
      </c>
      <c r="B90" s="520">
        <v>1</v>
      </c>
      <c r="C90" s="522">
        <v>1</v>
      </c>
      <c r="D90" s="522">
        <v>9</v>
      </c>
      <c r="E90" s="520" t="s">
        <v>1633</v>
      </c>
      <c r="F90" s="520" t="s">
        <v>1634</v>
      </c>
      <c r="G90" s="522" t="s">
        <v>43</v>
      </c>
      <c r="H90" s="205" t="s">
        <v>1259</v>
      </c>
      <c r="I90" s="216">
        <v>1</v>
      </c>
      <c r="J90" s="520" t="s">
        <v>1635</v>
      </c>
      <c r="K90" s="522" t="s">
        <v>55</v>
      </c>
      <c r="L90" s="520"/>
      <c r="M90" s="524">
        <v>123700</v>
      </c>
      <c r="N90" s="526"/>
      <c r="O90" s="524">
        <v>123700</v>
      </c>
      <c r="P90" s="526"/>
      <c r="Q90" s="520" t="s">
        <v>1636</v>
      </c>
      <c r="R90" s="519" t="s">
        <v>1602</v>
      </c>
      <c r="S90" s="198"/>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203"/>
      <c r="AY90" s="204"/>
    </row>
    <row r="91" spans="1:51" s="200" customFormat="1" ht="82.5" customHeight="1" x14ac:dyDescent="0.2">
      <c r="A91" s="529"/>
      <c r="B91" s="521"/>
      <c r="C91" s="523"/>
      <c r="D91" s="523"/>
      <c r="E91" s="521"/>
      <c r="F91" s="521"/>
      <c r="G91" s="523"/>
      <c r="H91" s="205" t="s">
        <v>1148</v>
      </c>
      <c r="I91" s="221" t="s">
        <v>1637</v>
      </c>
      <c r="J91" s="521"/>
      <c r="K91" s="523"/>
      <c r="L91" s="521"/>
      <c r="M91" s="525"/>
      <c r="N91" s="527"/>
      <c r="O91" s="525"/>
      <c r="P91" s="527"/>
      <c r="Q91" s="521"/>
      <c r="R91" s="519"/>
      <c r="S91" s="198"/>
      <c r="T91" s="199"/>
      <c r="U91" s="199"/>
      <c r="V91" s="199"/>
      <c r="W91" s="199"/>
      <c r="X91" s="199"/>
      <c r="Y91" s="199"/>
      <c r="Z91" s="199"/>
      <c r="AA91" s="199"/>
      <c r="AB91" s="199"/>
      <c r="AC91" s="199"/>
      <c r="AD91" s="199"/>
      <c r="AE91" s="199"/>
      <c r="AF91" s="199"/>
      <c r="AG91" s="199"/>
      <c r="AH91" s="199"/>
      <c r="AI91" s="199"/>
      <c r="AJ91" s="199"/>
      <c r="AK91" s="199"/>
      <c r="AL91" s="199"/>
      <c r="AM91" s="199"/>
      <c r="AN91" s="199"/>
      <c r="AO91" s="199"/>
      <c r="AP91" s="199"/>
      <c r="AQ91" s="199"/>
      <c r="AR91" s="199"/>
      <c r="AS91" s="199"/>
      <c r="AT91" s="199"/>
      <c r="AU91" s="199"/>
      <c r="AV91" s="199"/>
      <c r="AW91" s="199"/>
      <c r="AX91" s="203"/>
      <c r="AY91" s="204"/>
    </row>
    <row r="93" spans="1:51" x14ac:dyDescent="0.25">
      <c r="N93" s="276"/>
      <c r="O93" s="431" t="s">
        <v>39</v>
      </c>
      <c r="P93" s="431"/>
    </row>
    <row r="94" spans="1:51" x14ac:dyDescent="0.25">
      <c r="N94" s="385"/>
      <c r="O94" s="365" t="s">
        <v>40</v>
      </c>
      <c r="P94" s="365" t="s">
        <v>41</v>
      </c>
    </row>
    <row r="95" spans="1:51" x14ac:dyDescent="0.25">
      <c r="N95" s="385" t="s">
        <v>2448</v>
      </c>
      <c r="O95" s="37">
        <v>3</v>
      </c>
      <c r="P95" s="63">
        <f>O86+O88+O90</f>
        <v>167015.76999999999</v>
      </c>
    </row>
  </sheetData>
  <mergeCells count="348">
    <mergeCell ref="Q4:Q5"/>
    <mergeCell ref="R4:R5"/>
    <mergeCell ref="A7:A13"/>
    <mergeCell ref="B7:B13"/>
    <mergeCell ref="C7:C13"/>
    <mergeCell ref="D7:D13"/>
    <mergeCell ref="E7:E13"/>
    <mergeCell ref="F7:F13"/>
    <mergeCell ref="G7:G8"/>
    <mergeCell ref="J7:J13"/>
    <mergeCell ref="G4:G5"/>
    <mergeCell ref="H4:I4"/>
    <mergeCell ref="J4:J5"/>
    <mergeCell ref="K4:L4"/>
    <mergeCell ref="M4:N4"/>
    <mergeCell ref="O4:P4"/>
    <mergeCell ref="A4:A5"/>
    <mergeCell ref="B4:B5"/>
    <mergeCell ref="C4:C5"/>
    <mergeCell ref="D4:D5"/>
    <mergeCell ref="E4:E5"/>
    <mergeCell ref="F4:F5"/>
    <mergeCell ref="Q7:Q13"/>
    <mergeCell ref="R7:R13"/>
    <mergeCell ref="G9:G10"/>
    <mergeCell ref="G12:G13"/>
    <mergeCell ref="A14:A17"/>
    <mergeCell ref="B14:B17"/>
    <mergeCell ref="C14:C17"/>
    <mergeCell ref="D14:D17"/>
    <mergeCell ref="E14:E17"/>
    <mergeCell ref="K7:K13"/>
    <mergeCell ref="L7:L13"/>
    <mergeCell ref="G16:G17"/>
    <mergeCell ref="F14:F17"/>
    <mergeCell ref="G14:G15"/>
    <mergeCell ref="J14:J17"/>
    <mergeCell ref="K14:K17"/>
    <mergeCell ref="L14:L17"/>
    <mergeCell ref="M7:M13"/>
    <mergeCell ref="N7:N13"/>
    <mergeCell ref="O7:O13"/>
    <mergeCell ref="P7:P13"/>
    <mergeCell ref="N14:N17"/>
    <mergeCell ref="O14:O17"/>
    <mergeCell ref="P14:P17"/>
    <mergeCell ref="Q14:Q17"/>
    <mergeCell ref="R14:R17"/>
    <mergeCell ref="M14:M17"/>
    <mergeCell ref="A18:A25"/>
    <mergeCell ref="B18:B25"/>
    <mergeCell ref="C18:C25"/>
    <mergeCell ref="D18:D25"/>
    <mergeCell ref="E18:E25"/>
    <mergeCell ref="F18:F25"/>
    <mergeCell ref="G18:G19"/>
    <mergeCell ref="J18:J25"/>
    <mergeCell ref="K18:K25"/>
    <mergeCell ref="Q26:Q27"/>
    <mergeCell ref="R26:R27"/>
    <mergeCell ref="F26:F27"/>
    <mergeCell ref="G26:G27"/>
    <mergeCell ref="J26:J27"/>
    <mergeCell ref="K26:K27"/>
    <mergeCell ref="L26:L27"/>
    <mergeCell ref="M26:M27"/>
    <mergeCell ref="R18:R25"/>
    <mergeCell ref="G20:G21"/>
    <mergeCell ref="G22:G23"/>
    <mergeCell ref="G24:G25"/>
    <mergeCell ref="L18:L25"/>
    <mergeCell ref="M18:M25"/>
    <mergeCell ref="N18:N25"/>
    <mergeCell ref="O18:O25"/>
    <mergeCell ref="P18:P25"/>
    <mergeCell ref="Q18:Q25"/>
    <mergeCell ref="A28:A29"/>
    <mergeCell ref="B28:B29"/>
    <mergeCell ref="C28:C29"/>
    <mergeCell ref="D28:D29"/>
    <mergeCell ref="E28:E29"/>
    <mergeCell ref="F28:F29"/>
    <mergeCell ref="N26:N27"/>
    <mergeCell ref="O26:O27"/>
    <mergeCell ref="P26:P27"/>
    <mergeCell ref="A26:A27"/>
    <mergeCell ref="B26:B27"/>
    <mergeCell ref="C26:C27"/>
    <mergeCell ref="D26:D27"/>
    <mergeCell ref="E26:E27"/>
    <mergeCell ref="Q30:Q31"/>
    <mergeCell ref="R30:R31"/>
    <mergeCell ref="F30:F31"/>
    <mergeCell ref="G30:G31"/>
    <mergeCell ref="J30:J31"/>
    <mergeCell ref="K30:K31"/>
    <mergeCell ref="L30:L31"/>
    <mergeCell ref="M30:M31"/>
    <mergeCell ref="O28:O29"/>
    <mergeCell ref="P28:P29"/>
    <mergeCell ref="Q28:Q29"/>
    <mergeCell ref="R28:R29"/>
    <mergeCell ref="G28:G29"/>
    <mergeCell ref="J28:J29"/>
    <mergeCell ref="K28:K29"/>
    <mergeCell ref="L28:L29"/>
    <mergeCell ref="M28:M29"/>
    <mergeCell ref="N28:N29"/>
    <mergeCell ref="A32:A33"/>
    <mergeCell ref="B32:B33"/>
    <mergeCell ref="C32:C33"/>
    <mergeCell ref="D32:D33"/>
    <mergeCell ref="E32:E33"/>
    <mergeCell ref="F32:F33"/>
    <mergeCell ref="N30:N31"/>
    <mergeCell ref="O30:O31"/>
    <mergeCell ref="P30:P31"/>
    <mergeCell ref="A30:A31"/>
    <mergeCell ref="B30:B31"/>
    <mergeCell ref="C30:C31"/>
    <mergeCell ref="D30:D31"/>
    <mergeCell ref="E30:E31"/>
    <mergeCell ref="Q34:Q35"/>
    <mergeCell ref="R34:R35"/>
    <mergeCell ref="F34:F35"/>
    <mergeCell ref="G34:G35"/>
    <mergeCell ref="J34:J35"/>
    <mergeCell ref="K34:K35"/>
    <mergeCell ref="L34:L35"/>
    <mergeCell ref="M34:M35"/>
    <mergeCell ref="O32:O33"/>
    <mergeCell ref="P32:P33"/>
    <mergeCell ref="Q32:Q33"/>
    <mergeCell ref="R32:R33"/>
    <mergeCell ref="G32:G33"/>
    <mergeCell ref="J32:J33"/>
    <mergeCell ref="K32:K33"/>
    <mergeCell ref="L32:L33"/>
    <mergeCell ref="M32:M33"/>
    <mergeCell ref="N32:N33"/>
    <mergeCell ref="A36:A47"/>
    <mergeCell ref="B36:B47"/>
    <mergeCell ref="C36:C47"/>
    <mergeCell ref="D36:D47"/>
    <mergeCell ref="E36:E47"/>
    <mergeCell ref="F36:F47"/>
    <mergeCell ref="N34:N35"/>
    <mergeCell ref="O34:O35"/>
    <mergeCell ref="P34:P35"/>
    <mergeCell ref="A34:A35"/>
    <mergeCell ref="B34:B35"/>
    <mergeCell ref="C34:C35"/>
    <mergeCell ref="D34:D35"/>
    <mergeCell ref="E34:E35"/>
    <mergeCell ref="O36:O47"/>
    <mergeCell ref="P36:P47"/>
    <mergeCell ref="Q36:Q47"/>
    <mergeCell ref="R36:R47"/>
    <mergeCell ref="G38:G39"/>
    <mergeCell ref="G43:G44"/>
    <mergeCell ref="G45:G47"/>
    <mergeCell ref="G36:G37"/>
    <mergeCell ref="J36:J47"/>
    <mergeCell ref="K36:K47"/>
    <mergeCell ref="L36:L47"/>
    <mergeCell ref="M36:M47"/>
    <mergeCell ref="N36:N47"/>
    <mergeCell ref="R48:R49"/>
    <mergeCell ref="A51:A54"/>
    <mergeCell ref="B51:B54"/>
    <mergeCell ref="C51:C54"/>
    <mergeCell ref="D51:D54"/>
    <mergeCell ref="E51:E54"/>
    <mergeCell ref="F51:F54"/>
    <mergeCell ref="G51:G52"/>
    <mergeCell ref="L48:L49"/>
    <mergeCell ref="M48:M49"/>
    <mergeCell ref="N48:N49"/>
    <mergeCell ref="O48:O49"/>
    <mergeCell ref="P48:P49"/>
    <mergeCell ref="Q48:Q49"/>
    <mergeCell ref="A48:A49"/>
    <mergeCell ref="B48:B49"/>
    <mergeCell ref="C48:C49"/>
    <mergeCell ref="D48:D49"/>
    <mergeCell ref="E48:E49"/>
    <mergeCell ref="F48:F49"/>
    <mergeCell ref="G48:G49"/>
    <mergeCell ref="J48:J49"/>
    <mergeCell ref="K48:K49"/>
    <mergeCell ref="P51:P54"/>
    <mergeCell ref="Q51:Q54"/>
    <mergeCell ref="R51:R54"/>
    <mergeCell ref="G53:G54"/>
    <mergeCell ref="A55:A63"/>
    <mergeCell ref="B55:B63"/>
    <mergeCell ref="C55:C63"/>
    <mergeCell ref="D55:D63"/>
    <mergeCell ref="E55:E63"/>
    <mergeCell ref="J51:J54"/>
    <mergeCell ref="K51:K54"/>
    <mergeCell ref="L51:L54"/>
    <mergeCell ref="M51:M54"/>
    <mergeCell ref="N51:N54"/>
    <mergeCell ref="O51:O54"/>
    <mergeCell ref="N55:N63"/>
    <mergeCell ref="O55:O63"/>
    <mergeCell ref="P55:P63"/>
    <mergeCell ref="Q55:Q63"/>
    <mergeCell ref="R55:R63"/>
    <mergeCell ref="G57:G58"/>
    <mergeCell ref="G60:G61"/>
    <mergeCell ref="G62:G63"/>
    <mergeCell ref="F55:F63"/>
    <mergeCell ref="G55:G56"/>
    <mergeCell ref="J55:J63"/>
    <mergeCell ref="K55:K63"/>
    <mergeCell ref="L55:L63"/>
    <mergeCell ref="M55:M63"/>
    <mergeCell ref="R64:R65"/>
    <mergeCell ref="A67:A68"/>
    <mergeCell ref="B67:B68"/>
    <mergeCell ref="C67:C68"/>
    <mergeCell ref="D67:D68"/>
    <mergeCell ref="E67:E68"/>
    <mergeCell ref="F67:F68"/>
    <mergeCell ref="G67:G68"/>
    <mergeCell ref="L64:L65"/>
    <mergeCell ref="M64:M65"/>
    <mergeCell ref="N64:N65"/>
    <mergeCell ref="O64:O65"/>
    <mergeCell ref="P64:P65"/>
    <mergeCell ref="Q64:Q65"/>
    <mergeCell ref="A64:A65"/>
    <mergeCell ref="B64:B65"/>
    <mergeCell ref="C64:C65"/>
    <mergeCell ref="D64:D65"/>
    <mergeCell ref="E64:E65"/>
    <mergeCell ref="F64:F65"/>
    <mergeCell ref="G64:G65"/>
    <mergeCell ref="J64:J65"/>
    <mergeCell ref="K64:K65"/>
    <mergeCell ref="R69:R73"/>
    <mergeCell ref="G71:G72"/>
    <mergeCell ref="G69:G70"/>
    <mergeCell ref="J69:J73"/>
    <mergeCell ref="K69:K73"/>
    <mergeCell ref="L69:L73"/>
    <mergeCell ref="M69:M73"/>
    <mergeCell ref="N69:N73"/>
    <mergeCell ref="P67:P68"/>
    <mergeCell ref="Q67:Q68"/>
    <mergeCell ref="R67:R68"/>
    <mergeCell ref="J67:J68"/>
    <mergeCell ref="K67:K68"/>
    <mergeCell ref="L67:L68"/>
    <mergeCell ref="M67:M68"/>
    <mergeCell ref="N67:N68"/>
    <mergeCell ref="O67:O68"/>
    <mergeCell ref="O69:O73"/>
    <mergeCell ref="P69:P73"/>
    <mergeCell ref="Q69:Q73"/>
    <mergeCell ref="A69:A73"/>
    <mergeCell ref="B69:B73"/>
    <mergeCell ref="C69:C73"/>
    <mergeCell ref="D69:D73"/>
    <mergeCell ref="E69:E73"/>
    <mergeCell ref="F69:F73"/>
    <mergeCell ref="R74:R75"/>
    <mergeCell ref="O77:P77"/>
    <mergeCell ref="G74:G75"/>
    <mergeCell ref="J74:J75"/>
    <mergeCell ref="K74:K75"/>
    <mergeCell ref="L74:L75"/>
    <mergeCell ref="M74:M75"/>
    <mergeCell ref="N74:N75"/>
    <mergeCell ref="A74:A75"/>
    <mergeCell ref="B74:B75"/>
    <mergeCell ref="C74:C75"/>
    <mergeCell ref="D74:D75"/>
    <mergeCell ref="E74:E75"/>
    <mergeCell ref="F74:F75"/>
    <mergeCell ref="O74:O75"/>
    <mergeCell ref="P74:P75"/>
    <mergeCell ref="Q74:Q75"/>
    <mergeCell ref="Q83:Q84"/>
    <mergeCell ref="R83:R84"/>
    <mergeCell ref="A86:A87"/>
    <mergeCell ref="B86:B87"/>
    <mergeCell ref="C86:C87"/>
    <mergeCell ref="D86:D87"/>
    <mergeCell ref="E86:E87"/>
    <mergeCell ref="F86:F87"/>
    <mergeCell ref="G86:G87"/>
    <mergeCell ref="J86:J87"/>
    <mergeCell ref="G83:G84"/>
    <mergeCell ref="H83:I83"/>
    <mergeCell ref="J83:J84"/>
    <mergeCell ref="K83:L83"/>
    <mergeCell ref="M83:N83"/>
    <mergeCell ref="O83:P83"/>
    <mergeCell ref="A83:A84"/>
    <mergeCell ref="B83:B84"/>
    <mergeCell ref="C83:C84"/>
    <mergeCell ref="D83:D84"/>
    <mergeCell ref="E83:E84"/>
    <mergeCell ref="F83:F84"/>
    <mergeCell ref="A90:A91"/>
    <mergeCell ref="B90:B91"/>
    <mergeCell ref="C90:C91"/>
    <mergeCell ref="D90:D91"/>
    <mergeCell ref="E90:E91"/>
    <mergeCell ref="F90:F91"/>
    <mergeCell ref="J88:J89"/>
    <mergeCell ref="K88:K89"/>
    <mergeCell ref="L88:L89"/>
    <mergeCell ref="A88:A89"/>
    <mergeCell ref="B88:B89"/>
    <mergeCell ref="C88:C89"/>
    <mergeCell ref="D88:D89"/>
    <mergeCell ref="E88:E89"/>
    <mergeCell ref="F88:F89"/>
    <mergeCell ref="G88:G89"/>
    <mergeCell ref="O90:O91"/>
    <mergeCell ref="P90:P91"/>
    <mergeCell ref="Q90:Q91"/>
    <mergeCell ref="R90:R91"/>
    <mergeCell ref="O93:P93"/>
    <mergeCell ref="G90:G91"/>
    <mergeCell ref="J90:J91"/>
    <mergeCell ref="K90:K91"/>
    <mergeCell ref="L90:L91"/>
    <mergeCell ref="M90:M91"/>
    <mergeCell ref="N90:N91"/>
    <mergeCell ref="P88:P89"/>
    <mergeCell ref="Q88:Q89"/>
    <mergeCell ref="R88:R89"/>
    <mergeCell ref="M88:M89"/>
    <mergeCell ref="N88:N89"/>
    <mergeCell ref="O88:O89"/>
    <mergeCell ref="Q86:Q87"/>
    <mergeCell ref="R86:R87"/>
    <mergeCell ref="K86:K87"/>
    <mergeCell ref="L86:L87"/>
    <mergeCell ref="M86:M87"/>
    <mergeCell ref="N86:N87"/>
    <mergeCell ref="O86:O87"/>
    <mergeCell ref="P86:P8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opLeftCell="A49" zoomScale="80" zoomScaleNormal="80" workbookViewId="0">
      <selection activeCell="N60" sqref="N60:N62"/>
    </sheetView>
  </sheetViews>
  <sheetFormatPr defaultRowHeight="15" x14ac:dyDescent="0.25"/>
  <cols>
    <col min="1" max="1" width="4.7109375" style="1" customWidth="1"/>
    <col min="2" max="2" width="8.85546875" style="1" customWidth="1"/>
    <col min="3" max="3" width="11.42578125" style="1" customWidth="1"/>
    <col min="4" max="4" width="9.7109375" style="1" customWidth="1"/>
    <col min="5" max="5" width="45.7109375" style="1" customWidth="1"/>
    <col min="6" max="6" width="61.42578125" style="1" customWidth="1"/>
    <col min="7" max="7" width="35.7109375" style="1" customWidth="1"/>
    <col min="8" max="8" width="20.42578125" style="1" customWidth="1"/>
    <col min="9" max="9" width="10.42578125" style="1" customWidth="1"/>
    <col min="10" max="10" width="41.140625" style="1" customWidth="1"/>
    <col min="11" max="11" width="10.7109375" style="1" customWidth="1"/>
    <col min="12" max="12" width="14.85546875" style="1" customWidth="1"/>
    <col min="13" max="13" width="14.7109375" style="1" customWidth="1"/>
    <col min="14" max="14" width="14.42578125" style="1" customWidth="1"/>
    <col min="15" max="16" width="14.7109375" style="1" customWidth="1"/>
    <col min="17" max="17" width="20.85546875" style="1" customWidth="1"/>
    <col min="18" max="18" width="15.710937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1" spans="1:19" x14ac:dyDescent="0.25">
      <c r="M1" s="2"/>
      <c r="N1" s="2"/>
      <c r="O1" s="2"/>
      <c r="P1" s="77"/>
    </row>
    <row r="2" spans="1:19" ht="18.75" x14ac:dyDescent="0.3">
      <c r="A2" s="76" t="s">
        <v>2450</v>
      </c>
      <c r="M2" s="2"/>
      <c r="N2" s="2"/>
      <c r="O2" s="2"/>
      <c r="P2" s="77"/>
    </row>
    <row r="3" spans="1:19" x14ac:dyDescent="0.25">
      <c r="M3" s="2"/>
      <c r="N3" s="2"/>
      <c r="O3" s="2"/>
      <c r="P3" s="77"/>
    </row>
    <row r="4" spans="1:19" s="6" customFormat="1" ht="47.25" customHeight="1" x14ac:dyDescent="0.25">
      <c r="A4" s="600" t="s">
        <v>0</v>
      </c>
      <c r="B4" s="598" t="s">
        <v>1</v>
      </c>
      <c r="C4" s="598" t="s">
        <v>2</v>
      </c>
      <c r="D4" s="598" t="s">
        <v>3</v>
      </c>
      <c r="E4" s="600" t="s">
        <v>4</v>
      </c>
      <c r="F4" s="600" t="s">
        <v>5</v>
      </c>
      <c r="G4" s="600" t="s">
        <v>6</v>
      </c>
      <c r="H4" s="407" t="s">
        <v>7</v>
      </c>
      <c r="I4" s="407"/>
      <c r="J4" s="600" t="s">
        <v>8</v>
      </c>
      <c r="K4" s="602" t="s">
        <v>9</v>
      </c>
      <c r="L4" s="514"/>
      <c r="M4" s="413" t="s">
        <v>10</v>
      </c>
      <c r="N4" s="413"/>
      <c r="O4" s="413" t="s">
        <v>11</v>
      </c>
      <c r="P4" s="413"/>
      <c r="Q4" s="600" t="s">
        <v>12</v>
      </c>
      <c r="R4" s="598" t="s">
        <v>13</v>
      </c>
      <c r="S4" s="78"/>
    </row>
    <row r="5" spans="1:19" s="6" customFormat="1" ht="35.25" customHeight="1" x14ac:dyDescent="0.25">
      <c r="A5" s="601"/>
      <c r="B5" s="599"/>
      <c r="C5" s="599"/>
      <c r="D5" s="599"/>
      <c r="E5" s="601"/>
      <c r="F5" s="601"/>
      <c r="G5" s="601"/>
      <c r="H5" s="58" t="s">
        <v>14</v>
      </c>
      <c r="I5" s="58" t="s">
        <v>15</v>
      </c>
      <c r="J5" s="601"/>
      <c r="K5" s="29">
        <v>2020</v>
      </c>
      <c r="L5" s="29">
        <v>2021</v>
      </c>
      <c r="M5" s="29">
        <v>2020</v>
      </c>
      <c r="N5" s="29">
        <v>2021</v>
      </c>
      <c r="O5" s="29">
        <v>2020</v>
      </c>
      <c r="P5" s="29">
        <v>2021</v>
      </c>
      <c r="Q5" s="601"/>
      <c r="R5" s="599"/>
      <c r="S5" s="78"/>
    </row>
    <row r="6" spans="1:19" s="6" customFormat="1" ht="15.75" customHeight="1" x14ac:dyDescent="0.25">
      <c r="A6" s="57" t="s">
        <v>16</v>
      </c>
      <c r="B6" s="58" t="s">
        <v>17</v>
      </c>
      <c r="C6" s="58" t="s">
        <v>18</v>
      </c>
      <c r="D6" s="58" t="s">
        <v>19</v>
      </c>
      <c r="E6" s="57" t="s">
        <v>20</v>
      </c>
      <c r="F6" s="57" t="s">
        <v>21</v>
      </c>
      <c r="G6" s="57" t="s">
        <v>22</v>
      </c>
      <c r="H6" s="58" t="s">
        <v>23</v>
      </c>
      <c r="I6" s="58" t="s">
        <v>24</v>
      </c>
      <c r="J6" s="57" t="s">
        <v>25</v>
      </c>
      <c r="K6" s="29" t="s">
        <v>26</v>
      </c>
      <c r="L6" s="29" t="s">
        <v>27</v>
      </c>
      <c r="M6" s="30" t="s">
        <v>28</v>
      </c>
      <c r="N6" s="30" t="s">
        <v>29</v>
      </c>
      <c r="O6" s="30" t="s">
        <v>30</v>
      </c>
      <c r="P6" s="30" t="s">
        <v>31</v>
      </c>
      <c r="Q6" s="57" t="s">
        <v>32</v>
      </c>
      <c r="R6" s="58" t="s">
        <v>33</v>
      </c>
      <c r="S6" s="78"/>
    </row>
    <row r="7" spans="1:19" s="6" customFormat="1" ht="42" customHeight="1" x14ac:dyDescent="0.25">
      <c r="A7" s="451" t="s">
        <v>34</v>
      </c>
      <c r="B7" s="464" t="s">
        <v>116</v>
      </c>
      <c r="C7" s="464">
        <v>1</v>
      </c>
      <c r="D7" s="464">
        <v>6</v>
      </c>
      <c r="E7" s="495" t="s">
        <v>323</v>
      </c>
      <c r="F7" s="465" t="s">
        <v>324</v>
      </c>
      <c r="G7" s="465" t="s">
        <v>87</v>
      </c>
      <c r="H7" s="46" t="s">
        <v>93</v>
      </c>
      <c r="I7" s="45">
        <v>1</v>
      </c>
      <c r="J7" s="465" t="s">
        <v>325</v>
      </c>
      <c r="K7" s="464" t="s">
        <v>37</v>
      </c>
      <c r="L7" s="418"/>
      <c r="M7" s="497">
        <v>21343.18</v>
      </c>
      <c r="N7" s="445"/>
      <c r="O7" s="445">
        <v>19344.259999999998</v>
      </c>
      <c r="P7" s="445"/>
      <c r="Q7" s="465" t="s">
        <v>326</v>
      </c>
      <c r="R7" s="465" t="s">
        <v>327</v>
      </c>
      <c r="S7" s="14"/>
    </row>
    <row r="8" spans="1:19" s="6" customFormat="1" ht="54.75" customHeight="1" x14ac:dyDescent="0.25">
      <c r="A8" s="452"/>
      <c r="B8" s="464"/>
      <c r="C8" s="464"/>
      <c r="D8" s="464"/>
      <c r="E8" s="495"/>
      <c r="F8" s="465"/>
      <c r="G8" s="465"/>
      <c r="H8" s="46" t="s">
        <v>328</v>
      </c>
      <c r="I8" s="45">
        <v>40</v>
      </c>
      <c r="J8" s="465"/>
      <c r="K8" s="464"/>
      <c r="L8" s="418"/>
      <c r="M8" s="446"/>
      <c r="N8" s="446"/>
      <c r="O8" s="446"/>
      <c r="P8" s="446"/>
      <c r="Q8" s="465"/>
      <c r="R8" s="465"/>
      <c r="S8" s="14"/>
    </row>
    <row r="9" spans="1:19" s="6" customFormat="1" ht="63.75" customHeight="1" x14ac:dyDescent="0.25">
      <c r="A9" s="464" t="s">
        <v>35</v>
      </c>
      <c r="B9" s="451" t="s">
        <v>49</v>
      </c>
      <c r="C9" s="451">
        <v>1</v>
      </c>
      <c r="D9" s="451">
        <v>6</v>
      </c>
      <c r="E9" s="438" t="s">
        <v>329</v>
      </c>
      <c r="F9" s="438" t="s">
        <v>330</v>
      </c>
      <c r="G9" s="438" t="s">
        <v>53</v>
      </c>
      <c r="H9" s="46" t="s">
        <v>62</v>
      </c>
      <c r="I9" s="45">
        <v>2</v>
      </c>
      <c r="J9" s="438" t="s">
        <v>331</v>
      </c>
      <c r="K9" s="451" t="s">
        <v>37</v>
      </c>
      <c r="L9" s="445"/>
      <c r="M9" s="445">
        <v>71518</v>
      </c>
      <c r="N9" s="445"/>
      <c r="O9" s="445">
        <v>65000</v>
      </c>
      <c r="P9" s="445"/>
      <c r="Q9" s="438" t="s">
        <v>332</v>
      </c>
      <c r="R9" s="438" t="s">
        <v>333</v>
      </c>
      <c r="S9" s="14"/>
    </row>
    <row r="10" spans="1:19" s="6" customFormat="1" ht="69.75" customHeight="1" x14ac:dyDescent="0.25">
      <c r="A10" s="464"/>
      <c r="B10" s="452"/>
      <c r="C10" s="452"/>
      <c r="D10" s="452"/>
      <c r="E10" s="454"/>
      <c r="F10" s="454"/>
      <c r="G10" s="454"/>
      <c r="H10" s="46" t="s">
        <v>65</v>
      </c>
      <c r="I10" s="45">
        <v>50</v>
      </c>
      <c r="J10" s="454"/>
      <c r="K10" s="452"/>
      <c r="L10" s="446"/>
      <c r="M10" s="446"/>
      <c r="N10" s="446"/>
      <c r="O10" s="446"/>
      <c r="P10" s="446"/>
      <c r="Q10" s="454"/>
      <c r="R10" s="452"/>
      <c r="S10" s="14"/>
    </row>
    <row r="11" spans="1:19" s="6" customFormat="1" ht="57.75" customHeight="1" x14ac:dyDescent="0.25">
      <c r="A11" s="451" t="s">
        <v>334</v>
      </c>
      <c r="B11" s="464" t="s">
        <v>58</v>
      </c>
      <c r="C11" s="464">
        <v>1</v>
      </c>
      <c r="D11" s="464">
        <v>6</v>
      </c>
      <c r="E11" s="495" t="s">
        <v>335</v>
      </c>
      <c r="F11" s="465" t="s">
        <v>336</v>
      </c>
      <c r="G11" s="465" t="s">
        <v>36</v>
      </c>
      <c r="H11" s="46" t="s">
        <v>127</v>
      </c>
      <c r="I11" s="45">
        <v>4</v>
      </c>
      <c r="J11" s="465" t="s">
        <v>337</v>
      </c>
      <c r="K11" s="464" t="s">
        <v>37</v>
      </c>
      <c r="L11" s="418"/>
      <c r="M11" s="445">
        <v>14466.78</v>
      </c>
      <c r="N11" s="445"/>
      <c r="O11" s="445">
        <v>12815.2</v>
      </c>
      <c r="P11" s="445"/>
      <c r="Q11" s="465" t="s">
        <v>338</v>
      </c>
      <c r="R11" s="438" t="s">
        <v>339</v>
      </c>
      <c r="S11" s="14"/>
    </row>
    <row r="12" spans="1:19" s="6" customFormat="1" ht="57" customHeight="1" x14ac:dyDescent="0.25">
      <c r="A12" s="452"/>
      <c r="B12" s="464"/>
      <c r="C12" s="464"/>
      <c r="D12" s="464"/>
      <c r="E12" s="495"/>
      <c r="F12" s="465"/>
      <c r="G12" s="465"/>
      <c r="H12" s="46" t="s">
        <v>128</v>
      </c>
      <c r="I12" s="45">
        <v>60</v>
      </c>
      <c r="J12" s="465"/>
      <c r="K12" s="464"/>
      <c r="L12" s="418"/>
      <c r="M12" s="446"/>
      <c r="N12" s="446"/>
      <c r="O12" s="446"/>
      <c r="P12" s="446"/>
      <c r="Q12" s="465"/>
      <c r="R12" s="454"/>
      <c r="S12" s="14"/>
    </row>
    <row r="13" spans="1:19" s="6" customFormat="1" ht="35.25" customHeight="1" x14ac:dyDescent="0.25">
      <c r="A13" s="593" t="s">
        <v>340</v>
      </c>
      <c r="B13" s="451" t="s">
        <v>49</v>
      </c>
      <c r="C13" s="451">
        <v>1</v>
      </c>
      <c r="D13" s="451">
        <v>6</v>
      </c>
      <c r="E13" s="499" t="s">
        <v>341</v>
      </c>
      <c r="F13" s="438" t="s">
        <v>342</v>
      </c>
      <c r="G13" s="438" t="s">
        <v>343</v>
      </c>
      <c r="H13" s="46" t="s">
        <v>127</v>
      </c>
      <c r="I13" s="45">
        <v>2</v>
      </c>
      <c r="J13" s="438" t="s">
        <v>344</v>
      </c>
      <c r="K13" s="451" t="s">
        <v>37</v>
      </c>
      <c r="L13" s="445"/>
      <c r="M13" s="497">
        <v>43666.06</v>
      </c>
      <c r="N13" s="445"/>
      <c r="O13" s="445">
        <v>39686.06</v>
      </c>
      <c r="P13" s="445"/>
      <c r="Q13" s="438" t="s">
        <v>345</v>
      </c>
      <c r="R13" s="438" t="s">
        <v>346</v>
      </c>
      <c r="S13" s="14"/>
    </row>
    <row r="14" spans="1:19" s="6" customFormat="1" ht="33" customHeight="1" x14ac:dyDescent="0.25">
      <c r="A14" s="594"/>
      <c r="B14" s="452"/>
      <c r="C14" s="452"/>
      <c r="D14" s="452"/>
      <c r="E14" s="501"/>
      <c r="F14" s="454"/>
      <c r="G14" s="454"/>
      <c r="H14" s="46" t="s">
        <v>128</v>
      </c>
      <c r="I14" s="45">
        <v>20</v>
      </c>
      <c r="J14" s="454"/>
      <c r="K14" s="452"/>
      <c r="L14" s="446"/>
      <c r="M14" s="446"/>
      <c r="N14" s="446"/>
      <c r="O14" s="446"/>
      <c r="P14" s="446"/>
      <c r="Q14" s="454"/>
      <c r="R14" s="452"/>
      <c r="S14" s="14"/>
    </row>
    <row r="15" spans="1:19" s="6" customFormat="1" ht="33" customHeight="1" x14ac:dyDescent="0.25">
      <c r="A15" s="595"/>
      <c r="B15" s="597"/>
      <c r="C15" s="597"/>
      <c r="D15" s="597"/>
      <c r="E15" s="501"/>
      <c r="F15" s="501"/>
      <c r="G15" s="501"/>
      <c r="H15" s="46" t="s">
        <v>93</v>
      </c>
      <c r="I15" s="45">
        <v>1</v>
      </c>
      <c r="J15" s="501"/>
      <c r="K15" s="597"/>
      <c r="L15" s="597"/>
      <c r="M15" s="597"/>
      <c r="N15" s="597"/>
      <c r="O15" s="597"/>
      <c r="P15" s="597"/>
      <c r="Q15" s="501"/>
      <c r="R15" s="597"/>
      <c r="S15" s="14"/>
    </row>
    <row r="16" spans="1:19" s="6" customFormat="1" ht="34.5" customHeight="1" x14ac:dyDescent="0.25">
      <c r="A16" s="596"/>
      <c r="B16" s="584"/>
      <c r="C16" s="584"/>
      <c r="D16" s="584"/>
      <c r="E16" s="500"/>
      <c r="F16" s="500"/>
      <c r="G16" s="500"/>
      <c r="H16" s="46" t="s">
        <v>328</v>
      </c>
      <c r="I16" s="45">
        <v>43</v>
      </c>
      <c r="J16" s="500"/>
      <c r="K16" s="584"/>
      <c r="L16" s="584"/>
      <c r="M16" s="584"/>
      <c r="N16" s="584"/>
      <c r="O16" s="584"/>
      <c r="P16" s="584"/>
      <c r="Q16" s="500"/>
      <c r="R16" s="584"/>
      <c r="S16" s="14"/>
    </row>
    <row r="17" spans="1:19" s="6" customFormat="1" ht="35.25" customHeight="1" x14ac:dyDescent="0.25">
      <c r="A17" s="451" t="s">
        <v>347</v>
      </c>
      <c r="B17" s="464" t="s">
        <v>49</v>
      </c>
      <c r="C17" s="464">
        <v>1</v>
      </c>
      <c r="D17" s="464">
        <v>6</v>
      </c>
      <c r="E17" s="495" t="s">
        <v>348</v>
      </c>
      <c r="F17" s="465" t="s">
        <v>349</v>
      </c>
      <c r="G17" s="465" t="s">
        <v>53</v>
      </c>
      <c r="H17" s="46" t="s">
        <v>62</v>
      </c>
      <c r="I17" s="45">
        <v>1</v>
      </c>
      <c r="J17" s="465" t="s">
        <v>350</v>
      </c>
      <c r="K17" s="464" t="s">
        <v>37</v>
      </c>
      <c r="L17" s="418"/>
      <c r="M17" s="418">
        <v>30132.45</v>
      </c>
      <c r="N17" s="418"/>
      <c r="O17" s="418">
        <v>26600</v>
      </c>
      <c r="P17" s="418"/>
      <c r="Q17" s="465" t="s">
        <v>351</v>
      </c>
      <c r="R17" s="465" t="s">
        <v>352</v>
      </c>
      <c r="S17" s="14"/>
    </row>
    <row r="18" spans="1:19" s="6" customFormat="1" ht="35.25" customHeight="1" x14ac:dyDescent="0.25">
      <c r="A18" s="452"/>
      <c r="B18" s="464"/>
      <c r="C18" s="464"/>
      <c r="D18" s="464"/>
      <c r="E18" s="495"/>
      <c r="F18" s="465"/>
      <c r="G18" s="465"/>
      <c r="H18" s="46" t="s">
        <v>63</v>
      </c>
      <c r="I18" s="45">
        <v>40</v>
      </c>
      <c r="J18" s="465"/>
      <c r="K18" s="464"/>
      <c r="L18" s="418"/>
      <c r="M18" s="418"/>
      <c r="N18" s="418"/>
      <c r="O18" s="418"/>
      <c r="P18" s="418"/>
      <c r="Q18" s="465"/>
      <c r="R18" s="465"/>
      <c r="S18" s="14"/>
    </row>
    <row r="19" spans="1:19" s="6" customFormat="1" ht="39" customHeight="1" x14ac:dyDescent="0.25">
      <c r="A19" s="451" t="s">
        <v>353</v>
      </c>
      <c r="B19" s="464" t="s">
        <v>116</v>
      </c>
      <c r="C19" s="464">
        <v>1</v>
      </c>
      <c r="D19" s="464">
        <v>6</v>
      </c>
      <c r="E19" s="495" t="s">
        <v>354</v>
      </c>
      <c r="F19" s="465" t="s">
        <v>355</v>
      </c>
      <c r="G19" s="465" t="s">
        <v>87</v>
      </c>
      <c r="H19" s="46" t="s">
        <v>93</v>
      </c>
      <c r="I19" s="45">
        <v>1</v>
      </c>
      <c r="J19" s="465" t="s">
        <v>356</v>
      </c>
      <c r="K19" s="464" t="s">
        <v>37</v>
      </c>
      <c r="L19" s="418"/>
      <c r="M19" s="418">
        <v>19853.62</v>
      </c>
      <c r="N19" s="418"/>
      <c r="O19" s="418">
        <v>17904.259999999998</v>
      </c>
      <c r="P19" s="418"/>
      <c r="Q19" s="465" t="s">
        <v>326</v>
      </c>
      <c r="R19" s="465" t="s">
        <v>327</v>
      </c>
      <c r="S19" s="14"/>
    </row>
    <row r="20" spans="1:19" s="6" customFormat="1" ht="36" customHeight="1" x14ac:dyDescent="0.25">
      <c r="A20" s="452"/>
      <c r="B20" s="464"/>
      <c r="C20" s="464"/>
      <c r="D20" s="464"/>
      <c r="E20" s="495"/>
      <c r="F20" s="465"/>
      <c r="G20" s="465"/>
      <c r="H20" s="46" t="s">
        <v>357</v>
      </c>
      <c r="I20" s="45">
        <v>100</v>
      </c>
      <c r="J20" s="465"/>
      <c r="K20" s="464"/>
      <c r="L20" s="418"/>
      <c r="M20" s="418"/>
      <c r="N20" s="418"/>
      <c r="O20" s="418"/>
      <c r="P20" s="418"/>
      <c r="Q20" s="465"/>
      <c r="R20" s="465"/>
      <c r="S20" s="14"/>
    </row>
    <row r="21" spans="1:19" s="6" customFormat="1" ht="36" customHeight="1" x14ac:dyDescent="0.25">
      <c r="A21" s="451" t="s">
        <v>358</v>
      </c>
      <c r="B21" s="464" t="s">
        <v>58</v>
      </c>
      <c r="C21" s="464">
        <v>1</v>
      </c>
      <c r="D21" s="464">
        <v>6</v>
      </c>
      <c r="E21" s="465" t="s">
        <v>359</v>
      </c>
      <c r="F21" s="465" t="s">
        <v>360</v>
      </c>
      <c r="G21" s="465" t="s">
        <v>36</v>
      </c>
      <c r="H21" s="46" t="s">
        <v>127</v>
      </c>
      <c r="I21" s="45">
        <v>4</v>
      </c>
      <c r="J21" s="465" t="s">
        <v>361</v>
      </c>
      <c r="K21" s="464" t="s">
        <v>37</v>
      </c>
      <c r="L21" s="418"/>
      <c r="M21" s="418">
        <v>13889.06</v>
      </c>
      <c r="N21" s="418"/>
      <c r="O21" s="418">
        <v>12561.92</v>
      </c>
      <c r="P21" s="418"/>
      <c r="Q21" s="465" t="s">
        <v>338</v>
      </c>
      <c r="R21" s="438" t="s">
        <v>339</v>
      </c>
      <c r="S21" s="14"/>
    </row>
    <row r="22" spans="1:19" s="6" customFormat="1" ht="40.5" customHeight="1" x14ac:dyDescent="0.25">
      <c r="A22" s="452"/>
      <c r="B22" s="464"/>
      <c r="C22" s="464"/>
      <c r="D22" s="464"/>
      <c r="E22" s="465"/>
      <c r="F22" s="465"/>
      <c r="G22" s="465"/>
      <c r="H22" s="46" t="s">
        <v>128</v>
      </c>
      <c r="I22" s="45">
        <v>60</v>
      </c>
      <c r="J22" s="465"/>
      <c r="K22" s="464"/>
      <c r="L22" s="418"/>
      <c r="M22" s="418"/>
      <c r="N22" s="418"/>
      <c r="O22" s="418"/>
      <c r="P22" s="418"/>
      <c r="Q22" s="465"/>
      <c r="R22" s="454"/>
      <c r="S22" s="14"/>
    </row>
    <row r="23" spans="1:19" s="6" customFormat="1" ht="111" customHeight="1" x14ac:dyDescent="0.25">
      <c r="A23" s="451" t="s">
        <v>362</v>
      </c>
      <c r="B23" s="464" t="s">
        <v>116</v>
      </c>
      <c r="C23" s="464">
        <v>1</v>
      </c>
      <c r="D23" s="464">
        <v>6</v>
      </c>
      <c r="E23" s="495" t="s">
        <v>363</v>
      </c>
      <c r="F23" s="465" t="s">
        <v>364</v>
      </c>
      <c r="G23" s="465" t="s">
        <v>53</v>
      </c>
      <c r="H23" s="46" t="s">
        <v>62</v>
      </c>
      <c r="I23" s="45">
        <v>1</v>
      </c>
      <c r="J23" s="465" t="s">
        <v>365</v>
      </c>
      <c r="K23" s="464" t="s">
        <v>37</v>
      </c>
      <c r="L23" s="418"/>
      <c r="M23" s="493">
        <v>101774.8</v>
      </c>
      <c r="N23" s="418"/>
      <c r="O23" s="418">
        <v>86980.81</v>
      </c>
      <c r="P23" s="418"/>
      <c r="Q23" s="465" t="s">
        <v>338</v>
      </c>
      <c r="R23" s="465" t="s">
        <v>339</v>
      </c>
      <c r="S23" s="14"/>
    </row>
    <row r="24" spans="1:19" s="6" customFormat="1" ht="114.75" customHeight="1" x14ac:dyDescent="0.25">
      <c r="A24" s="452"/>
      <c r="B24" s="464"/>
      <c r="C24" s="464"/>
      <c r="D24" s="464"/>
      <c r="E24" s="495"/>
      <c r="F24" s="465"/>
      <c r="G24" s="465"/>
      <c r="H24" s="46" t="s">
        <v>63</v>
      </c>
      <c r="I24" s="45">
        <v>40</v>
      </c>
      <c r="J24" s="465"/>
      <c r="K24" s="464"/>
      <c r="L24" s="418"/>
      <c r="M24" s="418"/>
      <c r="N24" s="418"/>
      <c r="O24" s="418"/>
      <c r="P24" s="418"/>
      <c r="Q24" s="465"/>
      <c r="R24" s="465"/>
      <c r="S24" s="14"/>
    </row>
    <row r="25" spans="1:19" s="6" customFormat="1" ht="79.5" customHeight="1" x14ac:dyDescent="0.25">
      <c r="A25" s="591" t="s">
        <v>75</v>
      </c>
      <c r="B25" s="589" t="s">
        <v>116</v>
      </c>
      <c r="C25" s="438">
        <v>1</v>
      </c>
      <c r="D25" s="438">
        <v>6</v>
      </c>
      <c r="E25" s="438" t="s">
        <v>366</v>
      </c>
      <c r="F25" s="438" t="s">
        <v>367</v>
      </c>
      <c r="G25" s="438" t="s">
        <v>53</v>
      </c>
      <c r="H25" s="46" t="s">
        <v>140</v>
      </c>
      <c r="I25" s="46">
        <v>1</v>
      </c>
      <c r="J25" s="438" t="s">
        <v>368</v>
      </c>
      <c r="K25" s="438" t="s">
        <v>37</v>
      </c>
      <c r="L25" s="497"/>
      <c r="M25" s="497">
        <v>92344.82</v>
      </c>
      <c r="N25" s="497"/>
      <c r="O25" s="497">
        <v>79478.39</v>
      </c>
      <c r="P25" s="497"/>
      <c r="Q25" s="465" t="s">
        <v>338</v>
      </c>
      <c r="R25" s="438" t="s">
        <v>339</v>
      </c>
    </row>
    <row r="26" spans="1:19" s="6" customFormat="1" ht="50.25" customHeight="1" x14ac:dyDescent="0.25">
      <c r="A26" s="592"/>
      <c r="B26" s="590"/>
      <c r="C26" s="437"/>
      <c r="D26" s="437"/>
      <c r="E26" s="437"/>
      <c r="F26" s="437"/>
      <c r="G26" s="437"/>
      <c r="H26" s="46" t="s">
        <v>63</v>
      </c>
      <c r="I26" s="46">
        <v>48</v>
      </c>
      <c r="J26" s="437"/>
      <c r="K26" s="437"/>
      <c r="L26" s="498"/>
      <c r="M26" s="498"/>
      <c r="N26" s="498"/>
      <c r="O26" s="498"/>
      <c r="P26" s="498"/>
      <c r="Q26" s="465"/>
      <c r="R26" s="454"/>
    </row>
    <row r="27" spans="1:19" s="6" customFormat="1" ht="54" customHeight="1" x14ac:dyDescent="0.25">
      <c r="A27" s="451" t="s">
        <v>76</v>
      </c>
      <c r="B27" s="589" t="s">
        <v>52</v>
      </c>
      <c r="C27" s="438">
        <v>1</v>
      </c>
      <c r="D27" s="438">
        <v>6</v>
      </c>
      <c r="E27" s="438" t="s">
        <v>369</v>
      </c>
      <c r="F27" s="438" t="s">
        <v>370</v>
      </c>
      <c r="G27" s="438" t="s">
        <v>82</v>
      </c>
      <c r="H27" s="46" t="s">
        <v>371</v>
      </c>
      <c r="I27" s="46">
        <v>1</v>
      </c>
      <c r="J27" s="438" t="s">
        <v>372</v>
      </c>
      <c r="K27" s="438" t="s">
        <v>37</v>
      </c>
      <c r="L27" s="497"/>
      <c r="M27" s="497">
        <v>68079.710000000006</v>
      </c>
      <c r="N27" s="497"/>
      <c r="O27" s="497">
        <v>60244.51</v>
      </c>
      <c r="P27" s="497"/>
      <c r="Q27" s="438" t="s">
        <v>373</v>
      </c>
      <c r="R27" s="438" t="s">
        <v>374</v>
      </c>
      <c r="S27" s="14"/>
    </row>
    <row r="28" spans="1:19" s="6" customFormat="1" ht="45.75" customHeight="1" x14ac:dyDescent="0.25">
      <c r="A28" s="452"/>
      <c r="B28" s="590"/>
      <c r="C28" s="437"/>
      <c r="D28" s="437"/>
      <c r="E28" s="437"/>
      <c r="F28" s="437"/>
      <c r="G28" s="437"/>
      <c r="H28" s="46" t="s">
        <v>375</v>
      </c>
      <c r="I28" s="46">
        <v>4000</v>
      </c>
      <c r="J28" s="437"/>
      <c r="K28" s="437"/>
      <c r="L28" s="498"/>
      <c r="M28" s="498"/>
      <c r="N28" s="498"/>
      <c r="O28" s="498"/>
      <c r="P28" s="498"/>
      <c r="Q28" s="437"/>
      <c r="R28" s="437"/>
      <c r="S28" s="14"/>
    </row>
    <row r="29" spans="1:19" s="6" customFormat="1" ht="40.5" customHeight="1" x14ac:dyDescent="0.25">
      <c r="A29" s="451" t="s">
        <v>77</v>
      </c>
      <c r="B29" s="464" t="s">
        <v>52</v>
      </c>
      <c r="C29" s="464">
        <v>1</v>
      </c>
      <c r="D29" s="465">
        <v>9</v>
      </c>
      <c r="E29" s="465" t="s">
        <v>376</v>
      </c>
      <c r="F29" s="465" t="s">
        <v>377</v>
      </c>
      <c r="G29" s="438" t="s">
        <v>38</v>
      </c>
      <c r="H29" s="46" t="s">
        <v>66</v>
      </c>
      <c r="I29" s="11" t="s">
        <v>50</v>
      </c>
      <c r="J29" s="438" t="s">
        <v>378</v>
      </c>
      <c r="K29" s="588" t="s">
        <v>37</v>
      </c>
      <c r="L29" s="493"/>
      <c r="M29" s="418">
        <v>18302</v>
      </c>
      <c r="N29" s="418"/>
      <c r="O29" s="418">
        <v>14762</v>
      </c>
      <c r="P29" s="418"/>
      <c r="Q29" s="495" t="s">
        <v>379</v>
      </c>
      <c r="R29" s="465" t="s">
        <v>380</v>
      </c>
      <c r="S29" s="14"/>
    </row>
    <row r="30" spans="1:19" s="6" customFormat="1" ht="43.5" customHeight="1" x14ac:dyDescent="0.25">
      <c r="A30" s="453"/>
      <c r="B30" s="464"/>
      <c r="C30" s="464"/>
      <c r="D30" s="465"/>
      <c r="E30" s="465"/>
      <c r="F30" s="465"/>
      <c r="G30" s="437"/>
      <c r="H30" s="46" t="s">
        <v>67</v>
      </c>
      <c r="I30" s="11" t="s">
        <v>381</v>
      </c>
      <c r="J30" s="437"/>
      <c r="K30" s="588"/>
      <c r="L30" s="493"/>
      <c r="M30" s="418"/>
      <c r="N30" s="418"/>
      <c r="O30" s="418"/>
      <c r="P30" s="418"/>
      <c r="Q30" s="495"/>
      <c r="R30" s="465"/>
      <c r="S30" s="14"/>
    </row>
    <row r="31" spans="1:19" x14ac:dyDescent="0.25">
      <c r="A31" s="464" t="s">
        <v>78</v>
      </c>
      <c r="B31" s="578" t="s">
        <v>116</v>
      </c>
      <c r="C31" s="464">
        <v>3</v>
      </c>
      <c r="D31" s="451">
        <v>10</v>
      </c>
      <c r="E31" s="580" t="s">
        <v>382</v>
      </c>
      <c r="F31" s="465" t="s">
        <v>383</v>
      </c>
      <c r="G31" s="438" t="s">
        <v>384</v>
      </c>
      <c r="H31" s="45" t="s">
        <v>385</v>
      </c>
      <c r="I31" s="45">
        <v>1</v>
      </c>
      <c r="J31" s="580" t="s">
        <v>386</v>
      </c>
      <c r="K31" s="438" t="s">
        <v>37</v>
      </c>
      <c r="L31" s="438"/>
      <c r="M31" s="497">
        <v>58464.11</v>
      </c>
      <c r="N31" s="445"/>
      <c r="O31" s="497">
        <v>52406.98</v>
      </c>
      <c r="P31" s="445"/>
      <c r="Q31" s="438" t="s">
        <v>387</v>
      </c>
      <c r="R31" s="438" t="s">
        <v>388</v>
      </c>
    </row>
    <row r="32" spans="1:19" ht="45" x14ac:dyDescent="0.25">
      <c r="A32" s="464"/>
      <c r="B32" s="579"/>
      <c r="C32" s="464"/>
      <c r="D32" s="452"/>
      <c r="E32" s="581"/>
      <c r="F32" s="465"/>
      <c r="G32" s="454"/>
      <c r="H32" s="46" t="s">
        <v>389</v>
      </c>
      <c r="I32" s="28">
        <v>7000</v>
      </c>
      <c r="J32" s="581"/>
      <c r="K32" s="454"/>
      <c r="L32" s="454"/>
      <c r="M32" s="577"/>
      <c r="N32" s="446"/>
      <c r="O32" s="577"/>
      <c r="P32" s="446"/>
      <c r="Q32" s="454"/>
      <c r="R32" s="454"/>
    </row>
    <row r="33" spans="1:18" x14ac:dyDescent="0.25">
      <c r="A33" s="464">
        <v>11</v>
      </c>
      <c r="B33" s="579"/>
      <c r="C33" s="464"/>
      <c r="D33" s="452"/>
      <c r="E33" s="581"/>
      <c r="F33" s="465"/>
      <c r="G33" s="454"/>
      <c r="H33" s="46" t="s">
        <v>139</v>
      </c>
      <c r="I33" s="28">
        <v>1</v>
      </c>
      <c r="J33" s="582"/>
      <c r="K33" s="454"/>
      <c r="L33" s="454"/>
      <c r="M33" s="577"/>
      <c r="N33" s="446"/>
      <c r="O33" s="577"/>
      <c r="P33" s="446"/>
      <c r="Q33" s="454"/>
      <c r="R33" s="454"/>
    </row>
    <row r="34" spans="1:18" x14ac:dyDescent="0.25">
      <c r="A34" s="464" t="s">
        <v>79</v>
      </c>
      <c r="B34" s="578" t="s">
        <v>116</v>
      </c>
      <c r="C34" s="464">
        <v>3</v>
      </c>
      <c r="D34" s="451">
        <v>10</v>
      </c>
      <c r="E34" s="580" t="s">
        <v>390</v>
      </c>
      <c r="F34" s="465" t="s">
        <v>383</v>
      </c>
      <c r="G34" s="438" t="s">
        <v>391</v>
      </c>
      <c r="H34" s="45" t="s">
        <v>385</v>
      </c>
      <c r="I34" s="45">
        <v>1</v>
      </c>
      <c r="J34" s="580" t="s">
        <v>392</v>
      </c>
      <c r="K34" s="438" t="s">
        <v>37</v>
      </c>
      <c r="L34" s="438"/>
      <c r="M34" s="497">
        <v>59265.63</v>
      </c>
      <c r="N34" s="445"/>
      <c r="O34" s="497">
        <v>53251.33</v>
      </c>
      <c r="P34" s="445"/>
      <c r="Q34" s="438" t="s">
        <v>387</v>
      </c>
      <c r="R34" s="438" t="s">
        <v>388</v>
      </c>
    </row>
    <row r="35" spans="1:18" ht="45" x14ac:dyDescent="0.25">
      <c r="A35" s="464"/>
      <c r="B35" s="579"/>
      <c r="C35" s="464"/>
      <c r="D35" s="452"/>
      <c r="E35" s="581"/>
      <c r="F35" s="465"/>
      <c r="G35" s="454"/>
      <c r="H35" s="46" t="s">
        <v>389</v>
      </c>
      <c r="I35" s="28">
        <v>35000</v>
      </c>
      <c r="J35" s="581"/>
      <c r="K35" s="454"/>
      <c r="L35" s="454"/>
      <c r="M35" s="577"/>
      <c r="N35" s="446"/>
      <c r="O35" s="577"/>
      <c r="P35" s="446"/>
      <c r="Q35" s="454"/>
      <c r="R35" s="454"/>
    </row>
    <row r="36" spans="1:18" x14ac:dyDescent="0.25">
      <c r="A36" s="464"/>
      <c r="B36" s="579"/>
      <c r="C36" s="464"/>
      <c r="D36" s="452"/>
      <c r="E36" s="581"/>
      <c r="F36" s="465"/>
      <c r="G36" s="454"/>
      <c r="H36" s="46" t="s">
        <v>139</v>
      </c>
      <c r="I36" s="28">
        <v>2</v>
      </c>
      <c r="J36" s="581"/>
      <c r="K36" s="454"/>
      <c r="L36" s="454"/>
      <c r="M36" s="577"/>
      <c r="N36" s="446"/>
      <c r="O36" s="577"/>
      <c r="P36" s="446"/>
      <c r="Q36" s="454"/>
      <c r="R36" s="454"/>
    </row>
    <row r="37" spans="1:18" x14ac:dyDescent="0.25">
      <c r="A37" s="464"/>
      <c r="B37" s="579"/>
      <c r="C37" s="464"/>
      <c r="D37" s="452"/>
      <c r="E37" s="581"/>
      <c r="F37" s="465"/>
      <c r="G37" s="454"/>
      <c r="H37" s="46" t="s">
        <v>91</v>
      </c>
      <c r="I37" s="28">
        <v>1</v>
      </c>
      <c r="J37" s="581"/>
      <c r="K37" s="454"/>
      <c r="L37" s="454"/>
      <c r="M37" s="577"/>
      <c r="N37" s="446"/>
      <c r="O37" s="577"/>
      <c r="P37" s="446"/>
      <c r="Q37" s="454"/>
      <c r="R37" s="454"/>
    </row>
    <row r="38" spans="1:18" ht="15" customHeight="1" x14ac:dyDescent="0.25">
      <c r="A38" s="464">
        <v>11</v>
      </c>
      <c r="B38" s="579"/>
      <c r="C38" s="464"/>
      <c r="D38" s="452"/>
      <c r="E38" s="581"/>
      <c r="F38" s="465"/>
      <c r="G38" s="454"/>
      <c r="H38" s="8" t="s">
        <v>393</v>
      </c>
      <c r="I38" s="11" t="s">
        <v>394</v>
      </c>
      <c r="J38" s="582"/>
      <c r="K38" s="454"/>
      <c r="L38" s="454"/>
      <c r="M38" s="577"/>
      <c r="N38" s="446"/>
      <c r="O38" s="577"/>
      <c r="P38" s="446"/>
      <c r="Q38" s="454"/>
      <c r="R38" s="454"/>
    </row>
    <row r="39" spans="1:18" ht="47.25" customHeight="1" x14ac:dyDescent="0.25">
      <c r="A39" s="464" t="s">
        <v>80</v>
      </c>
      <c r="B39" s="578" t="s">
        <v>49</v>
      </c>
      <c r="C39" s="464">
        <v>2</v>
      </c>
      <c r="D39" s="451">
        <v>10</v>
      </c>
      <c r="E39" s="580" t="s">
        <v>395</v>
      </c>
      <c r="F39" s="465" t="s">
        <v>396</v>
      </c>
      <c r="G39" s="438" t="s">
        <v>397</v>
      </c>
      <c r="H39" s="46" t="s">
        <v>120</v>
      </c>
      <c r="I39" s="45">
        <v>7</v>
      </c>
      <c r="J39" s="580" t="s">
        <v>398</v>
      </c>
      <c r="K39" s="438" t="s">
        <v>37</v>
      </c>
      <c r="L39" s="438"/>
      <c r="M39" s="497">
        <v>77885.64</v>
      </c>
      <c r="N39" s="445"/>
      <c r="O39" s="497">
        <v>70788</v>
      </c>
      <c r="P39" s="445"/>
      <c r="Q39" s="438" t="s">
        <v>399</v>
      </c>
      <c r="R39" s="438" t="s">
        <v>346</v>
      </c>
    </row>
    <row r="40" spans="1:18" ht="61.5" customHeight="1" x14ac:dyDescent="0.25">
      <c r="A40" s="464"/>
      <c r="B40" s="579"/>
      <c r="C40" s="464"/>
      <c r="D40" s="452"/>
      <c r="E40" s="581"/>
      <c r="F40" s="465"/>
      <c r="G40" s="454"/>
      <c r="H40" s="46" t="s">
        <v>400</v>
      </c>
      <c r="I40" s="45">
        <v>500</v>
      </c>
      <c r="J40" s="581"/>
      <c r="K40" s="454"/>
      <c r="L40" s="454"/>
      <c r="M40" s="577"/>
      <c r="N40" s="446"/>
      <c r="O40" s="577"/>
      <c r="P40" s="446"/>
      <c r="Q40" s="454"/>
      <c r="R40" s="454"/>
    </row>
    <row r="41" spans="1:18" ht="33" customHeight="1" x14ac:dyDescent="0.25">
      <c r="A41" s="464">
        <v>11</v>
      </c>
      <c r="B41" s="583"/>
      <c r="C41" s="464"/>
      <c r="D41" s="453"/>
      <c r="E41" s="582"/>
      <c r="F41" s="465"/>
      <c r="G41" s="437"/>
      <c r="H41" s="46" t="s">
        <v>284</v>
      </c>
      <c r="I41" s="11" t="s">
        <v>50</v>
      </c>
      <c r="J41" s="582"/>
      <c r="K41" s="437"/>
      <c r="L41" s="437"/>
      <c r="M41" s="498"/>
      <c r="N41" s="447"/>
      <c r="O41" s="498"/>
      <c r="P41" s="447"/>
      <c r="Q41" s="437"/>
      <c r="R41" s="437"/>
    </row>
    <row r="42" spans="1:18" ht="46.5" customHeight="1" x14ac:dyDescent="0.25">
      <c r="A42" s="451" t="s">
        <v>401</v>
      </c>
      <c r="B42" s="451" t="s">
        <v>49</v>
      </c>
      <c r="C42" s="451">
        <v>2</v>
      </c>
      <c r="D42" s="438">
        <v>12</v>
      </c>
      <c r="E42" s="438" t="s">
        <v>402</v>
      </c>
      <c r="F42" s="438" t="s">
        <v>403</v>
      </c>
      <c r="G42" s="438" t="s">
        <v>36</v>
      </c>
      <c r="H42" s="46" t="s">
        <v>127</v>
      </c>
      <c r="I42" s="11" t="s">
        <v>50</v>
      </c>
      <c r="J42" s="438" t="s">
        <v>404</v>
      </c>
      <c r="K42" s="586" t="s">
        <v>37</v>
      </c>
      <c r="L42" s="502"/>
      <c r="M42" s="445">
        <v>110934.2</v>
      </c>
      <c r="N42" s="445"/>
      <c r="O42" s="445">
        <v>100409.2</v>
      </c>
      <c r="P42" s="445"/>
      <c r="Q42" s="499" t="s">
        <v>332</v>
      </c>
      <c r="R42" s="438" t="s">
        <v>333</v>
      </c>
    </row>
    <row r="43" spans="1:18" ht="57.75" customHeight="1" x14ac:dyDescent="0.25">
      <c r="A43" s="453"/>
      <c r="B43" s="453"/>
      <c r="C43" s="453"/>
      <c r="D43" s="437"/>
      <c r="E43" s="437"/>
      <c r="F43" s="437"/>
      <c r="G43" s="437"/>
      <c r="H43" s="46" t="s">
        <v>128</v>
      </c>
      <c r="I43" s="11" t="s">
        <v>381</v>
      </c>
      <c r="J43" s="437"/>
      <c r="K43" s="587"/>
      <c r="L43" s="503"/>
      <c r="M43" s="447"/>
      <c r="N43" s="447"/>
      <c r="O43" s="447"/>
      <c r="P43" s="447"/>
      <c r="Q43" s="500"/>
      <c r="R43" s="437"/>
    </row>
    <row r="44" spans="1:18" ht="60.75" customHeight="1" x14ac:dyDescent="0.25">
      <c r="A44" s="451" t="s">
        <v>405</v>
      </c>
      <c r="B44" s="578" t="s">
        <v>116</v>
      </c>
      <c r="C44" s="464">
        <v>2</v>
      </c>
      <c r="D44" s="465">
        <v>12</v>
      </c>
      <c r="E44" s="487" t="s">
        <v>406</v>
      </c>
      <c r="F44" s="438" t="s">
        <v>407</v>
      </c>
      <c r="G44" s="465" t="s">
        <v>53</v>
      </c>
      <c r="H44" s="46" t="s">
        <v>62</v>
      </c>
      <c r="I44" s="11" t="s">
        <v>50</v>
      </c>
      <c r="J44" s="580" t="s">
        <v>408</v>
      </c>
      <c r="K44" s="467" t="s">
        <v>37</v>
      </c>
      <c r="L44" s="493"/>
      <c r="M44" s="418">
        <v>63242</v>
      </c>
      <c r="N44" s="418"/>
      <c r="O44" s="418">
        <v>57441</v>
      </c>
      <c r="P44" s="418"/>
      <c r="Q44" s="465" t="s">
        <v>409</v>
      </c>
      <c r="R44" s="465" t="s">
        <v>410</v>
      </c>
    </row>
    <row r="45" spans="1:18" ht="51.75" customHeight="1" x14ac:dyDescent="0.25">
      <c r="A45" s="453"/>
      <c r="B45" s="579"/>
      <c r="C45" s="464"/>
      <c r="D45" s="465"/>
      <c r="E45" s="585"/>
      <c r="F45" s="437"/>
      <c r="G45" s="465"/>
      <c r="H45" s="46" t="s">
        <v>63</v>
      </c>
      <c r="I45" s="11" t="s">
        <v>411</v>
      </c>
      <c r="J45" s="581"/>
      <c r="K45" s="467"/>
      <c r="L45" s="493"/>
      <c r="M45" s="418"/>
      <c r="N45" s="418"/>
      <c r="O45" s="418"/>
      <c r="P45" s="418"/>
      <c r="Q45" s="465"/>
      <c r="R45" s="465"/>
    </row>
    <row r="46" spans="1:18" x14ac:dyDescent="0.25">
      <c r="A46" s="451" t="s">
        <v>412</v>
      </c>
      <c r="B46" s="464" t="s">
        <v>49</v>
      </c>
      <c r="C46" s="464">
        <v>2</v>
      </c>
      <c r="D46" s="464">
        <v>12</v>
      </c>
      <c r="E46" s="465" t="s">
        <v>413</v>
      </c>
      <c r="F46" s="465" t="s">
        <v>414</v>
      </c>
      <c r="G46" s="465" t="s">
        <v>36</v>
      </c>
      <c r="H46" s="438" t="s">
        <v>127</v>
      </c>
      <c r="I46" s="451">
        <v>1</v>
      </c>
      <c r="J46" s="465" t="s">
        <v>415</v>
      </c>
      <c r="K46" s="464" t="s">
        <v>37</v>
      </c>
      <c r="L46" s="418"/>
      <c r="M46" s="418">
        <v>115048.05</v>
      </c>
      <c r="N46" s="418"/>
      <c r="O46" s="418">
        <v>104230.05</v>
      </c>
      <c r="P46" s="418"/>
      <c r="Q46" s="465" t="s">
        <v>332</v>
      </c>
      <c r="R46" s="465" t="s">
        <v>333</v>
      </c>
    </row>
    <row r="47" spans="1:18" ht="21.75" customHeight="1" x14ac:dyDescent="0.25">
      <c r="A47" s="452"/>
      <c r="B47" s="464"/>
      <c r="C47" s="464"/>
      <c r="D47" s="464"/>
      <c r="E47" s="465"/>
      <c r="F47" s="465"/>
      <c r="G47" s="465"/>
      <c r="H47" s="500"/>
      <c r="I47" s="584"/>
      <c r="J47" s="465"/>
      <c r="K47" s="464"/>
      <c r="L47" s="418"/>
      <c r="M47" s="418"/>
      <c r="N47" s="418"/>
      <c r="O47" s="418"/>
      <c r="P47" s="418"/>
      <c r="Q47" s="465"/>
      <c r="R47" s="465"/>
    </row>
    <row r="48" spans="1:18" ht="36.75" customHeight="1" x14ac:dyDescent="0.25">
      <c r="A48" s="452"/>
      <c r="B48" s="464"/>
      <c r="C48" s="464"/>
      <c r="D48" s="464"/>
      <c r="E48" s="465"/>
      <c r="F48" s="465"/>
      <c r="G48" s="465"/>
      <c r="H48" s="46" t="s">
        <v>128</v>
      </c>
      <c r="I48" s="45">
        <v>100</v>
      </c>
      <c r="J48" s="465"/>
      <c r="K48" s="464"/>
      <c r="L48" s="418"/>
      <c r="M48" s="418"/>
      <c r="N48" s="418"/>
      <c r="O48" s="418"/>
      <c r="P48" s="418"/>
      <c r="Q48" s="465"/>
      <c r="R48" s="465"/>
    </row>
    <row r="49" spans="1:18" ht="27.75" customHeight="1" x14ac:dyDescent="0.25">
      <c r="A49" s="451" t="s">
        <v>416</v>
      </c>
      <c r="B49" s="578" t="s">
        <v>116</v>
      </c>
      <c r="C49" s="464">
        <v>1.3</v>
      </c>
      <c r="D49" s="451">
        <v>13</v>
      </c>
      <c r="E49" s="465" t="s">
        <v>417</v>
      </c>
      <c r="F49" s="438" t="s">
        <v>418</v>
      </c>
      <c r="G49" s="578" t="s">
        <v>419</v>
      </c>
      <c r="H49" s="46" t="s">
        <v>83</v>
      </c>
      <c r="I49" s="45">
        <v>1</v>
      </c>
      <c r="J49" s="580" t="s">
        <v>420</v>
      </c>
      <c r="K49" s="464" t="s">
        <v>37</v>
      </c>
      <c r="L49" s="418"/>
      <c r="M49" s="418">
        <v>51626.84</v>
      </c>
      <c r="N49" s="418"/>
      <c r="O49" s="418">
        <v>36574.980000000003</v>
      </c>
      <c r="P49" s="418"/>
      <c r="Q49" s="465" t="s">
        <v>421</v>
      </c>
      <c r="R49" s="465" t="s">
        <v>422</v>
      </c>
    </row>
    <row r="50" spans="1:18" ht="28.5" customHeight="1" x14ac:dyDescent="0.25">
      <c r="A50" s="452"/>
      <c r="B50" s="579"/>
      <c r="C50" s="464"/>
      <c r="D50" s="452"/>
      <c r="E50" s="465"/>
      <c r="F50" s="454"/>
      <c r="G50" s="579"/>
      <c r="H50" s="46" t="s">
        <v>423</v>
      </c>
      <c r="I50" s="45">
        <v>700</v>
      </c>
      <c r="J50" s="581"/>
      <c r="K50" s="464"/>
      <c r="L50" s="418"/>
      <c r="M50" s="418"/>
      <c r="N50" s="418"/>
      <c r="O50" s="418"/>
      <c r="P50" s="418"/>
      <c r="Q50" s="465"/>
      <c r="R50" s="465"/>
    </row>
    <row r="51" spans="1:18" ht="31.5" customHeight="1" x14ac:dyDescent="0.25">
      <c r="A51" s="452"/>
      <c r="B51" s="579"/>
      <c r="C51" s="464"/>
      <c r="D51" s="452"/>
      <c r="E51" s="465"/>
      <c r="F51" s="454"/>
      <c r="G51" s="579"/>
      <c r="H51" s="46" t="s">
        <v>93</v>
      </c>
      <c r="I51" s="45">
        <v>7</v>
      </c>
      <c r="J51" s="581"/>
      <c r="K51" s="464"/>
      <c r="L51" s="418"/>
      <c r="M51" s="418"/>
      <c r="N51" s="418"/>
      <c r="O51" s="418"/>
      <c r="P51" s="418"/>
      <c r="Q51" s="465"/>
      <c r="R51" s="465"/>
    </row>
    <row r="52" spans="1:18" ht="27.75" customHeight="1" x14ac:dyDescent="0.25">
      <c r="A52" s="453"/>
      <c r="B52" s="583"/>
      <c r="C52" s="464"/>
      <c r="D52" s="453"/>
      <c r="E52" s="465"/>
      <c r="F52" s="437"/>
      <c r="G52" s="583"/>
      <c r="H52" s="46" t="s">
        <v>328</v>
      </c>
      <c r="I52" s="11" t="s">
        <v>424</v>
      </c>
      <c r="J52" s="582"/>
      <c r="K52" s="464"/>
      <c r="L52" s="418"/>
      <c r="M52" s="418"/>
      <c r="N52" s="418"/>
      <c r="O52" s="418"/>
      <c r="P52" s="418"/>
      <c r="Q52" s="465"/>
      <c r="R52" s="465"/>
    </row>
    <row r="53" spans="1:18" ht="45" customHeight="1" x14ac:dyDescent="0.25">
      <c r="A53" s="464" t="s">
        <v>425</v>
      </c>
      <c r="B53" s="578" t="s">
        <v>116</v>
      </c>
      <c r="C53" s="464">
        <v>1.3</v>
      </c>
      <c r="D53" s="451">
        <v>13</v>
      </c>
      <c r="E53" s="580" t="s">
        <v>426</v>
      </c>
      <c r="F53" s="465" t="s">
        <v>427</v>
      </c>
      <c r="G53" s="438" t="s">
        <v>82</v>
      </c>
      <c r="H53" s="46" t="s">
        <v>83</v>
      </c>
      <c r="I53" s="79">
        <v>1</v>
      </c>
      <c r="J53" s="580" t="s">
        <v>428</v>
      </c>
      <c r="K53" s="464" t="s">
        <v>37</v>
      </c>
      <c r="L53" s="418"/>
      <c r="M53" s="418">
        <v>60910</v>
      </c>
      <c r="N53" s="418"/>
      <c r="O53" s="418">
        <v>48310</v>
      </c>
      <c r="P53" s="418"/>
      <c r="Q53" s="465" t="s">
        <v>429</v>
      </c>
      <c r="R53" s="465" t="s">
        <v>430</v>
      </c>
    </row>
    <row r="54" spans="1:18" ht="51.75" customHeight="1" x14ac:dyDescent="0.25">
      <c r="A54" s="464"/>
      <c r="B54" s="579"/>
      <c r="C54" s="464"/>
      <c r="D54" s="452"/>
      <c r="E54" s="581"/>
      <c r="F54" s="465"/>
      <c r="G54" s="454"/>
      <c r="H54" s="46" t="s">
        <v>423</v>
      </c>
      <c r="I54" s="79">
        <v>972</v>
      </c>
      <c r="J54" s="581"/>
      <c r="K54" s="464"/>
      <c r="L54" s="418"/>
      <c r="M54" s="418"/>
      <c r="N54" s="418"/>
      <c r="O54" s="418"/>
      <c r="P54" s="418"/>
      <c r="Q54" s="465"/>
      <c r="R54" s="465"/>
    </row>
    <row r="55" spans="1:18" ht="59.25" customHeight="1" x14ac:dyDescent="0.25">
      <c r="A55" s="464" t="s">
        <v>431</v>
      </c>
      <c r="B55" s="578" t="s">
        <v>116</v>
      </c>
      <c r="C55" s="464">
        <v>1</v>
      </c>
      <c r="D55" s="451">
        <v>13</v>
      </c>
      <c r="E55" s="580" t="s">
        <v>432</v>
      </c>
      <c r="F55" s="465" t="s">
        <v>433</v>
      </c>
      <c r="G55" s="438" t="s">
        <v>53</v>
      </c>
      <c r="H55" s="45" t="s">
        <v>434</v>
      </c>
      <c r="I55" s="45">
        <v>1</v>
      </c>
      <c r="J55" s="580" t="s">
        <v>435</v>
      </c>
      <c r="K55" s="438" t="s">
        <v>37</v>
      </c>
      <c r="L55" s="497"/>
      <c r="M55" s="497">
        <v>56776.88</v>
      </c>
      <c r="N55" s="445"/>
      <c r="O55" s="497">
        <v>54181.48</v>
      </c>
      <c r="P55" s="445"/>
      <c r="Q55" s="438" t="s">
        <v>436</v>
      </c>
      <c r="R55" s="438" t="s">
        <v>437</v>
      </c>
    </row>
    <row r="56" spans="1:18" ht="53.25" customHeight="1" x14ac:dyDescent="0.25">
      <c r="A56" s="464">
        <v>11</v>
      </c>
      <c r="B56" s="579"/>
      <c r="C56" s="464"/>
      <c r="D56" s="452"/>
      <c r="E56" s="581"/>
      <c r="F56" s="465"/>
      <c r="G56" s="454"/>
      <c r="H56" s="46" t="s">
        <v>63</v>
      </c>
      <c r="I56" s="11" t="s">
        <v>138</v>
      </c>
      <c r="J56" s="582"/>
      <c r="K56" s="454"/>
      <c r="L56" s="577"/>
      <c r="M56" s="577"/>
      <c r="N56" s="446"/>
      <c r="O56" s="577"/>
      <c r="P56" s="446"/>
      <c r="Q56" s="454"/>
      <c r="R56" s="454"/>
    </row>
    <row r="57" spans="1:18" ht="52.5" customHeight="1" x14ac:dyDescent="0.25">
      <c r="A57" s="451" t="s">
        <v>438</v>
      </c>
      <c r="B57" s="464" t="s">
        <v>116</v>
      </c>
      <c r="C57" s="464">
        <v>3</v>
      </c>
      <c r="D57" s="465">
        <v>13</v>
      </c>
      <c r="E57" s="465" t="s">
        <v>439</v>
      </c>
      <c r="F57" s="465" t="s">
        <v>440</v>
      </c>
      <c r="G57" s="465" t="s">
        <v>82</v>
      </c>
      <c r="H57" s="46" t="s">
        <v>83</v>
      </c>
      <c r="I57" s="45">
        <v>1</v>
      </c>
      <c r="J57" s="487" t="s">
        <v>441</v>
      </c>
      <c r="K57" s="464" t="s">
        <v>37</v>
      </c>
      <c r="L57" s="418"/>
      <c r="M57" s="418">
        <v>29268</v>
      </c>
      <c r="N57" s="418"/>
      <c r="O57" s="418">
        <v>24600</v>
      </c>
      <c r="P57" s="418"/>
      <c r="Q57" s="465" t="s">
        <v>442</v>
      </c>
      <c r="R57" s="438" t="s">
        <v>443</v>
      </c>
    </row>
    <row r="58" spans="1:18" ht="34.5" customHeight="1" x14ac:dyDescent="0.25">
      <c r="A58" s="453"/>
      <c r="B58" s="464"/>
      <c r="C58" s="464"/>
      <c r="D58" s="465"/>
      <c r="E58" s="465"/>
      <c r="F58" s="465"/>
      <c r="G58" s="465"/>
      <c r="H58" s="46" t="s">
        <v>444</v>
      </c>
      <c r="I58" s="45">
        <v>1000</v>
      </c>
      <c r="J58" s="488"/>
      <c r="K58" s="464"/>
      <c r="L58" s="418"/>
      <c r="M58" s="418"/>
      <c r="N58" s="418"/>
      <c r="O58" s="418"/>
      <c r="P58" s="418"/>
      <c r="Q58" s="465"/>
      <c r="R58" s="437"/>
    </row>
    <row r="60" spans="1:18" x14ac:dyDescent="0.25">
      <c r="N60" s="276"/>
      <c r="O60" s="431" t="s">
        <v>39</v>
      </c>
      <c r="P60" s="431"/>
    </row>
    <row r="61" spans="1:18" x14ac:dyDescent="0.25">
      <c r="N61" s="385"/>
      <c r="O61" s="365" t="s">
        <v>40</v>
      </c>
      <c r="P61" s="365" t="s">
        <v>41</v>
      </c>
    </row>
    <row r="62" spans="1:18" x14ac:dyDescent="0.25">
      <c r="N62" s="385" t="s">
        <v>2448</v>
      </c>
      <c r="O62" s="367">
        <v>21</v>
      </c>
      <c r="P62" s="89">
        <f>SUM(O7:O58)</f>
        <v>1037570.4299999999</v>
      </c>
    </row>
  </sheetData>
  <mergeCells count="353">
    <mergeCell ref="C4:C5"/>
    <mergeCell ref="D4:D5"/>
    <mergeCell ref="E4:E5"/>
    <mergeCell ref="A9:A10"/>
    <mergeCell ref="B9:B10"/>
    <mergeCell ref="C9:C10"/>
    <mergeCell ref="D9:D10"/>
    <mergeCell ref="E9:E10"/>
    <mergeCell ref="Q4:Q5"/>
    <mergeCell ref="K9:K10"/>
    <mergeCell ref="L9:L10"/>
    <mergeCell ref="O7:O8"/>
    <mergeCell ref="P7:P8"/>
    <mergeCell ref="R4:R5"/>
    <mergeCell ref="A7:A8"/>
    <mergeCell ref="B7:B8"/>
    <mergeCell ref="C7:C8"/>
    <mergeCell ref="D7:D8"/>
    <mergeCell ref="E7:E8"/>
    <mergeCell ref="F7:F8"/>
    <mergeCell ref="G7:G8"/>
    <mergeCell ref="J7:J8"/>
    <mergeCell ref="G4:G5"/>
    <mergeCell ref="H4:I4"/>
    <mergeCell ref="J4:J5"/>
    <mergeCell ref="K4:L4"/>
    <mergeCell ref="M4:N4"/>
    <mergeCell ref="O4:P4"/>
    <mergeCell ref="F4:F5"/>
    <mergeCell ref="A4:A5"/>
    <mergeCell ref="B4:B5"/>
    <mergeCell ref="Q7:Q8"/>
    <mergeCell ref="R7:R8"/>
    <mergeCell ref="K7:K8"/>
    <mergeCell ref="L7:L8"/>
    <mergeCell ref="M7:M8"/>
    <mergeCell ref="N7:N8"/>
    <mergeCell ref="R9:R10"/>
    <mergeCell ref="A11:A12"/>
    <mergeCell ref="B11:B12"/>
    <mergeCell ref="C11:C12"/>
    <mergeCell ref="D11:D12"/>
    <mergeCell ref="E11:E12"/>
    <mergeCell ref="F11:F12"/>
    <mergeCell ref="G11:G12"/>
    <mergeCell ref="J11:J12"/>
    <mergeCell ref="K11:K12"/>
    <mergeCell ref="L11:L12"/>
    <mergeCell ref="M11:M12"/>
    <mergeCell ref="N11:N12"/>
    <mergeCell ref="O11:O12"/>
    <mergeCell ref="P11:P12"/>
    <mergeCell ref="Q11:Q12"/>
    <mergeCell ref="M9:M10"/>
    <mergeCell ref="N9:N10"/>
    <mergeCell ref="O9:O10"/>
    <mergeCell ref="P9:P10"/>
    <mergeCell ref="Q9:Q10"/>
    <mergeCell ref="F9:F10"/>
    <mergeCell ref="G9:G10"/>
    <mergeCell ref="J9:J10"/>
    <mergeCell ref="R11:R12"/>
    <mergeCell ref="A13:A16"/>
    <mergeCell ref="B13:B16"/>
    <mergeCell ref="C13:C16"/>
    <mergeCell ref="D13:D16"/>
    <mergeCell ref="E13:E16"/>
    <mergeCell ref="F13:F16"/>
    <mergeCell ref="G13:G16"/>
    <mergeCell ref="J13:J16"/>
    <mergeCell ref="K13:K16"/>
    <mergeCell ref="L13:L16"/>
    <mergeCell ref="M13:M16"/>
    <mergeCell ref="N13:N16"/>
    <mergeCell ref="O13:O16"/>
    <mergeCell ref="P13:P16"/>
    <mergeCell ref="Q13:Q16"/>
    <mergeCell ref="R13:R16"/>
    <mergeCell ref="M17:M18"/>
    <mergeCell ref="N17:N18"/>
    <mergeCell ref="O17:O18"/>
    <mergeCell ref="P17:P18"/>
    <mergeCell ref="Q17:Q18"/>
    <mergeCell ref="R17:R18"/>
    <mergeCell ref="A19:A20"/>
    <mergeCell ref="B19:B20"/>
    <mergeCell ref="C19:C20"/>
    <mergeCell ref="D19:D20"/>
    <mergeCell ref="E19:E20"/>
    <mergeCell ref="F19:F20"/>
    <mergeCell ref="G19:G20"/>
    <mergeCell ref="J19:J20"/>
    <mergeCell ref="K19:K20"/>
    <mergeCell ref="L19:L20"/>
    <mergeCell ref="M19:M20"/>
    <mergeCell ref="N19:N20"/>
    <mergeCell ref="O19:O20"/>
    <mergeCell ref="P19:P20"/>
    <mergeCell ref="Q19:Q20"/>
    <mergeCell ref="R19:R20"/>
    <mergeCell ref="A17:A18"/>
    <mergeCell ref="B17:B18"/>
    <mergeCell ref="C21:C22"/>
    <mergeCell ref="D21:D22"/>
    <mergeCell ref="E21:E22"/>
    <mergeCell ref="F21:F22"/>
    <mergeCell ref="G21:G22"/>
    <mergeCell ref="J21:J22"/>
    <mergeCell ref="K21:K22"/>
    <mergeCell ref="L17:L18"/>
    <mergeCell ref="C17:C18"/>
    <mergeCell ref="D17:D18"/>
    <mergeCell ref="E17:E18"/>
    <mergeCell ref="F17:F18"/>
    <mergeCell ref="G17:G18"/>
    <mergeCell ref="J17:J18"/>
    <mergeCell ref="K17:K18"/>
    <mergeCell ref="L21:L22"/>
    <mergeCell ref="M21:M22"/>
    <mergeCell ref="N21:N22"/>
    <mergeCell ref="O21:O22"/>
    <mergeCell ref="P21:P22"/>
    <mergeCell ref="Q21:Q22"/>
    <mergeCell ref="R21:R22"/>
    <mergeCell ref="A23:A24"/>
    <mergeCell ref="B23:B24"/>
    <mergeCell ref="C23:C24"/>
    <mergeCell ref="D23:D24"/>
    <mergeCell ref="E23:E24"/>
    <mergeCell ref="F23:F24"/>
    <mergeCell ref="G23:G24"/>
    <mergeCell ref="J23:J24"/>
    <mergeCell ref="K23:K24"/>
    <mergeCell ref="L23:L24"/>
    <mergeCell ref="M23:M24"/>
    <mergeCell ref="N23:N24"/>
    <mergeCell ref="O23:O24"/>
    <mergeCell ref="P23:P24"/>
    <mergeCell ref="Q23:Q24"/>
    <mergeCell ref="R23:R24"/>
    <mergeCell ref="A21:A22"/>
    <mergeCell ref="B21:B22"/>
    <mergeCell ref="M25:M26"/>
    <mergeCell ref="N25:N26"/>
    <mergeCell ref="O25:O26"/>
    <mergeCell ref="P25:P26"/>
    <mergeCell ref="Q25:Q26"/>
    <mergeCell ref="R25:R26"/>
    <mergeCell ref="A27:A28"/>
    <mergeCell ref="B27:B28"/>
    <mergeCell ref="C27:C28"/>
    <mergeCell ref="D27:D28"/>
    <mergeCell ref="E27:E28"/>
    <mergeCell ref="F27:F28"/>
    <mergeCell ref="G27:G28"/>
    <mergeCell ref="J27:J28"/>
    <mergeCell ref="K27:K28"/>
    <mergeCell ref="L27:L28"/>
    <mergeCell ref="M27:M28"/>
    <mergeCell ref="N27:N28"/>
    <mergeCell ref="O27:O28"/>
    <mergeCell ref="P27:P28"/>
    <mergeCell ref="Q27:Q28"/>
    <mergeCell ref="R27:R28"/>
    <mergeCell ref="A25:A26"/>
    <mergeCell ref="B25:B26"/>
    <mergeCell ref="C29:C30"/>
    <mergeCell ref="D29:D30"/>
    <mergeCell ref="E29:E30"/>
    <mergeCell ref="F29:F30"/>
    <mergeCell ref="G29:G30"/>
    <mergeCell ref="J29:J30"/>
    <mergeCell ref="K29:K30"/>
    <mergeCell ref="L25:L26"/>
    <mergeCell ref="C25:C26"/>
    <mergeCell ref="D25:D26"/>
    <mergeCell ref="E25:E26"/>
    <mergeCell ref="F25:F26"/>
    <mergeCell ref="G25:G26"/>
    <mergeCell ref="J25:J26"/>
    <mergeCell ref="K25:K26"/>
    <mergeCell ref="L29:L30"/>
    <mergeCell ref="M29:M30"/>
    <mergeCell ref="N29:N30"/>
    <mergeCell ref="O29:O30"/>
    <mergeCell ref="P29:P30"/>
    <mergeCell ref="Q29:Q30"/>
    <mergeCell ref="R29:R30"/>
    <mergeCell ref="A31:A33"/>
    <mergeCell ref="B31:B33"/>
    <mergeCell ref="C31:C33"/>
    <mergeCell ref="D31:D33"/>
    <mergeCell ref="E31:E33"/>
    <mergeCell ref="F31:F33"/>
    <mergeCell ref="G31:G33"/>
    <mergeCell ref="J31:J33"/>
    <mergeCell ref="K31:K33"/>
    <mergeCell ref="L31:L33"/>
    <mergeCell ref="M31:M33"/>
    <mergeCell ref="N31:N33"/>
    <mergeCell ref="O31:O33"/>
    <mergeCell ref="P31:P33"/>
    <mergeCell ref="Q31:Q33"/>
    <mergeCell ref="R31:R33"/>
    <mergeCell ref="A29:A30"/>
    <mergeCell ref="B29:B30"/>
    <mergeCell ref="M34:M38"/>
    <mergeCell ref="N34:N38"/>
    <mergeCell ref="O34:O38"/>
    <mergeCell ref="P34:P38"/>
    <mergeCell ref="Q34:Q38"/>
    <mergeCell ref="R34:R38"/>
    <mergeCell ref="A39:A41"/>
    <mergeCell ref="B39:B41"/>
    <mergeCell ref="C39:C41"/>
    <mergeCell ref="D39:D41"/>
    <mergeCell ref="E39:E41"/>
    <mergeCell ref="F39:F41"/>
    <mergeCell ref="G39:G41"/>
    <mergeCell ref="J39:J41"/>
    <mergeCell ref="K39:K41"/>
    <mergeCell ref="L39:L41"/>
    <mergeCell ref="M39:M41"/>
    <mergeCell ref="N39:N41"/>
    <mergeCell ref="O39:O41"/>
    <mergeCell ref="P39:P41"/>
    <mergeCell ref="Q39:Q41"/>
    <mergeCell ref="R39:R41"/>
    <mergeCell ref="A34:A38"/>
    <mergeCell ref="B34:B38"/>
    <mergeCell ref="C42:C43"/>
    <mergeCell ref="D42:D43"/>
    <mergeCell ref="E42:E43"/>
    <mergeCell ref="F42:F43"/>
    <mergeCell ref="G42:G43"/>
    <mergeCell ref="J42:J43"/>
    <mergeCell ref="K42:K43"/>
    <mergeCell ref="L34:L38"/>
    <mergeCell ref="C34:C38"/>
    <mergeCell ref="D34:D38"/>
    <mergeCell ref="E34:E38"/>
    <mergeCell ref="F34:F38"/>
    <mergeCell ref="G34:G38"/>
    <mergeCell ref="J34:J38"/>
    <mergeCell ref="K34:K38"/>
    <mergeCell ref="L42:L43"/>
    <mergeCell ref="M42:M43"/>
    <mergeCell ref="N42:N43"/>
    <mergeCell ref="O42:O43"/>
    <mergeCell ref="P42:P43"/>
    <mergeCell ref="Q42:Q43"/>
    <mergeCell ref="R42:R43"/>
    <mergeCell ref="A44:A45"/>
    <mergeCell ref="B44:B45"/>
    <mergeCell ref="C44:C45"/>
    <mergeCell ref="D44:D45"/>
    <mergeCell ref="E44:E45"/>
    <mergeCell ref="F44:F45"/>
    <mergeCell ref="G44:G45"/>
    <mergeCell ref="J44:J45"/>
    <mergeCell ref="K44:K45"/>
    <mergeCell ref="L44:L45"/>
    <mergeCell ref="M44:M45"/>
    <mergeCell ref="N44:N45"/>
    <mergeCell ref="O44:O45"/>
    <mergeCell ref="P44:P45"/>
    <mergeCell ref="Q44:Q45"/>
    <mergeCell ref="R44:R45"/>
    <mergeCell ref="A42:A43"/>
    <mergeCell ref="B42:B43"/>
    <mergeCell ref="L46:L48"/>
    <mergeCell ref="M46:M48"/>
    <mergeCell ref="N46:N48"/>
    <mergeCell ref="O46:O48"/>
    <mergeCell ref="P46:P48"/>
    <mergeCell ref="Q46:Q48"/>
    <mergeCell ref="R46:R48"/>
    <mergeCell ref="A46:A48"/>
    <mergeCell ref="B46:B48"/>
    <mergeCell ref="C46:C48"/>
    <mergeCell ref="D46:D48"/>
    <mergeCell ref="E46:E48"/>
    <mergeCell ref="F46:F48"/>
    <mergeCell ref="G46:G48"/>
    <mergeCell ref="H46:H47"/>
    <mergeCell ref="I46:I47"/>
    <mergeCell ref="B49:B52"/>
    <mergeCell ref="C49:C52"/>
    <mergeCell ref="D49:D52"/>
    <mergeCell ref="E49:E52"/>
    <mergeCell ref="F49:F52"/>
    <mergeCell ref="G49:G52"/>
    <mergeCell ref="J49:J52"/>
    <mergeCell ref="K49:K52"/>
    <mergeCell ref="J46:J48"/>
    <mergeCell ref="K46:K48"/>
    <mergeCell ref="L49:L52"/>
    <mergeCell ref="M49:M52"/>
    <mergeCell ref="N49:N52"/>
    <mergeCell ref="O49:O52"/>
    <mergeCell ref="P49:P52"/>
    <mergeCell ref="Q49:Q52"/>
    <mergeCell ref="R49:R52"/>
    <mergeCell ref="A53:A54"/>
    <mergeCell ref="B53:B54"/>
    <mergeCell ref="C53:C54"/>
    <mergeCell ref="D53:D54"/>
    <mergeCell ref="E53:E54"/>
    <mergeCell ref="F53:F54"/>
    <mergeCell ref="G53:G54"/>
    <mergeCell ref="J53:J54"/>
    <mergeCell ref="K53:K54"/>
    <mergeCell ref="L53:L54"/>
    <mergeCell ref="M53:M54"/>
    <mergeCell ref="N53:N54"/>
    <mergeCell ref="O53:O54"/>
    <mergeCell ref="P53:P54"/>
    <mergeCell ref="Q53:Q54"/>
    <mergeCell ref="R53:R54"/>
    <mergeCell ref="A49:A52"/>
    <mergeCell ref="A55:A56"/>
    <mergeCell ref="B55:B56"/>
    <mergeCell ref="C55:C56"/>
    <mergeCell ref="D55:D56"/>
    <mergeCell ref="E55:E56"/>
    <mergeCell ref="F55:F56"/>
    <mergeCell ref="G55:G56"/>
    <mergeCell ref="J55:J56"/>
    <mergeCell ref="K55:K56"/>
    <mergeCell ref="L55:L56"/>
    <mergeCell ref="M55:M56"/>
    <mergeCell ref="N55:N56"/>
    <mergeCell ref="O55:O56"/>
    <mergeCell ref="P57:P58"/>
    <mergeCell ref="Q57:Q58"/>
    <mergeCell ref="R57:R58"/>
    <mergeCell ref="O60:P60"/>
    <mergeCell ref="P55:P56"/>
    <mergeCell ref="Q55:Q56"/>
    <mergeCell ref="R55:R56"/>
    <mergeCell ref="L57:L58"/>
    <mergeCell ref="M57:M58"/>
    <mergeCell ref="N57:N58"/>
    <mergeCell ref="O57:O58"/>
    <mergeCell ref="A57:A58"/>
    <mergeCell ref="B57:B58"/>
    <mergeCell ref="C57:C58"/>
    <mergeCell ref="D57:D58"/>
    <mergeCell ref="E57:E58"/>
    <mergeCell ref="F57:F58"/>
    <mergeCell ref="G57:G58"/>
    <mergeCell ref="J57:J58"/>
    <mergeCell ref="K57:K5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topLeftCell="A64" zoomScale="70" zoomScaleNormal="70" workbookViewId="0">
      <selection activeCell="N69" sqref="N69:N71"/>
    </sheetView>
  </sheetViews>
  <sheetFormatPr defaultRowHeight="15" x14ac:dyDescent="0.25"/>
  <cols>
    <col min="1" max="1" width="6.7109375" style="1" customWidth="1"/>
    <col min="2" max="2" width="8.85546875" style="1" customWidth="1"/>
    <col min="3" max="4" width="11.42578125" style="1" customWidth="1"/>
    <col min="5" max="5" width="45.7109375" style="1" customWidth="1"/>
    <col min="6" max="6" width="57.7109375" style="1" customWidth="1"/>
    <col min="7" max="7" width="35.7109375" style="1" customWidth="1"/>
    <col min="8" max="8" width="19.28515625" style="1" customWidth="1"/>
    <col min="9" max="9" width="12.5703125" style="1" customWidth="1"/>
    <col min="10" max="10" width="29.7109375" style="1" customWidth="1"/>
    <col min="11" max="11" width="10.7109375" style="1" customWidth="1"/>
    <col min="12" max="12" width="12.7109375" style="1" customWidth="1"/>
    <col min="13" max="16" width="14.7109375" style="2" customWidth="1"/>
    <col min="17" max="17" width="16.7109375" style="1" customWidth="1"/>
    <col min="18" max="18" width="24.140625" style="7"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1" spans="1:19" customFormat="1" x14ac:dyDescent="0.25"/>
    <row r="2" spans="1:19" ht="18.75" x14ac:dyDescent="0.3">
      <c r="A2" s="76" t="s">
        <v>2451</v>
      </c>
      <c r="B2" s="238"/>
      <c r="C2" s="238"/>
      <c r="D2" s="238"/>
      <c r="E2" s="238"/>
      <c r="F2" s="238"/>
      <c r="G2" s="238"/>
      <c r="H2" s="238"/>
      <c r="I2" s="238"/>
      <c r="J2" s="238"/>
      <c r="K2" s="238"/>
      <c r="L2" s="238"/>
      <c r="M2" s="240"/>
      <c r="N2" s="240"/>
      <c r="O2" s="240"/>
      <c r="P2" s="240"/>
      <c r="Q2" s="238"/>
      <c r="R2" s="267"/>
    </row>
    <row r="3" spans="1:19" x14ac:dyDescent="0.25">
      <c r="A3" s="238"/>
      <c r="B3" s="238"/>
      <c r="C3" s="238"/>
      <c r="D3" s="238"/>
      <c r="E3" s="238"/>
      <c r="F3" s="238"/>
      <c r="G3" s="238"/>
      <c r="H3" s="238"/>
      <c r="I3" s="238"/>
      <c r="J3" s="238"/>
      <c r="K3" s="238"/>
      <c r="L3" s="238"/>
      <c r="M3" s="240"/>
      <c r="N3" s="240"/>
      <c r="O3" s="240"/>
      <c r="P3" s="240"/>
      <c r="Q3" s="238"/>
      <c r="R3" s="267"/>
    </row>
    <row r="4" spans="1:19" s="4" customFormat="1" ht="47.25" customHeight="1" x14ac:dyDescent="0.25">
      <c r="A4" s="635" t="s">
        <v>0</v>
      </c>
      <c r="B4" s="622" t="s">
        <v>1</v>
      </c>
      <c r="C4" s="622" t="s">
        <v>2</v>
      </c>
      <c r="D4" s="622" t="s">
        <v>3</v>
      </c>
      <c r="E4" s="623" t="s">
        <v>4</v>
      </c>
      <c r="F4" s="623" t="s">
        <v>5</v>
      </c>
      <c r="G4" s="623" t="s">
        <v>6</v>
      </c>
      <c r="H4" s="622" t="s">
        <v>7</v>
      </c>
      <c r="I4" s="622"/>
      <c r="J4" s="623" t="s">
        <v>8</v>
      </c>
      <c r="K4" s="622" t="s">
        <v>9</v>
      </c>
      <c r="L4" s="624"/>
      <c r="M4" s="625" t="s">
        <v>10</v>
      </c>
      <c r="N4" s="625"/>
      <c r="O4" s="625" t="s">
        <v>11</v>
      </c>
      <c r="P4" s="625"/>
      <c r="Q4" s="623" t="s">
        <v>12</v>
      </c>
      <c r="R4" s="622" t="s">
        <v>13</v>
      </c>
      <c r="S4" s="3"/>
    </row>
    <row r="5" spans="1:19" s="4" customFormat="1" ht="35.25" customHeight="1" x14ac:dyDescent="0.2">
      <c r="A5" s="636"/>
      <c r="B5" s="622"/>
      <c r="C5" s="622"/>
      <c r="D5" s="622"/>
      <c r="E5" s="623"/>
      <c r="F5" s="623"/>
      <c r="G5" s="623"/>
      <c r="H5" s="283" t="s">
        <v>14</v>
      </c>
      <c r="I5" s="283" t="s">
        <v>15</v>
      </c>
      <c r="J5" s="623"/>
      <c r="K5" s="283">
        <v>2020</v>
      </c>
      <c r="L5" s="283">
        <v>2021</v>
      </c>
      <c r="M5" s="268">
        <v>2020</v>
      </c>
      <c r="N5" s="268">
        <v>2021</v>
      </c>
      <c r="O5" s="268">
        <v>2020</v>
      </c>
      <c r="P5" s="268">
        <v>2021</v>
      </c>
      <c r="Q5" s="623"/>
      <c r="R5" s="622"/>
      <c r="S5" s="3"/>
    </row>
    <row r="6" spans="1:19" s="4" customFormat="1" ht="15.75" customHeight="1" x14ac:dyDescent="0.2">
      <c r="A6" s="286" t="s">
        <v>16</v>
      </c>
      <c r="B6" s="283" t="s">
        <v>17</v>
      </c>
      <c r="C6" s="283" t="s">
        <v>18</v>
      </c>
      <c r="D6" s="283" t="s">
        <v>19</v>
      </c>
      <c r="E6" s="282" t="s">
        <v>20</v>
      </c>
      <c r="F6" s="282" t="s">
        <v>21</v>
      </c>
      <c r="G6" s="282" t="s">
        <v>22</v>
      </c>
      <c r="H6" s="283" t="s">
        <v>23</v>
      </c>
      <c r="I6" s="283" t="s">
        <v>24</v>
      </c>
      <c r="J6" s="282" t="s">
        <v>25</v>
      </c>
      <c r="K6" s="283" t="s">
        <v>26</v>
      </c>
      <c r="L6" s="283" t="s">
        <v>27</v>
      </c>
      <c r="M6" s="285" t="s">
        <v>28</v>
      </c>
      <c r="N6" s="285" t="s">
        <v>29</v>
      </c>
      <c r="O6" s="285" t="s">
        <v>30</v>
      </c>
      <c r="P6" s="285" t="s">
        <v>31</v>
      </c>
      <c r="Q6" s="282" t="s">
        <v>32</v>
      </c>
      <c r="R6" s="283" t="s">
        <v>33</v>
      </c>
      <c r="S6" s="3"/>
    </row>
    <row r="7" spans="1:19" s="237" customFormat="1" ht="63.75" customHeight="1" x14ac:dyDescent="0.2">
      <c r="A7" s="612">
        <v>1</v>
      </c>
      <c r="B7" s="626" t="s">
        <v>116</v>
      </c>
      <c r="C7" s="626">
        <v>5</v>
      </c>
      <c r="D7" s="627">
        <v>4</v>
      </c>
      <c r="E7" s="627" t="s">
        <v>2033</v>
      </c>
      <c r="F7" s="627" t="s">
        <v>2034</v>
      </c>
      <c r="G7" s="627" t="s">
        <v>53</v>
      </c>
      <c r="H7" s="278" t="s">
        <v>140</v>
      </c>
      <c r="I7" s="269" t="s">
        <v>50</v>
      </c>
      <c r="J7" s="627" t="s">
        <v>2035</v>
      </c>
      <c r="K7" s="627" t="s">
        <v>55</v>
      </c>
      <c r="L7" s="629"/>
      <c r="M7" s="631">
        <v>74480</v>
      </c>
      <c r="N7" s="633"/>
      <c r="O7" s="633">
        <v>66662</v>
      </c>
      <c r="P7" s="633"/>
      <c r="Q7" s="628" t="s">
        <v>2036</v>
      </c>
      <c r="R7" s="627" t="s">
        <v>2037</v>
      </c>
      <c r="S7" s="270"/>
    </row>
    <row r="8" spans="1:19" s="237" customFormat="1" ht="107.25" customHeight="1" x14ac:dyDescent="0.2">
      <c r="A8" s="608"/>
      <c r="B8" s="626"/>
      <c r="C8" s="626"/>
      <c r="D8" s="628"/>
      <c r="E8" s="628"/>
      <c r="F8" s="627"/>
      <c r="G8" s="627"/>
      <c r="H8" s="278" t="s">
        <v>713</v>
      </c>
      <c r="I8" s="269" t="s">
        <v>1179</v>
      </c>
      <c r="J8" s="627"/>
      <c r="K8" s="628"/>
      <c r="L8" s="630"/>
      <c r="M8" s="632"/>
      <c r="N8" s="634"/>
      <c r="O8" s="634"/>
      <c r="P8" s="634"/>
      <c r="Q8" s="628"/>
      <c r="R8" s="627"/>
      <c r="S8" s="270"/>
    </row>
    <row r="9" spans="1:19" s="237" customFormat="1" ht="67.5" customHeight="1" x14ac:dyDescent="0.2">
      <c r="A9" s="607">
        <v>2</v>
      </c>
      <c r="B9" s="607" t="s">
        <v>58</v>
      </c>
      <c r="C9" s="607">
        <v>1</v>
      </c>
      <c r="D9" s="605">
        <v>6</v>
      </c>
      <c r="E9" s="605" t="s">
        <v>2038</v>
      </c>
      <c r="F9" s="605" t="s">
        <v>2039</v>
      </c>
      <c r="G9" s="605" t="s">
        <v>2040</v>
      </c>
      <c r="H9" s="271" t="s">
        <v>1716</v>
      </c>
      <c r="I9" s="269" t="s">
        <v>2041</v>
      </c>
      <c r="J9" s="605" t="s">
        <v>2042</v>
      </c>
      <c r="K9" s="605" t="s">
        <v>55</v>
      </c>
      <c r="L9" s="605"/>
      <c r="M9" s="606">
        <v>35809.300000000003</v>
      </c>
      <c r="N9" s="607"/>
      <c r="O9" s="609">
        <v>28805.3</v>
      </c>
      <c r="P9" s="607"/>
      <c r="Q9" s="605" t="s">
        <v>2043</v>
      </c>
      <c r="R9" s="603" t="s">
        <v>2044</v>
      </c>
      <c r="S9" s="270"/>
    </row>
    <row r="10" spans="1:19" s="237" customFormat="1" ht="76.5" customHeight="1" x14ac:dyDescent="0.2">
      <c r="A10" s="608"/>
      <c r="B10" s="608"/>
      <c r="C10" s="608"/>
      <c r="D10" s="604"/>
      <c r="E10" s="604"/>
      <c r="F10" s="604"/>
      <c r="G10" s="604"/>
      <c r="H10" s="271" t="s">
        <v>128</v>
      </c>
      <c r="I10" s="269" t="s">
        <v>2045</v>
      </c>
      <c r="J10" s="604"/>
      <c r="K10" s="604"/>
      <c r="L10" s="604"/>
      <c r="M10" s="604"/>
      <c r="N10" s="608"/>
      <c r="O10" s="608"/>
      <c r="P10" s="608"/>
      <c r="Q10" s="604"/>
      <c r="R10" s="604"/>
      <c r="S10" s="270"/>
    </row>
    <row r="11" spans="1:19" s="237" customFormat="1" ht="132.75" customHeight="1" x14ac:dyDescent="0.2">
      <c r="A11" s="612">
        <v>3</v>
      </c>
      <c r="B11" s="612" t="s">
        <v>52</v>
      </c>
      <c r="C11" s="612">
        <v>1</v>
      </c>
      <c r="D11" s="603">
        <v>6</v>
      </c>
      <c r="E11" s="603" t="s">
        <v>2046</v>
      </c>
      <c r="F11" s="603" t="s">
        <v>2047</v>
      </c>
      <c r="G11" s="603" t="s">
        <v>38</v>
      </c>
      <c r="H11" s="278" t="s">
        <v>2048</v>
      </c>
      <c r="I11" s="269" t="s">
        <v>50</v>
      </c>
      <c r="J11" s="603" t="s">
        <v>2049</v>
      </c>
      <c r="K11" s="603" t="s">
        <v>44</v>
      </c>
      <c r="L11" s="618"/>
      <c r="M11" s="619">
        <v>15182.3</v>
      </c>
      <c r="N11" s="612"/>
      <c r="O11" s="610">
        <v>11535.8</v>
      </c>
      <c r="P11" s="612"/>
      <c r="Q11" s="603" t="s">
        <v>2043</v>
      </c>
      <c r="R11" s="603" t="s">
        <v>2044</v>
      </c>
      <c r="S11" s="270"/>
    </row>
    <row r="12" spans="1:19" s="237" customFormat="1" ht="114" customHeight="1" x14ac:dyDescent="0.2">
      <c r="A12" s="611"/>
      <c r="B12" s="611"/>
      <c r="C12" s="611"/>
      <c r="D12" s="613"/>
      <c r="E12" s="613"/>
      <c r="F12" s="613"/>
      <c r="G12" s="617"/>
      <c r="H12" s="278" t="s">
        <v>67</v>
      </c>
      <c r="I12" s="269" t="s">
        <v>381</v>
      </c>
      <c r="J12" s="617"/>
      <c r="K12" s="617"/>
      <c r="L12" s="613"/>
      <c r="M12" s="613"/>
      <c r="N12" s="611"/>
      <c r="O12" s="611"/>
      <c r="P12" s="611"/>
      <c r="Q12" s="613"/>
      <c r="R12" s="613"/>
      <c r="S12" s="270"/>
    </row>
    <row r="13" spans="1:19" s="237" customFormat="1" ht="59.25" customHeight="1" x14ac:dyDescent="0.2">
      <c r="A13" s="612">
        <v>4</v>
      </c>
      <c r="B13" s="612" t="s">
        <v>58</v>
      </c>
      <c r="C13" s="612">
        <v>1</v>
      </c>
      <c r="D13" s="612">
        <v>6</v>
      </c>
      <c r="E13" s="603" t="s">
        <v>2051</v>
      </c>
      <c r="F13" s="603" t="s">
        <v>2052</v>
      </c>
      <c r="G13" s="612" t="s">
        <v>53</v>
      </c>
      <c r="H13" s="271" t="s">
        <v>140</v>
      </c>
      <c r="I13" s="284">
        <v>1</v>
      </c>
      <c r="J13" s="603" t="s">
        <v>2053</v>
      </c>
      <c r="K13" s="612" t="s">
        <v>55</v>
      </c>
      <c r="L13" s="615"/>
      <c r="M13" s="610">
        <v>30666.18</v>
      </c>
      <c r="N13" s="615"/>
      <c r="O13" s="610">
        <v>26027.69</v>
      </c>
      <c r="P13" s="615"/>
      <c r="Q13" s="603" t="s">
        <v>2054</v>
      </c>
      <c r="R13" s="603" t="s">
        <v>2055</v>
      </c>
      <c r="S13" s="270"/>
    </row>
    <row r="14" spans="1:19" s="237" customFormat="1" ht="92.25" customHeight="1" x14ac:dyDescent="0.2">
      <c r="A14" s="608"/>
      <c r="B14" s="614"/>
      <c r="C14" s="614"/>
      <c r="D14" s="614"/>
      <c r="E14" s="608"/>
      <c r="F14" s="604"/>
      <c r="G14" s="608"/>
      <c r="H14" s="271" t="s">
        <v>713</v>
      </c>
      <c r="I14" s="284">
        <v>45</v>
      </c>
      <c r="J14" s="604"/>
      <c r="K14" s="614"/>
      <c r="L14" s="616"/>
      <c r="M14" s="614"/>
      <c r="N14" s="616"/>
      <c r="O14" s="620"/>
      <c r="P14" s="616"/>
      <c r="Q14" s="614"/>
      <c r="R14" s="604"/>
      <c r="S14" s="270"/>
    </row>
    <row r="15" spans="1:19" s="237" customFormat="1" ht="47.25" customHeight="1" x14ac:dyDescent="0.2">
      <c r="A15" s="607">
        <v>5</v>
      </c>
      <c r="B15" s="607" t="s">
        <v>116</v>
      </c>
      <c r="C15" s="607">
        <v>1</v>
      </c>
      <c r="D15" s="605">
        <v>6</v>
      </c>
      <c r="E15" s="605" t="s">
        <v>2056</v>
      </c>
      <c r="F15" s="605" t="s">
        <v>2057</v>
      </c>
      <c r="G15" s="605" t="s">
        <v>2058</v>
      </c>
      <c r="H15" s="271" t="s">
        <v>140</v>
      </c>
      <c r="I15" s="269" t="s">
        <v>50</v>
      </c>
      <c r="J15" s="605" t="s">
        <v>2059</v>
      </c>
      <c r="K15" s="605" t="s">
        <v>44</v>
      </c>
      <c r="L15" s="605"/>
      <c r="M15" s="606">
        <v>33582.589999999997</v>
      </c>
      <c r="N15" s="607"/>
      <c r="O15" s="609">
        <v>33582.589999999997</v>
      </c>
      <c r="P15" s="607"/>
      <c r="Q15" s="605" t="s">
        <v>2060</v>
      </c>
      <c r="R15" s="603" t="s">
        <v>2061</v>
      </c>
      <c r="S15" s="270"/>
    </row>
    <row r="16" spans="1:19" s="237" customFormat="1" ht="63.75" customHeight="1" x14ac:dyDescent="0.2">
      <c r="A16" s="611"/>
      <c r="B16" s="611"/>
      <c r="C16" s="611"/>
      <c r="D16" s="613"/>
      <c r="E16" s="613"/>
      <c r="F16" s="613"/>
      <c r="G16" s="613"/>
      <c r="H16" s="271" t="s">
        <v>713</v>
      </c>
      <c r="I16" s="269" t="s">
        <v>2062</v>
      </c>
      <c r="J16" s="613"/>
      <c r="K16" s="613"/>
      <c r="L16" s="613"/>
      <c r="M16" s="613"/>
      <c r="N16" s="611"/>
      <c r="O16" s="611"/>
      <c r="P16" s="611"/>
      <c r="Q16" s="613"/>
      <c r="R16" s="613"/>
      <c r="S16" s="270"/>
    </row>
    <row r="17" spans="1:19" s="237" customFormat="1" ht="63.75" customHeight="1" x14ac:dyDescent="0.2">
      <c r="A17" s="608"/>
      <c r="B17" s="608"/>
      <c r="C17" s="608"/>
      <c r="D17" s="604"/>
      <c r="E17" s="604"/>
      <c r="F17" s="604"/>
      <c r="G17" s="604"/>
      <c r="H17" s="278" t="s">
        <v>2063</v>
      </c>
      <c r="I17" s="269" t="s">
        <v>2064</v>
      </c>
      <c r="J17" s="604"/>
      <c r="K17" s="604"/>
      <c r="L17" s="604"/>
      <c r="M17" s="604"/>
      <c r="N17" s="608"/>
      <c r="O17" s="608"/>
      <c r="P17" s="608"/>
      <c r="Q17" s="604"/>
      <c r="R17" s="604"/>
      <c r="S17" s="270"/>
    </row>
    <row r="18" spans="1:19" s="237" customFormat="1" ht="27.75" customHeight="1" x14ac:dyDescent="0.2">
      <c r="A18" s="607">
        <v>6</v>
      </c>
      <c r="B18" s="607" t="s">
        <v>116</v>
      </c>
      <c r="C18" s="607">
        <v>1</v>
      </c>
      <c r="D18" s="605">
        <v>6</v>
      </c>
      <c r="E18" s="603" t="s">
        <v>2065</v>
      </c>
      <c r="F18" s="605" t="s">
        <v>2066</v>
      </c>
      <c r="G18" s="605" t="s">
        <v>2067</v>
      </c>
      <c r="H18" s="271" t="s">
        <v>1716</v>
      </c>
      <c r="I18" s="269" t="s">
        <v>2024</v>
      </c>
      <c r="J18" s="605" t="s">
        <v>2068</v>
      </c>
      <c r="K18" s="605" t="s">
        <v>55</v>
      </c>
      <c r="L18" s="605"/>
      <c r="M18" s="606">
        <v>32478</v>
      </c>
      <c r="N18" s="607"/>
      <c r="O18" s="609">
        <v>28958</v>
      </c>
      <c r="P18" s="607"/>
      <c r="Q18" s="605" t="s">
        <v>2069</v>
      </c>
      <c r="R18" s="603" t="s">
        <v>2070</v>
      </c>
      <c r="S18" s="270"/>
    </row>
    <row r="19" spans="1:19" s="237" customFormat="1" ht="32.25" customHeight="1" x14ac:dyDescent="0.2">
      <c r="A19" s="611"/>
      <c r="B19" s="611"/>
      <c r="C19" s="611"/>
      <c r="D19" s="613"/>
      <c r="E19" s="617"/>
      <c r="F19" s="613"/>
      <c r="G19" s="613"/>
      <c r="H19" s="271" t="s">
        <v>128</v>
      </c>
      <c r="I19" s="269" t="s">
        <v>2071</v>
      </c>
      <c r="J19" s="613"/>
      <c r="K19" s="613"/>
      <c r="L19" s="613"/>
      <c r="M19" s="613"/>
      <c r="N19" s="611"/>
      <c r="O19" s="611"/>
      <c r="P19" s="611"/>
      <c r="Q19" s="613"/>
      <c r="R19" s="613"/>
      <c r="S19" s="270"/>
    </row>
    <row r="20" spans="1:19" s="237" customFormat="1" ht="22.5" customHeight="1" x14ac:dyDescent="0.2">
      <c r="A20" s="611"/>
      <c r="B20" s="611"/>
      <c r="C20" s="611"/>
      <c r="D20" s="613"/>
      <c r="E20" s="617"/>
      <c r="F20" s="613"/>
      <c r="G20" s="613"/>
      <c r="H20" s="278" t="s">
        <v>2048</v>
      </c>
      <c r="I20" s="269" t="s">
        <v>50</v>
      </c>
      <c r="J20" s="613"/>
      <c r="K20" s="613"/>
      <c r="L20" s="613"/>
      <c r="M20" s="613"/>
      <c r="N20" s="611"/>
      <c r="O20" s="611"/>
      <c r="P20" s="611"/>
      <c r="Q20" s="613"/>
      <c r="R20" s="613"/>
      <c r="S20" s="270"/>
    </row>
    <row r="21" spans="1:19" s="237" customFormat="1" ht="33" customHeight="1" x14ac:dyDescent="0.2">
      <c r="A21" s="611"/>
      <c r="B21" s="611"/>
      <c r="C21" s="611"/>
      <c r="D21" s="613"/>
      <c r="E21" s="617"/>
      <c r="F21" s="613"/>
      <c r="G21" s="613"/>
      <c r="H21" s="278" t="s">
        <v>67</v>
      </c>
      <c r="I21" s="269" t="s">
        <v>1138</v>
      </c>
      <c r="J21" s="613"/>
      <c r="K21" s="613"/>
      <c r="L21" s="613"/>
      <c r="M21" s="613"/>
      <c r="N21" s="611"/>
      <c r="O21" s="611"/>
      <c r="P21" s="611"/>
      <c r="Q21" s="613"/>
      <c r="R21" s="613"/>
      <c r="S21" s="270"/>
    </row>
    <row r="22" spans="1:19" s="237" customFormat="1" ht="30.75" customHeight="1" x14ac:dyDescent="0.2">
      <c r="A22" s="611"/>
      <c r="B22" s="611"/>
      <c r="C22" s="611"/>
      <c r="D22" s="613"/>
      <c r="E22" s="617"/>
      <c r="F22" s="613"/>
      <c r="G22" s="613"/>
      <c r="H22" s="278" t="s">
        <v>2050</v>
      </c>
      <c r="I22" s="269" t="s">
        <v>50</v>
      </c>
      <c r="J22" s="613"/>
      <c r="K22" s="613"/>
      <c r="L22" s="613"/>
      <c r="M22" s="613"/>
      <c r="N22" s="611"/>
      <c r="O22" s="611"/>
      <c r="P22" s="611"/>
      <c r="Q22" s="613"/>
      <c r="R22" s="613"/>
      <c r="S22" s="270"/>
    </row>
    <row r="23" spans="1:19" s="237" customFormat="1" ht="28.5" customHeight="1" x14ac:dyDescent="0.2">
      <c r="A23" s="608"/>
      <c r="B23" s="608"/>
      <c r="C23" s="608"/>
      <c r="D23" s="604"/>
      <c r="E23" s="637"/>
      <c r="F23" s="604"/>
      <c r="G23" s="604"/>
      <c r="H23" s="278" t="s">
        <v>357</v>
      </c>
      <c r="I23" s="269" t="s">
        <v>2072</v>
      </c>
      <c r="J23" s="604"/>
      <c r="K23" s="604"/>
      <c r="L23" s="604"/>
      <c r="M23" s="604"/>
      <c r="N23" s="608"/>
      <c r="O23" s="608"/>
      <c r="P23" s="608"/>
      <c r="Q23" s="604"/>
      <c r="R23" s="604"/>
      <c r="S23" s="270"/>
    </row>
    <row r="24" spans="1:19" s="237" customFormat="1" ht="63.75" customHeight="1" x14ac:dyDescent="0.2">
      <c r="A24" s="277">
        <v>7</v>
      </c>
      <c r="B24" s="281" t="s">
        <v>49</v>
      </c>
      <c r="C24" s="281">
        <v>1</v>
      </c>
      <c r="D24" s="279">
        <v>6</v>
      </c>
      <c r="E24" s="278" t="s">
        <v>2073</v>
      </c>
      <c r="F24" s="279" t="s">
        <v>2074</v>
      </c>
      <c r="G24" s="279" t="s">
        <v>73</v>
      </c>
      <c r="H24" s="278" t="s">
        <v>2063</v>
      </c>
      <c r="I24" s="269" t="s">
        <v>2075</v>
      </c>
      <c r="J24" s="279" t="s">
        <v>2076</v>
      </c>
      <c r="K24" s="279" t="s">
        <v>37</v>
      </c>
      <c r="L24" s="279"/>
      <c r="M24" s="280">
        <v>31734</v>
      </c>
      <c r="N24" s="281"/>
      <c r="O24" s="272">
        <v>31734</v>
      </c>
      <c r="P24" s="281"/>
      <c r="Q24" s="279" t="s">
        <v>2077</v>
      </c>
      <c r="R24" s="278" t="s">
        <v>2078</v>
      </c>
      <c r="S24" s="270"/>
    </row>
    <row r="25" spans="1:19" s="237" customFormat="1" ht="41.25" customHeight="1" x14ac:dyDescent="0.2">
      <c r="A25" s="607">
        <v>8</v>
      </c>
      <c r="B25" s="607" t="s">
        <v>116</v>
      </c>
      <c r="C25" s="607">
        <v>1</v>
      </c>
      <c r="D25" s="605">
        <v>6</v>
      </c>
      <c r="E25" s="605" t="s">
        <v>2079</v>
      </c>
      <c r="F25" s="605" t="s">
        <v>2080</v>
      </c>
      <c r="G25" s="605" t="s">
        <v>2081</v>
      </c>
      <c r="H25" s="271" t="s">
        <v>1699</v>
      </c>
      <c r="I25" s="269" t="s">
        <v>992</v>
      </c>
      <c r="J25" s="605" t="s">
        <v>2082</v>
      </c>
      <c r="K25" s="605" t="s">
        <v>44</v>
      </c>
      <c r="L25" s="605"/>
      <c r="M25" s="606">
        <v>63468</v>
      </c>
      <c r="N25" s="607"/>
      <c r="O25" s="609">
        <v>63468</v>
      </c>
      <c r="P25" s="607"/>
      <c r="Q25" s="605" t="s">
        <v>2083</v>
      </c>
      <c r="R25" s="603" t="s">
        <v>2084</v>
      </c>
      <c r="S25" s="270"/>
    </row>
    <row r="26" spans="1:19" s="237" customFormat="1" ht="37.5" customHeight="1" x14ac:dyDescent="0.2">
      <c r="A26" s="611"/>
      <c r="B26" s="611"/>
      <c r="C26" s="611"/>
      <c r="D26" s="613"/>
      <c r="E26" s="613"/>
      <c r="F26" s="613"/>
      <c r="G26" s="613"/>
      <c r="H26" s="271" t="s">
        <v>1709</v>
      </c>
      <c r="I26" s="269" t="s">
        <v>72</v>
      </c>
      <c r="J26" s="613"/>
      <c r="K26" s="613"/>
      <c r="L26" s="613"/>
      <c r="M26" s="613"/>
      <c r="N26" s="611"/>
      <c r="O26" s="611"/>
      <c r="P26" s="611"/>
      <c r="Q26" s="613"/>
      <c r="R26" s="613"/>
      <c r="S26" s="270"/>
    </row>
    <row r="27" spans="1:19" s="237" customFormat="1" ht="48.75" customHeight="1" x14ac:dyDescent="0.2">
      <c r="A27" s="608"/>
      <c r="B27" s="608"/>
      <c r="C27" s="608"/>
      <c r="D27" s="604"/>
      <c r="E27" s="604"/>
      <c r="F27" s="604"/>
      <c r="G27" s="604"/>
      <c r="H27" s="278" t="s">
        <v>2063</v>
      </c>
      <c r="I27" s="269" t="s">
        <v>2085</v>
      </c>
      <c r="J27" s="604"/>
      <c r="K27" s="604"/>
      <c r="L27" s="604"/>
      <c r="M27" s="604"/>
      <c r="N27" s="608"/>
      <c r="O27" s="608"/>
      <c r="P27" s="608"/>
      <c r="Q27" s="604"/>
      <c r="R27" s="604"/>
      <c r="S27" s="270"/>
    </row>
    <row r="28" spans="1:19" s="237" customFormat="1" ht="71.25" customHeight="1" x14ac:dyDescent="0.2">
      <c r="A28" s="607">
        <v>9</v>
      </c>
      <c r="B28" s="607" t="s">
        <v>116</v>
      </c>
      <c r="C28" s="607">
        <v>1</v>
      </c>
      <c r="D28" s="605">
        <v>6</v>
      </c>
      <c r="E28" s="605" t="s">
        <v>2086</v>
      </c>
      <c r="F28" s="605" t="s">
        <v>2087</v>
      </c>
      <c r="G28" s="605" t="s">
        <v>1172</v>
      </c>
      <c r="H28" s="271" t="s">
        <v>140</v>
      </c>
      <c r="I28" s="269" t="s">
        <v>50</v>
      </c>
      <c r="J28" s="605" t="s">
        <v>2088</v>
      </c>
      <c r="K28" s="605" t="s">
        <v>37</v>
      </c>
      <c r="L28" s="605"/>
      <c r="M28" s="606">
        <v>68016.7</v>
      </c>
      <c r="N28" s="607"/>
      <c r="O28" s="609">
        <v>60057.1</v>
      </c>
      <c r="P28" s="607"/>
      <c r="Q28" s="605" t="s">
        <v>2089</v>
      </c>
      <c r="R28" s="603" t="s">
        <v>2090</v>
      </c>
      <c r="S28" s="270"/>
    </row>
    <row r="29" spans="1:19" s="237" customFormat="1" ht="213.75" customHeight="1" x14ac:dyDescent="0.2">
      <c r="A29" s="611"/>
      <c r="B29" s="611"/>
      <c r="C29" s="611"/>
      <c r="D29" s="613"/>
      <c r="E29" s="613"/>
      <c r="F29" s="613"/>
      <c r="G29" s="613"/>
      <c r="H29" s="271" t="s">
        <v>713</v>
      </c>
      <c r="I29" s="269" t="s">
        <v>2072</v>
      </c>
      <c r="J29" s="613"/>
      <c r="K29" s="613"/>
      <c r="L29" s="613"/>
      <c r="M29" s="613"/>
      <c r="N29" s="611"/>
      <c r="O29" s="611"/>
      <c r="P29" s="611"/>
      <c r="Q29" s="613"/>
      <c r="R29" s="613"/>
      <c r="S29" s="270"/>
    </row>
    <row r="30" spans="1:19" s="237" customFormat="1" ht="40.5" customHeight="1" x14ac:dyDescent="0.2">
      <c r="A30" s="607">
        <v>10</v>
      </c>
      <c r="B30" s="607" t="s">
        <v>58</v>
      </c>
      <c r="C30" s="607">
        <v>1</v>
      </c>
      <c r="D30" s="605">
        <v>9</v>
      </c>
      <c r="E30" s="603" t="s">
        <v>2091</v>
      </c>
      <c r="F30" s="605" t="s">
        <v>2092</v>
      </c>
      <c r="G30" s="605" t="s">
        <v>53</v>
      </c>
      <c r="H30" s="271" t="s">
        <v>140</v>
      </c>
      <c r="I30" s="269" t="s">
        <v>50</v>
      </c>
      <c r="J30" s="605" t="s">
        <v>2093</v>
      </c>
      <c r="K30" s="605" t="s">
        <v>44</v>
      </c>
      <c r="L30" s="605"/>
      <c r="M30" s="606">
        <v>34432.559999999998</v>
      </c>
      <c r="N30" s="605"/>
      <c r="O30" s="606">
        <v>31071</v>
      </c>
      <c r="P30" s="605"/>
      <c r="Q30" s="605" t="s">
        <v>2043</v>
      </c>
      <c r="R30" s="605" t="s">
        <v>2044</v>
      </c>
      <c r="S30" s="270"/>
    </row>
    <row r="31" spans="1:19" s="237" customFormat="1" ht="66" customHeight="1" x14ac:dyDescent="0.2">
      <c r="A31" s="608"/>
      <c r="B31" s="608"/>
      <c r="C31" s="608"/>
      <c r="D31" s="604"/>
      <c r="E31" s="604"/>
      <c r="F31" s="604"/>
      <c r="G31" s="604"/>
      <c r="H31" s="271" t="s">
        <v>713</v>
      </c>
      <c r="I31" s="269" t="s">
        <v>1138</v>
      </c>
      <c r="J31" s="604"/>
      <c r="K31" s="604"/>
      <c r="L31" s="604"/>
      <c r="M31" s="621"/>
      <c r="N31" s="604"/>
      <c r="O31" s="621"/>
      <c r="P31" s="604"/>
      <c r="Q31" s="604"/>
      <c r="R31" s="604"/>
      <c r="S31" s="270"/>
    </row>
    <row r="32" spans="1:19" s="237" customFormat="1" ht="30" customHeight="1" x14ac:dyDescent="0.2">
      <c r="A32" s="607">
        <v>11</v>
      </c>
      <c r="B32" s="607" t="s">
        <v>58</v>
      </c>
      <c r="C32" s="607">
        <v>1</v>
      </c>
      <c r="D32" s="605">
        <v>9</v>
      </c>
      <c r="E32" s="603" t="s">
        <v>2094</v>
      </c>
      <c r="F32" s="605" t="s">
        <v>2095</v>
      </c>
      <c r="G32" s="605" t="s">
        <v>2096</v>
      </c>
      <c r="H32" s="271" t="s">
        <v>1699</v>
      </c>
      <c r="I32" s="269" t="s">
        <v>992</v>
      </c>
      <c r="J32" s="605" t="s">
        <v>2097</v>
      </c>
      <c r="K32" s="605" t="s">
        <v>55</v>
      </c>
      <c r="L32" s="605"/>
      <c r="M32" s="606">
        <v>73391.7</v>
      </c>
      <c r="N32" s="607"/>
      <c r="O32" s="609">
        <v>62345.27</v>
      </c>
      <c r="P32" s="607"/>
      <c r="Q32" s="605" t="s">
        <v>1616</v>
      </c>
      <c r="R32" s="603" t="s">
        <v>2098</v>
      </c>
      <c r="S32" s="270"/>
    </row>
    <row r="33" spans="1:19" s="237" customFormat="1" ht="34.5" customHeight="1" x14ac:dyDescent="0.2">
      <c r="A33" s="611"/>
      <c r="B33" s="611"/>
      <c r="C33" s="611"/>
      <c r="D33" s="613"/>
      <c r="E33" s="613"/>
      <c r="F33" s="613"/>
      <c r="G33" s="613"/>
      <c r="H33" s="271" t="s">
        <v>1709</v>
      </c>
      <c r="I33" s="269" t="s">
        <v>2099</v>
      </c>
      <c r="J33" s="613"/>
      <c r="K33" s="613"/>
      <c r="L33" s="613"/>
      <c r="M33" s="613"/>
      <c r="N33" s="611"/>
      <c r="O33" s="611"/>
      <c r="P33" s="611"/>
      <c r="Q33" s="613"/>
      <c r="R33" s="613"/>
      <c r="S33" s="270"/>
    </row>
    <row r="34" spans="1:19" s="237" customFormat="1" ht="30" customHeight="1" x14ac:dyDescent="0.2">
      <c r="A34" s="611"/>
      <c r="B34" s="611"/>
      <c r="C34" s="611"/>
      <c r="D34" s="613"/>
      <c r="E34" s="613"/>
      <c r="F34" s="613"/>
      <c r="G34" s="613"/>
      <c r="H34" s="271" t="s">
        <v>140</v>
      </c>
      <c r="I34" s="269" t="s">
        <v>992</v>
      </c>
      <c r="J34" s="613"/>
      <c r="K34" s="613"/>
      <c r="L34" s="613"/>
      <c r="M34" s="613"/>
      <c r="N34" s="611"/>
      <c r="O34" s="611"/>
      <c r="P34" s="611"/>
      <c r="Q34" s="613"/>
      <c r="R34" s="613"/>
      <c r="S34" s="270"/>
    </row>
    <row r="35" spans="1:19" s="237" customFormat="1" ht="51" customHeight="1" x14ac:dyDescent="0.2">
      <c r="A35" s="611"/>
      <c r="B35" s="611"/>
      <c r="C35" s="611"/>
      <c r="D35" s="613"/>
      <c r="E35" s="613"/>
      <c r="F35" s="613"/>
      <c r="G35" s="613"/>
      <c r="H35" s="271" t="s">
        <v>713</v>
      </c>
      <c r="I35" s="269" t="s">
        <v>2099</v>
      </c>
      <c r="J35" s="613"/>
      <c r="K35" s="613"/>
      <c r="L35" s="613"/>
      <c r="M35" s="613"/>
      <c r="N35" s="611"/>
      <c r="O35" s="611"/>
      <c r="P35" s="611"/>
      <c r="Q35" s="613"/>
      <c r="R35" s="613"/>
      <c r="S35" s="270"/>
    </row>
    <row r="36" spans="1:19" s="237" customFormat="1" ht="75" customHeight="1" x14ac:dyDescent="0.2">
      <c r="A36" s="608"/>
      <c r="B36" s="608"/>
      <c r="C36" s="608"/>
      <c r="D36" s="604"/>
      <c r="E36" s="604"/>
      <c r="F36" s="604"/>
      <c r="G36" s="604"/>
      <c r="H36" s="271" t="s">
        <v>2063</v>
      </c>
      <c r="I36" s="273" t="s">
        <v>50</v>
      </c>
      <c r="J36" s="604"/>
      <c r="K36" s="604"/>
      <c r="L36" s="604"/>
      <c r="M36" s="604"/>
      <c r="N36" s="608"/>
      <c r="O36" s="608"/>
      <c r="P36" s="608"/>
      <c r="Q36" s="604"/>
      <c r="R36" s="604"/>
      <c r="S36" s="270"/>
    </row>
    <row r="37" spans="1:19" s="237" customFormat="1" ht="168" customHeight="1" x14ac:dyDescent="0.2">
      <c r="A37" s="277">
        <v>12</v>
      </c>
      <c r="B37" s="281" t="s">
        <v>49</v>
      </c>
      <c r="C37" s="281">
        <v>3</v>
      </c>
      <c r="D37" s="279">
        <v>10</v>
      </c>
      <c r="E37" s="279" t="s">
        <v>2100</v>
      </c>
      <c r="F37" s="279" t="s">
        <v>2101</v>
      </c>
      <c r="G37" s="278" t="s">
        <v>120</v>
      </c>
      <c r="H37" s="278" t="s">
        <v>2102</v>
      </c>
      <c r="I37" s="269" t="s">
        <v>50</v>
      </c>
      <c r="J37" s="278" t="s">
        <v>2103</v>
      </c>
      <c r="K37" s="279" t="s">
        <v>37</v>
      </c>
      <c r="L37" s="279"/>
      <c r="M37" s="280">
        <v>17110.2</v>
      </c>
      <c r="N37" s="281"/>
      <c r="O37" s="272">
        <v>14194.2</v>
      </c>
      <c r="P37" s="281"/>
      <c r="Q37" s="279" t="s">
        <v>2104</v>
      </c>
      <c r="R37" s="278" t="s">
        <v>2105</v>
      </c>
      <c r="S37" s="270"/>
    </row>
    <row r="38" spans="1:19" s="237" customFormat="1" ht="86.25" customHeight="1" x14ac:dyDescent="0.2">
      <c r="A38" s="607">
        <v>13</v>
      </c>
      <c r="B38" s="607" t="s">
        <v>52</v>
      </c>
      <c r="C38" s="607">
        <v>2.2999999999999998</v>
      </c>
      <c r="D38" s="605">
        <v>10</v>
      </c>
      <c r="E38" s="605" t="s">
        <v>2106</v>
      </c>
      <c r="F38" s="605" t="s">
        <v>2107</v>
      </c>
      <c r="G38" s="605" t="s">
        <v>2108</v>
      </c>
      <c r="H38" s="271" t="s">
        <v>2102</v>
      </c>
      <c r="I38" s="269" t="s">
        <v>50</v>
      </c>
      <c r="J38" s="605" t="s">
        <v>2109</v>
      </c>
      <c r="K38" s="605" t="s">
        <v>55</v>
      </c>
      <c r="L38" s="605"/>
      <c r="M38" s="606">
        <v>105311.3</v>
      </c>
      <c r="N38" s="607"/>
      <c r="O38" s="609">
        <v>62437.2</v>
      </c>
      <c r="P38" s="607"/>
      <c r="Q38" s="605" t="s">
        <v>2110</v>
      </c>
      <c r="R38" s="603" t="s">
        <v>2111</v>
      </c>
      <c r="S38" s="270"/>
    </row>
    <row r="39" spans="1:19" s="237" customFormat="1" ht="36" customHeight="1" x14ac:dyDescent="0.2">
      <c r="A39" s="611"/>
      <c r="B39" s="611"/>
      <c r="C39" s="611"/>
      <c r="D39" s="613"/>
      <c r="E39" s="613"/>
      <c r="F39" s="613"/>
      <c r="G39" s="613"/>
      <c r="H39" s="274" t="s">
        <v>2112</v>
      </c>
      <c r="I39" s="269" t="s">
        <v>997</v>
      </c>
      <c r="J39" s="613"/>
      <c r="K39" s="613"/>
      <c r="L39" s="613"/>
      <c r="M39" s="613"/>
      <c r="N39" s="611"/>
      <c r="O39" s="611"/>
      <c r="P39" s="611"/>
      <c r="Q39" s="613"/>
      <c r="R39" s="613"/>
      <c r="S39" s="270"/>
    </row>
    <row r="40" spans="1:19" s="237" customFormat="1" ht="33.75" customHeight="1" x14ac:dyDescent="0.2">
      <c r="A40" s="611"/>
      <c r="B40" s="611"/>
      <c r="C40" s="611"/>
      <c r="D40" s="613"/>
      <c r="E40" s="613"/>
      <c r="F40" s="613"/>
      <c r="G40" s="613"/>
      <c r="H40" s="274" t="s">
        <v>2113</v>
      </c>
      <c r="I40" s="269" t="s">
        <v>2114</v>
      </c>
      <c r="J40" s="613"/>
      <c r="K40" s="613"/>
      <c r="L40" s="613"/>
      <c r="M40" s="613"/>
      <c r="N40" s="611"/>
      <c r="O40" s="611"/>
      <c r="P40" s="611"/>
      <c r="Q40" s="613"/>
      <c r="R40" s="613"/>
      <c r="S40" s="270"/>
    </row>
    <row r="41" spans="1:19" s="237" customFormat="1" ht="31.5" customHeight="1" x14ac:dyDescent="0.2">
      <c r="A41" s="611"/>
      <c r="B41" s="611"/>
      <c r="C41" s="611"/>
      <c r="D41" s="613"/>
      <c r="E41" s="613"/>
      <c r="F41" s="613"/>
      <c r="G41" s="613"/>
      <c r="H41" s="274" t="s">
        <v>2050</v>
      </c>
      <c r="I41" s="269" t="s">
        <v>992</v>
      </c>
      <c r="J41" s="613"/>
      <c r="K41" s="613"/>
      <c r="L41" s="613"/>
      <c r="M41" s="613"/>
      <c r="N41" s="611"/>
      <c r="O41" s="611"/>
      <c r="P41" s="611"/>
      <c r="Q41" s="613"/>
      <c r="R41" s="613"/>
      <c r="S41" s="270"/>
    </row>
    <row r="42" spans="1:19" s="237" customFormat="1" ht="65.25" customHeight="1" x14ac:dyDescent="0.2">
      <c r="A42" s="611"/>
      <c r="B42" s="611"/>
      <c r="C42" s="611"/>
      <c r="D42" s="613"/>
      <c r="E42" s="613"/>
      <c r="F42" s="613"/>
      <c r="G42" s="613"/>
      <c r="H42" s="271" t="s">
        <v>357</v>
      </c>
      <c r="I42" s="269" t="s">
        <v>138</v>
      </c>
      <c r="J42" s="613"/>
      <c r="K42" s="613"/>
      <c r="L42" s="613"/>
      <c r="M42" s="613"/>
      <c r="N42" s="611"/>
      <c r="O42" s="611"/>
      <c r="P42" s="611"/>
      <c r="Q42" s="613"/>
      <c r="R42" s="613"/>
      <c r="S42" s="270"/>
    </row>
    <row r="43" spans="1:19" s="237" customFormat="1" ht="36" customHeight="1" x14ac:dyDescent="0.2">
      <c r="A43" s="608"/>
      <c r="B43" s="608"/>
      <c r="C43" s="608"/>
      <c r="D43" s="604"/>
      <c r="E43" s="604"/>
      <c r="F43" s="604"/>
      <c r="G43" s="604"/>
      <c r="H43" s="274" t="s">
        <v>2115</v>
      </c>
      <c r="I43" s="284">
        <v>6</v>
      </c>
      <c r="J43" s="604"/>
      <c r="K43" s="604"/>
      <c r="L43" s="604"/>
      <c r="M43" s="604"/>
      <c r="N43" s="608"/>
      <c r="O43" s="608"/>
      <c r="P43" s="608"/>
      <c r="Q43" s="604"/>
      <c r="R43" s="604"/>
      <c r="S43" s="270"/>
    </row>
    <row r="44" spans="1:19" s="237" customFormat="1" ht="56.25" customHeight="1" x14ac:dyDescent="0.2">
      <c r="A44" s="607">
        <v>14</v>
      </c>
      <c r="B44" s="607" t="s">
        <v>2116</v>
      </c>
      <c r="C44" s="607">
        <v>5</v>
      </c>
      <c r="D44" s="605">
        <v>11</v>
      </c>
      <c r="E44" s="605" t="s">
        <v>2117</v>
      </c>
      <c r="F44" s="605" t="s">
        <v>2118</v>
      </c>
      <c r="G44" s="627" t="s">
        <v>115</v>
      </c>
      <c r="H44" s="278" t="s">
        <v>726</v>
      </c>
      <c r="I44" s="284">
        <v>1</v>
      </c>
      <c r="J44" s="605" t="s">
        <v>2119</v>
      </c>
      <c r="K44" s="605" t="s">
        <v>55</v>
      </c>
      <c r="L44" s="605"/>
      <c r="M44" s="606">
        <v>18155.28</v>
      </c>
      <c r="N44" s="605"/>
      <c r="O44" s="609">
        <v>9407.68</v>
      </c>
      <c r="P44" s="607"/>
      <c r="Q44" s="605" t="s">
        <v>2043</v>
      </c>
      <c r="R44" s="605" t="s">
        <v>2044</v>
      </c>
      <c r="S44" s="270"/>
    </row>
    <row r="45" spans="1:19" s="237" customFormat="1" ht="117.75" customHeight="1" x14ac:dyDescent="0.2">
      <c r="A45" s="608"/>
      <c r="B45" s="608"/>
      <c r="C45" s="608"/>
      <c r="D45" s="604"/>
      <c r="E45" s="604"/>
      <c r="F45" s="604"/>
      <c r="G45" s="628"/>
      <c r="H45" s="278" t="s">
        <v>730</v>
      </c>
      <c r="I45" s="284">
        <v>45</v>
      </c>
      <c r="J45" s="604"/>
      <c r="K45" s="604"/>
      <c r="L45" s="604"/>
      <c r="M45" s="621"/>
      <c r="N45" s="604"/>
      <c r="O45" s="608"/>
      <c r="P45" s="608"/>
      <c r="Q45" s="604"/>
      <c r="R45" s="604"/>
      <c r="S45" s="270"/>
    </row>
    <row r="46" spans="1:19" s="237" customFormat="1" ht="111.75" customHeight="1" x14ac:dyDescent="0.2">
      <c r="A46" s="607">
        <v>15</v>
      </c>
      <c r="B46" s="607" t="s">
        <v>116</v>
      </c>
      <c r="C46" s="607">
        <v>5</v>
      </c>
      <c r="D46" s="605">
        <v>11</v>
      </c>
      <c r="E46" s="605" t="s">
        <v>2120</v>
      </c>
      <c r="F46" s="605" t="s">
        <v>2121</v>
      </c>
      <c r="G46" s="605" t="s">
        <v>53</v>
      </c>
      <c r="H46" s="271" t="s">
        <v>140</v>
      </c>
      <c r="I46" s="284">
        <v>1</v>
      </c>
      <c r="J46" s="605" t="s">
        <v>2122</v>
      </c>
      <c r="K46" s="605" t="s">
        <v>55</v>
      </c>
      <c r="L46" s="605"/>
      <c r="M46" s="606">
        <v>64400</v>
      </c>
      <c r="N46" s="605"/>
      <c r="O46" s="609">
        <v>49000</v>
      </c>
      <c r="P46" s="607"/>
      <c r="Q46" s="605" t="s">
        <v>2123</v>
      </c>
      <c r="R46" s="605" t="s">
        <v>2124</v>
      </c>
      <c r="S46" s="270"/>
    </row>
    <row r="47" spans="1:19" s="237" customFormat="1" ht="90.75" customHeight="1" x14ac:dyDescent="0.2">
      <c r="A47" s="608"/>
      <c r="B47" s="608"/>
      <c r="C47" s="608"/>
      <c r="D47" s="604"/>
      <c r="E47" s="604"/>
      <c r="F47" s="604"/>
      <c r="G47" s="604"/>
      <c r="H47" s="271" t="s">
        <v>713</v>
      </c>
      <c r="I47" s="284">
        <v>20</v>
      </c>
      <c r="J47" s="604"/>
      <c r="K47" s="604"/>
      <c r="L47" s="604"/>
      <c r="M47" s="621"/>
      <c r="N47" s="604"/>
      <c r="O47" s="608"/>
      <c r="P47" s="608"/>
      <c r="Q47" s="604"/>
      <c r="R47" s="604"/>
      <c r="S47" s="270"/>
    </row>
    <row r="48" spans="1:19" s="237" customFormat="1" ht="82.5" customHeight="1" x14ac:dyDescent="0.2">
      <c r="A48" s="607">
        <v>16</v>
      </c>
      <c r="B48" s="607" t="s">
        <v>116</v>
      </c>
      <c r="C48" s="607">
        <v>5</v>
      </c>
      <c r="D48" s="605">
        <v>11</v>
      </c>
      <c r="E48" s="605" t="s">
        <v>2125</v>
      </c>
      <c r="F48" s="605" t="s">
        <v>2126</v>
      </c>
      <c r="G48" s="605" t="s">
        <v>2127</v>
      </c>
      <c r="H48" s="271" t="s">
        <v>2102</v>
      </c>
      <c r="I48" s="284">
        <v>1</v>
      </c>
      <c r="J48" s="605" t="s">
        <v>2128</v>
      </c>
      <c r="K48" s="605" t="s">
        <v>55</v>
      </c>
      <c r="L48" s="605"/>
      <c r="M48" s="606">
        <v>13104.41</v>
      </c>
      <c r="N48" s="607"/>
      <c r="O48" s="609">
        <v>13104.41</v>
      </c>
      <c r="P48" s="607"/>
      <c r="Q48" s="605" t="s">
        <v>2129</v>
      </c>
      <c r="R48" s="603" t="s">
        <v>2130</v>
      </c>
      <c r="S48" s="270"/>
    </row>
    <row r="49" spans="1:19" s="237" customFormat="1" ht="38.25" customHeight="1" x14ac:dyDescent="0.2">
      <c r="A49" s="611"/>
      <c r="B49" s="611"/>
      <c r="C49" s="611"/>
      <c r="D49" s="613"/>
      <c r="E49" s="613"/>
      <c r="F49" s="613"/>
      <c r="G49" s="613"/>
      <c r="H49" s="278" t="s">
        <v>2112</v>
      </c>
      <c r="I49" s="284">
        <v>100</v>
      </c>
      <c r="J49" s="613"/>
      <c r="K49" s="613"/>
      <c r="L49" s="613"/>
      <c r="M49" s="613"/>
      <c r="N49" s="611"/>
      <c r="O49" s="611"/>
      <c r="P49" s="611"/>
      <c r="Q49" s="613"/>
      <c r="R49" s="613"/>
      <c r="S49" s="270"/>
    </row>
    <row r="50" spans="1:19" s="237" customFormat="1" ht="39.75" customHeight="1" x14ac:dyDescent="0.2">
      <c r="A50" s="611"/>
      <c r="B50" s="611"/>
      <c r="C50" s="611"/>
      <c r="D50" s="613"/>
      <c r="E50" s="613"/>
      <c r="F50" s="613"/>
      <c r="G50" s="613"/>
      <c r="H50" s="278" t="s">
        <v>2050</v>
      </c>
      <c r="I50" s="284">
        <v>1</v>
      </c>
      <c r="J50" s="613"/>
      <c r="K50" s="613"/>
      <c r="L50" s="613"/>
      <c r="M50" s="613"/>
      <c r="N50" s="611"/>
      <c r="O50" s="611"/>
      <c r="P50" s="611"/>
      <c r="Q50" s="613"/>
      <c r="R50" s="613"/>
      <c r="S50" s="270"/>
    </row>
    <row r="51" spans="1:19" s="237" customFormat="1" ht="71.25" customHeight="1" x14ac:dyDescent="0.2">
      <c r="A51" s="608"/>
      <c r="B51" s="608"/>
      <c r="C51" s="608"/>
      <c r="D51" s="604"/>
      <c r="E51" s="604"/>
      <c r="F51" s="604"/>
      <c r="G51" s="604"/>
      <c r="H51" s="278" t="s">
        <v>357</v>
      </c>
      <c r="I51" s="271" t="s">
        <v>2131</v>
      </c>
      <c r="J51" s="604"/>
      <c r="K51" s="604"/>
      <c r="L51" s="604"/>
      <c r="M51" s="604"/>
      <c r="N51" s="608"/>
      <c r="O51" s="608"/>
      <c r="P51" s="608"/>
      <c r="Q51" s="604"/>
      <c r="R51" s="604"/>
      <c r="S51" s="270"/>
    </row>
    <row r="52" spans="1:19" s="237" customFormat="1" ht="63.75" customHeight="1" x14ac:dyDescent="0.2">
      <c r="A52" s="607">
        <v>17</v>
      </c>
      <c r="B52" s="607" t="s">
        <v>116</v>
      </c>
      <c r="C52" s="607">
        <v>5</v>
      </c>
      <c r="D52" s="607">
        <v>11</v>
      </c>
      <c r="E52" s="605" t="s">
        <v>2132</v>
      </c>
      <c r="F52" s="605" t="s">
        <v>2133</v>
      </c>
      <c r="G52" s="605" t="s">
        <v>36</v>
      </c>
      <c r="H52" s="271" t="s">
        <v>1716</v>
      </c>
      <c r="I52" s="284">
        <v>12</v>
      </c>
      <c r="J52" s="605" t="s">
        <v>2134</v>
      </c>
      <c r="K52" s="605" t="s">
        <v>55</v>
      </c>
      <c r="L52" s="605"/>
      <c r="M52" s="606">
        <v>14160</v>
      </c>
      <c r="N52" s="605"/>
      <c r="O52" s="609">
        <v>10080</v>
      </c>
      <c r="P52" s="607"/>
      <c r="Q52" s="605" t="s">
        <v>2135</v>
      </c>
      <c r="R52" s="603" t="s">
        <v>2136</v>
      </c>
      <c r="S52" s="270"/>
    </row>
    <row r="53" spans="1:19" s="237" customFormat="1" ht="63.75" customHeight="1" x14ac:dyDescent="0.2">
      <c r="A53" s="608"/>
      <c r="B53" s="608"/>
      <c r="C53" s="608"/>
      <c r="D53" s="608"/>
      <c r="E53" s="604"/>
      <c r="F53" s="604"/>
      <c r="G53" s="604"/>
      <c r="H53" s="271" t="s">
        <v>128</v>
      </c>
      <c r="I53" s="284">
        <v>160</v>
      </c>
      <c r="J53" s="604"/>
      <c r="K53" s="604"/>
      <c r="L53" s="604"/>
      <c r="M53" s="621"/>
      <c r="N53" s="604"/>
      <c r="O53" s="608"/>
      <c r="P53" s="608"/>
      <c r="Q53" s="604"/>
      <c r="R53" s="604"/>
      <c r="S53" s="270"/>
    </row>
    <row r="54" spans="1:19" s="237" customFormat="1" ht="63.75" customHeight="1" x14ac:dyDescent="0.2">
      <c r="A54" s="607">
        <v>18</v>
      </c>
      <c r="B54" s="607" t="s">
        <v>116</v>
      </c>
      <c r="C54" s="607">
        <v>5</v>
      </c>
      <c r="D54" s="605">
        <v>11</v>
      </c>
      <c r="E54" s="605" t="s">
        <v>2137</v>
      </c>
      <c r="F54" s="605" t="s">
        <v>2138</v>
      </c>
      <c r="G54" s="605" t="s">
        <v>2139</v>
      </c>
      <c r="H54" s="278" t="s">
        <v>2102</v>
      </c>
      <c r="I54" s="284">
        <v>1</v>
      </c>
      <c r="J54" s="605" t="s">
        <v>2140</v>
      </c>
      <c r="K54" s="605" t="s">
        <v>44</v>
      </c>
      <c r="L54" s="605"/>
      <c r="M54" s="606">
        <v>60471.8</v>
      </c>
      <c r="N54" s="607"/>
      <c r="O54" s="609">
        <v>48761.8</v>
      </c>
      <c r="P54" s="607"/>
      <c r="Q54" s="605" t="s">
        <v>2141</v>
      </c>
      <c r="R54" s="603" t="s">
        <v>2142</v>
      </c>
      <c r="S54" s="270"/>
    </row>
    <row r="55" spans="1:19" s="237" customFormat="1" ht="63.75" customHeight="1" x14ac:dyDescent="0.2">
      <c r="A55" s="611"/>
      <c r="B55" s="611"/>
      <c r="C55" s="611"/>
      <c r="D55" s="613"/>
      <c r="E55" s="613"/>
      <c r="F55" s="613"/>
      <c r="G55" s="613"/>
      <c r="H55" s="274" t="s">
        <v>2050</v>
      </c>
      <c r="I55" s="284">
        <v>2</v>
      </c>
      <c r="J55" s="613"/>
      <c r="K55" s="613"/>
      <c r="L55" s="613"/>
      <c r="M55" s="613"/>
      <c r="N55" s="611"/>
      <c r="O55" s="611"/>
      <c r="P55" s="611"/>
      <c r="Q55" s="613"/>
      <c r="R55" s="613"/>
      <c r="S55" s="270"/>
    </row>
    <row r="56" spans="1:19" s="237" customFormat="1" ht="63.75" customHeight="1" x14ac:dyDescent="0.2">
      <c r="A56" s="608"/>
      <c r="B56" s="608"/>
      <c r="C56" s="608"/>
      <c r="D56" s="604"/>
      <c r="E56" s="604"/>
      <c r="F56" s="604"/>
      <c r="G56" s="604"/>
      <c r="H56" s="271" t="s">
        <v>357</v>
      </c>
      <c r="I56" s="284">
        <v>330</v>
      </c>
      <c r="J56" s="604"/>
      <c r="K56" s="604"/>
      <c r="L56" s="604"/>
      <c r="M56" s="604"/>
      <c r="N56" s="608"/>
      <c r="O56" s="608"/>
      <c r="P56" s="608"/>
      <c r="Q56" s="604"/>
      <c r="R56" s="604"/>
      <c r="S56" s="270"/>
    </row>
    <row r="57" spans="1:19" s="237" customFormat="1" ht="63.75" customHeight="1" x14ac:dyDescent="0.2">
      <c r="A57" s="607">
        <v>19</v>
      </c>
      <c r="B57" s="607" t="s">
        <v>58</v>
      </c>
      <c r="C57" s="607">
        <v>5</v>
      </c>
      <c r="D57" s="607">
        <v>11</v>
      </c>
      <c r="E57" s="605" t="s">
        <v>2143</v>
      </c>
      <c r="F57" s="605" t="s">
        <v>2144</v>
      </c>
      <c r="G57" s="605" t="s">
        <v>115</v>
      </c>
      <c r="H57" s="278" t="s">
        <v>726</v>
      </c>
      <c r="I57" s="284">
        <v>1</v>
      </c>
      <c r="J57" s="605" t="s">
        <v>2145</v>
      </c>
      <c r="K57" s="605" t="s">
        <v>44</v>
      </c>
      <c r="L57" s="605"/>
      <c r="M57" s="606">
        <v>11570.79</v>
      </c>
      <c r="N57" s="605"/>
      <c r="O57" s="606">
        <v>10098.67</v>
      </c>
      <c r="P57" s="605"/>
      <c r="Q57" s="605" t="s">
        <v>2043</v>
      </c>
      <c r="R57" s="605" t="s">
        <v>2044</v>
      </c>
      <c r="S57" s="270"/>
    </row>
    <row r="58" spans="1:19" s="237" customFormat="1" ht="63.75" customHeight="1" x14ac:dyDescent="0.2">
      <c r="A58" s="608"/>
      <c r="B58" s="608"/>
      <c r="C58" s="608"/>
      <c r="D58" s="608"/>
      <c r="E58" s="604"/>
      <c r="F58" s="604"/>
      <c r="G58" s="604"/>
      <c r="H58" s="278" t="s">
        <v>730</v>
      </c>
      <c r="I58" s="284">
        <v>40</v>
      </c>
      <c r="J58" s="604"/>
      <c r="K58" s="604"/>
      <c r="L58" s="604"/>
      <c r="M58" s="621"/>
      <c r="N58" s="604"/>
      <c r="O58" s="621"/>
      <c r="P58" s="604"/>
      <c r="Q58" s="604"/>
      <c r="R58" s="604"/>
      <c r="S58" s="270"/>
    </row>
    <row r="59" spans="1:19" s="237" customFormat="1" ht="63.75" customHeight="1" x14ac:dyDescent="0.2">
      <c r="A59" s="607">
        <v>20</v>
      </c>
      <c r="B59" s="607" t="s">
        <v>116</v>
      </c>
      <c r="C59" s="607">
        <v>1</v>
      </c>
      <c r="D59" s="607">
        <v>13</v>
      </c>
      <c r="E59" s="605" t="s">
        <v>2146</v>
      </c>
      <c r="F59" s="605" t="s">
        <v>2147</v>
      </c>
      <c r="G59" s="605" t="s">
        <v>2148</v>
      </c>
      <c r="H59" s="278" t="s">
        <v>2048</v>
      </c>
      <c r="I59" s="284">
        <v>1</v>
      </c>
      <c r="J59" s="605" t="s">
        <v>2149</v>
      </c>
      <c r="K59" s="605" t="s">
        <v>55</v>
      </c>
      <c r="L59" s="605"/>
      <c r="M59" s="606">
        <v>99500</v>
      </c>
      <c r="N59" s="605"/>
      <c r="O59" s="609">
        <v>87900</v>
      </c>
      <c r="P59" s="607"/>
      <c r="Q59" s="605" t="s">
        <v>2150</v>
      </c>
      <c r="R59" s="603" t="s">
        <v>2151</v>
      </c>
      <c r="S59" s="270"/>
    </row>
    <row r="60" spans="1:19" s="237" customFormat="1" ht="63.75" customHeight="1" x14ac:dyDescent="0.2">
      <c r="A60" s="611"/>
      <c r="B60" s="611"/>
      <c r="C60" s="611"/>
      <c r="D60" s="611"/>
      <c r="E60" s="613"/>
      <c r="F60" s="613"/>
      <c r="G60" s="613"/>
      <c r="H60" s="278" t="s">
        <v>67</v>
      </c>
      <c r="I60" s="284">
        <v>55</v>
      </c>
      <c r="J60" s="613"/>
      <c r="K60" s="613"/>
      <c r="L60" s="613"/>
      <c r="M60" s="638"/>
      <c r="N60" s="613"/>
      <c r="O60" s="611"/>
      <c r="P60" s="611"/>
      <c r="Q60" s="613"/>
      <c r="R60" s="613"/>
      <c r="S60" s="270"/>
    </row>
    <row r="61" spans="1:19" s="237" customFormat="1" ht="63.75" customHeight="1" x14ac:dyDescent="0.2">
      <c r="A61" s="611"/>
      <c r="B61" s="611"/>
      <c r="C61" s="611"/>
      <c r="D61" s="611"/>
      <c r="E61" s="613"/>
      <c r="F61" s="613"/>
      <c r="G61" s="613"/>
      <c r="H61" s="271" t="s">
        <v>2063</v>
      </c>
      <c r="I61" s="284">
        <v>1000</v>
      </c>
      <c r="J61" s="613"/>
      <c r="K61" s="613"/>
      <c r="L61" s="613"/>
      <c r="M61" s="638"/>
      <c r="N61" s="613"/>
      <c r="O61" s="611"/>
      <c r="P61" s="611"/>
      <c r="Q61" s="613"/>
      <c r="R61" s="613"/>
      <c r="S61" s="270"/>
    </row>
    <row r="62" spans="1:19" s="237" customFormat="1" ht="63.75" customHeight="1" x14ac:dyDescent="0.2">
      <c r="A62" s="608"/>
      <c r="B62" s="608"/>
      <c r="C62" s="608"/>
      <c r="D62" s="608"/>
      <c r="E62" s="604"/>
      <c r="F62" s="604"/>
      <c r="G62" s="604"/>
      <c r="H62" s="271" t="s">
        <v>2152</v>
      </c>
      <c r="I62" s="284">
        <v>21</v>
      </c>
      <c r="J62" s="604"/>
      <c r="K62" s="604"/>
      <c r="L62" s="604"/>
      <c r="M62" s="621"/>
      <c r="N62" s="604"/>
      <c r="O62" s="608"/>
      <c r="P62" s="608"/>
      <c r="Q62" s="604"/>
      <c r="R62" s="604"/>
      <c r="S62" s="270"/>
    </row>
    <row r="63" spans="1:19" s="237" customFormat="1" ht="63.75" customHeight="1" x14ac:dyDescent="0.2">
      <c r="A63" s="607">
        <v>21</v>
      </c>
      <c r="B63" s="607" t="s">
        <v>49</v>
      </c>
      <c r="C63" s="607">
        <v>1</v>
      </c>
      <c r="D63" s="605">
        <v>13</v>
      </c>
      <c r="E63" s="605" t="s">
        <v>2153</v>
      </c>
      <c r="F63" s="605" t="s">
        <v>2154</v>
      </c>
      <c r="G63" s="605" t="s">
        <v>53</v>
      </c>
      <c r="H63" s="271" t="s">
        <v>140</v>
      </c>
      <c r="I63" s="284">
        <v>1</v>
      </c>
      <c r="J63" s="605" t="s">
        <v>2155</v>
      </c>
      <c r="K63" s="605" t="s">
        <v>44</v>
      </c>
      <c r="L63" s="605"/>
      <c r="M63" s="606">
        <v>28470</v>
      </c>
      <c r="N63" s="607"/>
      <c r="O63" s="609">
        <v>24500</v>
      </c>
      <c r="P63" s="607"/>
      <c r="Q63" s="605" t="s">
        <v>2104</v>
      </c>
      <c r="R63" s="603" t="s">
        <v>2105</v>
      </c>
      <c r="S63" s="270"/>
    </row>
    <row r="64" spans="1:19" s="237" customFormat="1" ht="170.25" customHeight="1" x14ac:dyDescent="0.2">
      <c r="A64" s="608"/>
      <c r="B64" s="608"/>
      <c r="C64" s="608"/>
      <c r="D64" s="604"/>
      <c r="E64" s="604"/>
      <c r="F64" s="604"/>
      <c r="G64" s="604"/>
      <c r="H64" s="271" t="s">
        <v>713</v>
      </c>
      <c r="I64" s="284">
        <v>50</v>
      </c>
      <c r="J64" s="604"/>
      <c r="K64" s="604"/>
      <c r="L64" s="604"/>
      <c r="M64" s="604"/>
      <c r="N64" s="608"/>
      <c r="O64" s="608"/>
      <c r="P64" s="608"/>
      <c r="Q64" s="604"/>
      <c r="R64" s="604"/>
      <c r="S64" s="270"/>
    </row>
    <row r="65" spans="1:19" s="237" customFormat="1" ht="102.75" customHeight="1" x14ac:dyDescent="0.2">
      <c r="A65" s="277">
        <v>22</v>
      </c>
      <c r="B65" s="281" t="s">
        <v>116</v>
      </c>
      <c r="C65" s="281">
        <v>1.3</v>
      </c>
      <c r="D65" s="279">
        <v>13</v>
      </c>
      <c r="E65" s="279" t="s">
        <v>2156</v>
      </c>
      <c r="F65" s="279" t="s">
        <v>2157</v>
      </c>
      <c r="G65" s="279" t="s">
        <v>73</v>
      </c>
      <c r="H65" s="271" t="s">
        <v>2063</v>
      </c>
      <c r="I65" s="284">
        <v>1000</v>
      </c>
      <c r="J65" s="279" t="s">
        <v>2158</v>
      </c>
      <c r="K65" s="279" t="s">
        <v>55</v>
      </c>
      <c r="L65" s="279"/>
      <c r="M65" s="280">
        <v>20240.66</v>
      </c>
      <c r="N65" s="281"/>
      <c r="O65" s="272">
        <v>20240.66</v>
      </c>
      <c r="P65" s="281"/>
      <c r="Q65" s="279" t="s">
        <v>2159</v>
      </c>
      <c r="R65" s="278" t="s">
        <v>2160</v>
      </c>
      <c r="S65" s="270"/>
    </row>
    <row r="66" spans="1:19" s="237" customFormat="1" ht="253.5" customHeight="1" x14ac:dyDescent="0.2">
      <c r="A66" s="277">
        <v>23</v>
      </c>
      <c r="B66" s="281" t="s">
        <v>49</v>
      </c>
      <c r="C66" s="281">
        <v>1.3</v>
      </c>
      <c r="D66" s="279">
        <v>13</v>
      </c>
      <c r="E66" s="279" t="s">
        <v>2161</v>
      </c>
      <c r="F66" s="279" t="s">
        <v>2162</v>
      </c>
      <c r="G66" s="279" t="s">
        <v>475</v>
      </c>
      <c r="H66" s="278" t="s">
        <v>2163</v>
      </c>
      <c r="I66" s="269" t="s">
        <v>50</v>
      </c>
      <c r="J66" s="279" t="s">
        <v>2164</v>
      </c>
      <c r="K66" s="279" t="s">
        <v>55</v>
      </c>
      <c r="L66" s="279"/>
      <c r="M66" s="272">
        <v>48000</v>
      </c>
      <c r="N66" s="281"/>
      <c r="O66" s="272">
        <v>48000</v>
      </c>
      <c r="P66" s="281"/>
      <c r="Q66" s="279" t="s">
        <v>2165</v>
      </c>
      <c r="R66" s="278" t="s">
        <v>2166</v>
      </c>
      <c r="S66" s="270"/>
    </row>
    <row r="67" spans="1:19" s="237" customFormat="1" ht="104.25" customHeight="1" x14ac:dyDescent="0.2">
      <c r="A67" s="277">
        <v>24</v>
      </c>
      <c r="B67" s="281" t="s">
        <v>49</v>
      </c>
      <c r="C67" s="281">
        <v>1</v>
      </c>
      <c r="D67" s="279">
        <v>13</v>
      </c>
      <c r="E67" s="279" t="s">
        <v>2167</v>
      </c>
      <c r="F67" s="279" t="s">
        <v>2168</v>
      </c>
      <c r="G67" s="279" t="s">
        <v>73</v>
      </c>
      <c r="H67" s="271" t="s">
        <v>2063</v>
      </c>
      <c r="I67" s="269" t="s">
        <v>2064</v>
      </c>
      <c r="J67" s="279" t="s">
        <v>2169</v>
      </c>
      <c r="K67" s="279" t="s">
        <v>44</v>
      </c>
      <c r="L67" s="279"/>
      <c r="M67" s="280">
        <v>48585</v>
      </c>
      <c r="N67" s="281"/>
      <c r="O67" s="272">
        <v>48585</v>
      </c>
      <c r="P67" s="281"/>
      <c r="Q67" s="279" t="s">
        <v>2170</v>
      </c>
      <c r="R67" s="278" t="s">
        <v>2171</v>
      </c>
      <c r="S67" s="270"/>
    </row>
    <row r="68" spans="1:19" x14ac:dyDescent="0.25">
      <c r="A68" s="238"/>
      <c r="B68" s="238"/>
      <c r="C68" s="238"/>
      <c r="D68" s="238"/>
      <c r="E68" s="238"/>
      <c r="F68" s="238"/>
      <c r="G68" s="238"/>
      <c r="H68" s="238"/>
      <c r="I68" s="238"/>
      <c r="J68" s="238"/>
      <c r="K68" s="238"/>
      <c r="L68" s="238"/>
      <c r="M68" s="240"/>
      <c r="N68" s="240"/>
      <c r="O68" s="240"/>
      <c r="P68" s="240"/>
      <c r="Q68" s="238"/>
      <c r="R68" s="267"/>
    </row>
    <row r="69" spans="1:19" x14ac:dyDescent="0.25">
      <c r="A69" s="238"/>
      <c r="B69" s="238"/>
      <c r="C69" s="238"/>
      <c r="D69" s="238"/>
      <c r="E69" s="238"/>
      <c r="F69" s="238"/>
      <c r="G69" s="238"/>
      <c r="H69" s="238"/>
      <c r="I69" s="238"/>
      <c r="J69" s="238"/>
      <c r="K69" s="238"/>
      <c r="L69" s="238"/>
      <c r="N69" s="276"/>
      <c r="O69" s="515" t="s">
        <v>39</v>
      </c>
      <c r="P69" s="430"/>
      <c r="Q69" s="238"/>
      <c r="R69" s="267"/>
    </row>
    <row r="70" spans="1:19" x14ac:dyDescent="0.25">
      <c r="A70" s="238"/>
      <c r="B70" s="238"/>
      <c r="C70" s="238"/>
      <c r="D70" s="238"/>
      <c r="E70" s="238"/>
      <c r="F70" s="238"/>
      <c r="G70" s="238"/>
      <c r="H70" s="238"/>
      <c r="I70" s="238"/>
      <c r="J70" s="238"/>
      <c r="K70" s="238"/>
      <c r="L70" s="238"/>
      <c r="N70" s="385"/>
      <c r="O70" s="276" t="s">
        <v>40</v>
      </c>
      <c r="P70" s="276" t="s">
        <v>41</v>
      </c>
      <c r="Q70" s="238"/>
      <c r="R70" s="267"/>
    </row>
    <row r="71" spans="1:19" x14ac:dyDescent="0.25">
      <c r="N71" s="385" t="s">
        <v>2448</v>
      </c>
      <c r="O71" s="275">
        <v>24</v>
      </c>
      <c r="P71" s="89">
        <f>SUM(O7:O67)</f>
        <v>890556.37000000023</v>
      </c>
    </row>
  </sheetData>
  <mergeCells count="319">
    <mergeCell ref="O69:P69"/>
    <mergeCell ref="A63:A64"/>
    <mergeCell ref="B63:B64"/>
    <mergeCell ref="C63:C64"/>
    <mergeCell ref="D63:D64"/>
    <mergeCell ref="E63:E64"/>
    <mergeCell ref="F63:F64"/>
    <mergeCell ref="G63:G64"/>
    <mergeCell ref="J63:J64"/>
    <mergeCell ref="K63:K64"/>
    <mergeCell ref="L63:L64"/>
    <mergeCell ref="M63:M64"/>
    <mergeCell ref="N63:N64"/>
    <mergeCell ref="O63:O64"/>
    <mergeCell ref="P63:P64"/>
    <mergeCell ref="Q63:Q64"/>
    <mergeCell ref="R63:R64"/>
    <mergeCell ref="L57:L58"/>
    <mergeCell ref="M57:M58"/>
    <mergeCell ref="N57:N58"/>
    <mergeCell ref="O57:O58"/>
    <mergeCell ref="P57:P58"/>
    <mergeCell ref="Q57:Q58"/>
    <mergeCell ref="R57:R58"/>
    <mergeCell ref="L59:L62"/>
    <mergeCell ref="M59:M62"/>
    <mergeCell ref="N59:N62"/>
    <mergeCell ref="O59:O62"/>
    <mergeCell ref="P59:P62"/>
    <mergeCell ref="Q59:Q62"/>
    <mergeCell ref="R59:R62"/>
    <mergeCell ref="A59:A62"/>
    <mergeCell ref="B59:B62"/>
    <mergeCell ref="C59:C62"/>
    <mergeCell ref="D59:D62"/>
    <mergeCell ref="E59:E62"/>
    <mergeCell ref="F59:F62"/>
    <mergeCell ref="G59:G62"/>
    <mergeCell ref="J59:J62"/>
    <mergeCell ref="K59:K62"/>
    <mergeCell ref="A57:A58"/>
    <mergeCell ref="B57:B58"/>
    <mergeCell ref="C57:C58"/>
    <mergeCell ref="D57:D58"/>
    <mergeCell ref="E57:E58"/>
    <mergeCell ref="F57:F58"/>
    <mergeCell ref="G57:G58"/>
    <mergeCell ref="J57:J58"/>
    <mergeCell ref="K57:K58"/>
    <mergeCell ref="R48:R51"/>
    <mergeCell ref="A54:A56"/>
    <mergeCell ref="B54:B56"/>
    <mergeCell ref="C54:C56"/>
    <mergeCell ref="D54:D56"/>
    <mergeCell ref="E54:E56"/>
    <mergeCell ref="F54:F56"/>
    <mergeCell ref="G54:G56"/>
    <mergeCell ref="J54:J56"/>
    <mergeCell ref="K54:K56"/>
    <mergeCell ref="L54:L56"/>
    <mergeCell ref="M54:M56"/>
    <mergeCell ref="N54:N56"/>
    <mergeCell ref="O54:O56"/>
    <mergeCell ref="P54:P56"/>
    <mergeCell ref="Q54:Q56"/>
    <mergeCell ref="R54:R56"/>
    <mergeCell ref="Q52:Q53"/>
    <mergeCell ref="R52:R53"/>
    <mergeCell ref="A52:A53"/>
    <mergeCell ref="B52:B53"/>
    <mergeCell ref="C52:C53"/>
    <mergeCell ref="A48:A51"/>
    <mergeCell ref="B48:B51"/>
    <mergeCell ref="L32:L36"/>
    <mergeCell ref="M32:M36"/>
    <mergeCell ref="N32:N36"/>
    <mergeCell ref="O32:O36"/>
    <mergeCell ref="P32:P36"/>
    <mergeCell ref="Q32:Q36"/>
    <mergeCell ref="R32:R36"/>
    <mergeCell ref="A38:A43"/>
    <mergeCell ref="A44:A45"/>
    <mergeCell ref="B44:B45"/>
    <mergeCell ref="C44:C45"/>
    <mergeCell ref="D44:D45"/>
    <mergeCell ref="E44:E45"/>
    <mergeCell ref="F44:F45"/>
    <mergeCell ref="G44:G45"/>
    <mergeCell ref="J44:J45"/>
    <mergeCell ref="K44:K45"/>
    <mergeCell ref="A32:A36"/>
    <mergeCell ref="B32:B36"/>
    <mergeCell ref="C32:C36"/>
    <mergeCell ref="D32:D36"/>
    <mergeCell ref="E32:E36"/>
    <mergeCell ref="F32:F36"/>
    <mergeCell ref="G32:G36"/>
    <mergeCell ref="J32:J36"/>
    <mergeCell ref="K32:K36"/>
    <mergeCell ref="Q28:Q29"/>
    <mergeCell ref="R28:R29"/>
    <mergeCell ref="A30:A31"/>
    <mergeCell ref="B30:B31"/>
    <mergeCell ref="C30:C31"/>
    <mergeCell ref="D30:D31"/>
    <mergeCell ref="E30:E31"/>
    <mergeCell ref="F30:F31"/>
    <mergeCell ref="G30:G31"/>
    <mergeCell ref="J30:J31"/>
    <mergeCell ref="K30:K31"/>
    <mergeCell ref="L30:L31"/>
    <mergeCell ref="M30:M31"/>
    <mergeCell ref="N30:N31"/>
    <mergeCell ref="O30:O31"/>
    <mergeCell ref="P30:P31"/>
    <mergeCell ref="Q30:Q31"/>
    <mergeCell ref="R30:R31"/>
    <mergeCell ref="M28:M29"/>
    <mergeCell ref="N28:N29"/>
    <mergeCell ref="O28:O29"/>
    <mergeCell ref="P28:P29"/>
    <mergeCell ref="A28:A29"/>
    <mergeCell ref="R18:R23"/>
    <mergeCell ref="A25:A27"/>
    <mergeCell ref="B25:B27"/>
    <mergeCell ref="C25:C27"/>
    <mergeCell ref="D25:D27"/>
    <mergeCell ref="E25:E27"/>
    <mergeCell ref="F25:F27"/>
    <mergeCell ref="G25:G27"/>
    <mergeCell ref="J25:J27"/>
    <mergeCell ref="K25:K27"/>
    <mergeCell ref="L25:L27"/>
    <mergeCell ref="M25:M27"/>
    <mergeCell ref="N25:N27"/>
    <mergeCell ref="O25:O27"/>
    <mergeCell ref="P25:P27"/>
    <mergeCell ref="Q25:Q27"/>
    <mergeCell ref="R25:R27"/>
    <mergeCell ref="A18:A23"/>
    <mergeCell ref="B18:B23"/>
    <mergeCell ref="C18:C23"/>
    <mergeCell ref="D18:D23"/>
    <mergeCell ref="E18:E23"/>
    <mergeCell ref="F18:F23"/>
    <mergeCell ref="G18:G23"/>
    <mergeCell ref="R11:R12"/>
    <mergeCell ref="A15:A17"/>
    <mergeCell ref="B15:B17"/>
    <mergeCell ref="C15:C17"/>
    <mergeCell ref="D15:D17"/>
    <mergeCell ref="E15:E17"/>
    <mergeCell ref="F15:F17"/>
    <mergeCell ref="G15:G17"/>
    <mergeCell ref="J15:J17"/>
    <mergeCell ref="K15:K17"/>
    <mergeCell ref="L15:L17"/>
    <mergeCell ref="M15:M17"/>
    <mergeCell ref="N15:N17"/>
    <mergeCell ref="O15:O17"/>
    <mergeCell ref="P15:P17"/>
    <mergeCell ref="Q15:Q17"/>
    <mergeCell ref="R15:R17"/>
    <mergeCell ref="R13:R14"/>
    <mergeCell ref="F13:F14"/>
    <mergeCell ref="G13:G14"/>
    <mergeCell ref="B11:B12"/>
    <mergeCell ref="J18:J23"/>
    <mergeCell ref="K18:K23"/>
    <mergeCell ref="K4:L4"/>
    <mergeCell ref="M4:N4"/>
    <mergeCell ref="O4:P4"/>
    <mergeCell ref="Q4:Q5"/>
    <mergeCell ref="R4:R5"/>
    <mergeCell ref="A7:A8"/>
    <mergeCell ref="B7:B8"/>
    <mergeCell ref="C7:C8"/>
    <mergeCell ref="D7:D8"/>
    <mergeCell ref="E7:E8"/>
    <mergeCell ref="F7:F8"/>
    <mergeCell ref="G7:G8"/>
    <mergeCell ref="J7:J8"/>
    <mergeCell ref="K7:K8"/>
    <mergeCell ref="L7:L8"/>
    <mergeCell ref="M7:M8"/>
    <mergeCell ref="N7:N8"/>
    <mergeCell ref="O7:O8"/>
    <mergeCell ref="P7:P8"/>
    <mergeCell ref="Q7:Q8"/>
    <mergeCell ref="R7:R8"/>
    <mergeCell ref="A4:A5"/>
    <mergeCell ref="B4:B5"/>
    <mergeCell ref="C4:C5"/>
    <mergeCell ref="D4:D5"/>
    <mergeCell ref="E4:E5"/>
    <mergeCell ref="F4:F5"/>
    <mergeCell ref="G4:G5"/>
    <mergeCell ref="H4:I4"/>
    <mergeCell ref="J4:J5"/>
    <mergeCell ref="N52:N53"/>
    <mergeCell ref="O52:O53"/>
    <mergeCell ref="P52:P53"/>
    <mergeCell ref="F52:F53"/>
    <mergeCell ref="G52:G53"/>
    <mergeCell ref="J52:J53"/>
    <mergeCell ref="K52:K53"/>
    <mergeCell ref="L52:L53"/>
    <mergeCell ref="M52:M53"/>
    <mergeCell ref="D52:D53"/>
    <mergeCell ref="E52:E53"/>
    <mergeCell ref="N48:N51"/>
    <mergeCell ref="O48:O51"/>
    <mergeCell ref="P48:P51"/>
    <mergeCell ref="G28:G29"/>
    <mergeCell ref="J28:J29"/>
    <mergeCell ref="K28:K29"/>
    <mergeCell ref="L28:L29"/>
    <mergeCell ref="Q48:Q51"/>
    <mergeCell ref="G46:G47"/>
    <mergeCell ref="J46:J47"/>
    <mergeCell ref="K46:K47"/>
    <mergeCell ref="L46:L47"/>
    <mergeCell ref="A46:A47"/>
    <mergeCell ref="B46:B47"/>
    <mergeCell ref="C46:C47"/>
    <mergeCell ref="D46:D47"/>
    <mergeCell ref="E46:E47"/>
    <mergeCell ref="F46:F47"/>
    <mergeCell ref="O46:O47"/>
    <mergeCell ref="P46:P47"/>
    <mergeCell ref="Q46:Q47"/>
    <mergeCell ref="C48:C51"/>
    <mergeCell ref="D48:D51"/>
    <mergeCell ref="E48:E51"/>
    <mergeCell ref="F48:F51"/>
    <mergeCell ref="G48:G51"/>
    <mergeCell ref="J48:J51"/>
    <mergeCell ref="K48:K51"/>
    <mergeCell ref="L48:L51"/>
    <mergeCell ref="M48:M51"/>
    <mergeCell ref="R46:R47"/>
    <mergeCell ref="M46:M47"/>
    <mergeCell ref="N46:N47"/>
    <mergeCell ref="F38:F43"/>
    <mergeCell ref="G38:G43"/>
    <mergeCell ref="J38:J43"/>
    <mergeCell ref="K38:K43"/>
    <mergeCell ref="L38:L43"/>
    <mergeCell ref="M38:M43"/>
    <mergeCell ref="N38:N43"/>
    <mergeCell ref="O38:O43"/>
    <mergeCell ref="P38:P43"/>
    <mergeCell ref="Q38:Q43"/>
    <mergeCell ref="R38:R43"/>
    <mergeCell ref="L44:L45"/>
    <mergeCell ref="M44:M45"/>
    <mergeCell ref="N44:N45"/>
    <mergeCell ref="O44:O45"/>
    <mergeCell ref="P44:P45"/>
    <mergeCell ref="Q44:Q45"/>
    <mergeCell ref="R44:R45"/>
    <mergeCell ref="B38:B43"/>
    <mergeCell ref="C38:C43"/>
    <mergeCell ref="D38:D43"/>
    <mergeCell ref="E38:E43"/>
    <mergeCell ref="B28:B29"/>
    <mergeCell ref="C28:C29"/>
    <mergeCell ref="D28:D29"/>
    <mergeCell ref="E28:E29"/>
    <mergeCell ref="F28:F29"/>
    <mergeCell ref="L18:L23"/>
    <mergeCell ref="M18:M23"/>
    <mergeCell ref="N18:N23"/>
    <mergeCell ref="O18:O23"/>
    <mergeCell ref="P18:P23"/>
    <mergeCell ref="Q18:Q23"/>
    <mergeCell ref="N13:N14"/>
    <mergeCell ref="O13:O14"/>
    <mergeCell ref="P13:P14"/>
    <mergeCell ref="Q13:Q14"/>
    <mergeCell ref="O11:O12"/>
    <mergeCell ref="P11:P12"/>
    <mergeCell ref="Q11:Q12"/>
    <mergeCell ref="J13:J14"/>
    <mergeCell ref="K13:K14"/>
    <mergeCell ref="L13:L14"/>
    <mergeCell ref="M13:M14"/>
    <mergeCell ref="N11:N12"/>
    <mergeCell ref="A13:A14"/>
    <mergeCell ref="B13:B14"/>
    <mergeCell ref="C13:C14"/>
    <mergeCell ref="D13:D14"/>
    <mergeCell ref="E13:E14"/>
    <mergeCell ref="A11:A12"/>
    <mergeCell ref="C11:C12"/>
    <mergeCell ref="D11:D12"/>
    <mergeCell ref="E11:E12"/>
    <mergeCell ref="F11:F12"/>
    <mergeCell ref="G11:G12"/>
    <mergeCell ref="J11:J12"/>
    <mergeCell ref="K11:K12"/>
    <mergeCell ref="L11:L12"/>
    <mergeCell ref="M11:M12"/>
    <mergeCell ref="R9:R10"/>
    <mergeCell ref="J9:J10"/>
    <mergeCell ref="K9:K10"/>
    <mergeCell ref="L9:L10"/>
    <mergeCell ref="M9:M10"/>
    <mergeCell ref="N9:N10"/>
    <mergeCell ref="O9:O10"/>
    <mergeCell ref="A9:A10"/>
    <mergeCell ref="B9:B10"/>
    <mergeCell ref="C9:C10"/>
    <mergeCell ref="D9:D10"/>
    <mergeCell ref="E9:E10"/>
    <mergeCell ref="F9:F10"/>
    <mergeCell ref="G9:G10"/>
    <mergeCell ref="P9:P10"/>
    <mergeCell ref="Q9:Q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81"/>
  <sheetViews>
    <sheetView topLeftCell="A58" zoomScale="70" zoomScaleNormal="70" workbookViewId="0">
      <selection activeCell="N79" sqref="N79:N81"/>
    </sheetView>
  </sheetViews>
  <sheetFormatPr defaultRowHeight="15" x14ac:dyDescent="0.25"/>
  <cols>
    <col min="1" max="1" width="4.7109375" style="1" customWidth="1"/>
    <col min="2" max="2" width="8.85546875" style="1" customWidth="1"/>
    <col min="3" max="3" width="6.5703125" style="1" customWidth="1"/>
    <col min="4" max="4" width="9.7109375" style="1" customWidth="1"/>
    <col min="5" max="5" width="45.7109375" style="6" customWidth="1"/>
    <col min="6" max="6" width="50.28515625" style="1" customWidth="1"/>
    <col min="7" max="7" width="35.7109375" style="1" customWidth="1"/>
    <col min="8" max="8" width="27.5703125" style="1" customWidth="1"/>
    <col min="9" max="9" width="18.85546875" style="1" customWidth="1"/>
    <col min="10" max="10" width="33.85546875" style="7" customWidth="1"/>
    <col min="11" max="11" width="8.85546875" style="1" customWidth="1"/>
    <col min="12" max="12" width="14.5703125" style="1" customWidth="1"/>
    <col min="13" max="14" width="11.7109375" style="2" customWidth="1"/>
    <col min="15" max="16" width="12.5703125" style="2" customWidth="1"/>
    <col min="17" max="17" width="20.140625" style="1" customWidth="1"/>
    <col min="18" max="18" width="14.140625" style="1" customWidth="1"/>
    <col min="19" max="19" width="19.5703125" style="1" customWidth="1"/>
    <col min="20" max="258" width="9.140625" style="1"/>
    <col min="259" max="259" width="4.7109375" style="1" bestFit="1" customWidth="1"/>
    <col min="260" max="260" width="9.7109375" style="1" bestFit="1" customWidth="1"/>
    <col min="261" max="261" width="10" style="1" bestFit="1" customWidth="1"/>
    <col min="262" max="262" width="8.85546875" style="1" bestFit="1" customWidth="1"/>
    <col min="263" max="263" width="22.85546875" style="1" customWidth="1"/>
    <col min="264" max="264" width="59.7109375" style="1" bestFit="1" customWidth="1"/>
    <col min="265" max="265" width="57.85546875" style="1" bestFit="1" customWidth="1"/>
    <col min="266" max="266" width="35.28515625" style="1" bestFit="1" customWidth="1"/>
    <col min="267" max="267" width="28.140625" style="1" bestFit="1" customWidth="1"/>
    <col min="268" max="268" width="33.140625" style="1" bestFit="1" customWidth="1"/>
    <col min="269" max="269" width="26" style="1" bestFit="1" customWidth="1"/>
    <col min="270" max="270" width="19.140625" style="1" bestFit="1" customWidth="1"/>
    <col min="271" max="271" width="10.42578125" style="1" customWidth="1"/>
    <col min="272" max="272" width="11.85546875" style="1" customWidth="1"/>
    <col min="273" max="273" width="14.7109375" style="1" customWidth="1"/>
    <col min="274" max="274" width="9" style="1" bestFit="1" customWidth="1"/>
    <col min="275" max="514" width="9.140625" style="1"/>
    <col min="515" max="515" width="4.7109375" style="1" bestFit="1" customWidth="1"/>
    <col min="516" max="516" width="9.7109375" style="1" bestFit="1" customWidth="1"/>
    <col min="517" max="517" width="10" style="1" bestFit="1" customWidth="1"/>
    <col min="518" max="518" width="8.85546875" style="1" bestFit="1" customWidth="1"/>
    <col min="519" max="519" width="22.85546875" style="1" customWidth="1"/>
    <col min="520" max="520" width="59.7109375" style="1" bestFit="1" customWidth="1"/>
    <col min="521" max="521" width="57.85546875" style="1" bestFit="1" customWidth="1"/>
    <col min="522" max="522" width="35.28515625" style="1" bestFit="1" customWidth="1"/>
    <col min="523" max="523" width="28.140625" style="1" bestFit="1" customWidth="1"/>
    <col min="524" max="524" width="33.140625" style="1" bestFit="1" customWidth="1"/>
    <col min="525" max="525" width="26" style="1" bestFit="1" customWidth="1"/>
    <col min="526" max="526" width="19.140625" style="1" bestFit="1" customWidth="1"/>
    <col min="527" max="527" width="10.42578125" style="1" customWidth="1"/>
    <col min="528" max="528" width="11.85546875" style="1" customWidth="1"/>
    <col min="529" max="529" width="14.7109375" style="1" customWidth="1"/>
    <col min="530" max="530" width="9" style="1" bestFit="1" customWidth="1"/>
    <col min="531" max="770" width="9.140625" style="1"/>
    <col min="771" max="771" width="4.7109375" style="1" bestFit="1" customWidth="1"/>
    <col min="772" max="772" width="9.7109375" style="1" bestFit="1" customWidth="1"/>
    <col min="773" max="773" width="10" style="1" bestFit="1" customWidth="1"/>
    <col min="774" max="774" width="8.85546875" style="1" bestFit="1" customWidth="1"/>
    <col min="775" max="775" width="22.85546875" style="1" customWidth="1"/>
    <col min="776" max="776" width="59.7109375" style="1" bestFit="1" customWidth="1"/>
    <col min="777" max="777" width="57.85546875" style="1" bestFit="1" customWidth="1"/>
    <col min="778" max="778" width="35.28515625" style="1" bestFit="1" customWidth="1"/>
    <col min="779" max="779" width="28.140625" style="1" bestFit="1" customWidth="1"/>
    <col min="780" max="780" width="33.140625" style="1" bestFit="1" customWidth="1"/>
    <col min="781" max="781" width="26" style="1" bestFit="1" customWidth="1"/>
    <col min="782" max="782" width="19.140625" style="1" bestFit="1" customWidth="1"/>
    <col min="783" max="783" width="10.42578125" style="1" customWidth="1"/>
    <col min="784" max="784" width="11.85546875" style="1" customWidth="1"/>
    <col min="785" max="785" width="14.7109375" style="1" customWidth="1"/>
    <col min="786" max="786" width="9" style="1" bestFit="1" customWidth="1"/>
    <col min="787" max="1026" width="9.140625" style="1"/>
    <col min="1027" max="1027" width="4.7109375" style="1" bestFit="1" customWidth="1"/>
    <col min="1028" max="1028" width="9.7109375" style="1" bestFit="1" customWidth="1"/>
    <col min="1029" max="1029" width="10" style="1" bestFit="1" customWidth="1"/>
    <col min="1030" max="1030" width="8.85546875" style="1" bestFit="1" customWidth="1"/>
    <col min="1031" max="1031" width="22.85546875" style="1" customWidth="1"/>
    <col min="1032" max="1032" width="59.7109375" style="1" bestFit="1" customWidth="1"/>
    <col min="1033" max="1033" width="57.85546875" style="1" bestFit="1" customWidth="1"/>
    <col min="1034" max="1034" width="35.28515625" style="1" bestFit="1" customWidth="1"/>
    <col min="1035" max="1035" width="28.140625" style="1" bestFit="1" customWidth="1"/>
    <col min="1036" max="1036" width="33.140625" style="1" bestFit="1" customWidth="1"/>
    <col min="1037" max="1037" width="26" style="1" bestFit="1" customWidth="1"/>
    <col min="1038" max="1038" width="19.140625" style="1" bestFit="1" customWidth="1"/>
    <col min="1039" max="1039" width="10.42578125" style="1" customWidth="1"/>
    <col min="1040" max="1040" width="11.85546875" style="1" customWidth="1"/>
    <col min="1041" max="1041" width="14.7109375" style="1" customWidth="1"/>
    <col min="1042" max="1042" width="9" style="1" bestFit="1" customWidth="1"/>
    <col min="1043" max="1282" width="9.140625" style="1"/>
    <col min="1283" max="1283" width="4.7109375" style="1" bestFit="1" customWidth="1"/>
    <col min="1284" max="1284" width="9.7109375" style="1" bestFit="1" customWidth="1"/>
    <col min="1285" max="1285" width="10" style="1" bestFit="1" customWidth="1"/>
    <col min="1286" max="1286" width="8.85546875" style="1" bestFit="1" customWidth="1"/>
    <col min="1287" max="1287" width="22.85546875" style="1" customWidth="1"/>
    <col min="1288" max="1288" width="59.7109375" style="1" bestFit="1" customWidth="1"/>
    <col min="1289" max="1289" width="57.85546875" style="1" bestFit="1" customWidth="1"/>
    <col min="1290" max="1290" width="35.28515625" style="1" bestFit="1" customWidth="1"/>
    <col min="1291" max="1291" width="28.140625" style="1" bestFit="1" customWidth="1"/>
    <col min="1292" max="1292" width="33.140625" style="1" bestFit="1" customWidth="1"/>
    <col min="1293" max="1293" width="26" style="1" bestFit="1" customWidth="1"/>
    <col min="1294" max="1294" width="19.140625" style="1" bestFit="1" customWidth="1"/>
    <col min="1295" max="1295" width="10.42578125" style="1" customWidth="1"/>
    <col min="1296" max="1296" width="11.85546875" style="1" customWidth="1"/>
    <col min="1297" max="1297" width="14.7109375" style="1" customWidth="1"/>
    <col min="1298" max="1298" width="9" style="1" bestFit="1" customWidth="1"/>
    <col min="1299" max="1538" width="9.140625" style="1"/>
    <col min="1539" max="1539" width="4.7109375" style="1" bestFit="1" customWidth="1"/>
    <col min="1540" max="1540" width="9.7109375" style="1" bestFit="1" customWidth="1"/>
    <col min="1541" max="1541" width="10" style="1" bestFit="1" customWidth="1"/>
    <col min="1542" max="1542" width="8.85546875" style="1" bestFit="1" customWidth="1"/>
    <col min="1543" max="1543" width="22.85546875" style="1" customWidth="1"/>
    <col min="1544" max="1544" width="59.7109375" style="1" bestFit="1" customWidth="1"/>
    <col min="1545" max="1545" width="57.85546875" style="1" bestFit="1" customWidth="1"/>
    <col min="1546" max="1546" width="35.28515625" style="1" bestFit="1" customWidth="1"/>
    <col min="1547" max="1547" width="28.140625" style="1" bestFit="1" customWidth="1"/>
    <col min="1548" max="1548" width="33.140625" style="1" bestFit="1" customWidth="1"/>
    <col min="1549" max="1549" width="26" style="1" bestFit="1" customWidth="1"/>
    <col min="1550" max="1550" width="19.140625" style="1" bestFit="1" customWidth="1"/>
    <col min="1551" max="1551" width="10.42578125" style="1" customWidth="1"/>
    <col min="1552" max="1552" width="11.85546875" style="1" customWidth="1"/>
    <col min="1553" max="1553" width="14.7109375" style="1" customWidth="1"/>
    <col min="1554" max="1554" width="9" style="1" bestFit="1" customWidth="1"/>
    <col min="1555" max="1794" width="9.140625" style="1"/>
    <col min="1795" max="1795" width="4.7109375" style="1" bestFit="1" customWidth="1"/>
    <col min="1796" max="1796" width="9.7109375" style="1" bestFit="1" customWidth="1"/>
    <col min="1797" max="1797" width="10" style="1" bestFit="1" customWidth="1"/>
    <col min="1798" max="1798" width="8.85546875" style="1" bestFit="1" customWidth="1"/>
    <col min="1799" max="1799" width="22.85546875" style="1" customWidth="1"/>
    <col min="1800" max="1800" width="59.7109375" style="1" bestFit="1" customWidth="1"/>
    <col min="1801" max="1801" width="57.85546875" style="1" bestFit="1" customWidth="1"/>
    <col min="1802" max="1802" width="35.28515625" style="1" bestFit="1" customWidth="1"/>
    <col min="1803" max="1803" width="28.140625" style="1" bestFit="1" customWidth="1"/>
    <col min="1804" max="1804" width="33.140625" style="1" bestFit="1" customWidth="1"/>
    <col min="1805" max="1805" width="26" style="1" bestFit="1" customWidth="1"/>
    <col min="1806" max="1806" width="19.140625" style="1" bestFit="1" customWidth="1"/>
    <col min="1807" max="1807" width="10.42578125" style="1" customWidth="1"/>
    <col min="1808" max="1808" width="11.85546875" style="1" customWidth="1"/>
    <col min="1809" max="1809" width="14.7109375" style="1" customWidth="1"/>
    <col min="1810" max="1810" width="9" style="1" bestFit="1" customWidth="1"/>
    <col min="1811" max="2050" width="9.140625" style="1"/>
    <col min="2051" max="2051" width="4.7109375" style="1" bestFit="1" customWidth="1"/>
    <col min="2052" max="2052" width="9.7109375" style="1" bestFit="1" customWidth="1"/>
    <col min="2053" max="2053" width="10" style="1" bestFit="1" customWidth="1"/>
    <col min="2054" max="2054" width="8.85546875" style="1" bestFit="1" customWidth="1"/>
    <col min="2055" max="2055" width="22.85546875" style="1" customWidth="1"/>
    <col min="2056" max="2056" width="59.7109375" style="1" bestFit="1" customWidth="1"/>
    <col min="2057" max="2057" width="57.85546875" style="1" bestFit="1" customWidth="1"/>
    <col min="2058" max="2058" width="35.28515625" style="1" bestFit="1" customWidth="1"/>
    <col min="2059" max="2059" width="28.140625" style="1" bestFit="1" customWidth="1"/>
    <col min="2060" max="2060" width="33.140625" style="1" bestFit="1" customWidth="1"/>
    <col min="2061" max="2061" width="26" style="1" bestFit="1" customWidth="1"/>
    <col min="2062" max="2062" width="19.140625" style="1" bestFit="1" customWidth="1"/>
    <col min="2063" max="2063" width="10.42578125" style="1" customWidth="1"/>
    <col min="2064" max="2064" width="11.85546875" style="1" customWidth="1"/>
    <col min="2065" max="2065" width="14.7109375" style="1" customWidth="1"/>
    <col min="2066" max="2066" width="9" style="1" bestFit="1" customWidth="1"/>
    <col min="2067" max="2306" width="9.140625" style="1"/>
    <col min="2307" max="2307" width="4.7109375" style="1" bestFit="1" customWidth="1"/>
    <col min="2308" max="2308" width="9.7109375" style="1" bestFit="1" customWidth="1"/>
    <col min="2309" max="2309" width="10" style="1" bestFit="1" customWidth="1"/>
    <col min="2310" max="2310" width="8.85546875" style="1" bestFit="1" customWidth="1"/>
    <col min="2311" max="2311" width="22.85546875" style="1" customWidth="1"/>
    <col min="2312" max="2312" width="59.7109375" style="1" bestFit="1" customWidth="1"/>
    <col min="2313" max="2313" width="57.85546875" style="1" bestFit="1" customWidth="1"/>
    <col min="2314" max="2314" width="35.28515625" style="1" bestFit="1" customWidth="1"/>
    <col min="2315" max="2315" width="28.140625" style="1" bestFit="1" customWidth="1"/>
    <col min="2316" max="2316" width="33.140625" style="1" bestFit="1" customWidth="1"/>
    <col min="2317" max="2317" width="26" style="1" bestFit="1" customWidth="1"/>
    <col min="2318" max="2318" width="19.140625" style="1" bestFit="1" customWidth="1"/>
    <col min="2319" max="2319" width="10.42578125" style="1" customWidth="1"/>
    <col min="2320" max="2320" width="11.85546875" style="1" customWidth="1"/>
    <col min="2321" max="2321" width="14.7109375" style="1" customWidth="1"/>
    <col min="2322" max="2322" width="9" style="1" bestFit="1" customWidth="1"/>
    <col min="2323" max="2562" width="9.140625" style="1"/>
    <col min="2563" max="2563" width="4.7109375" style="1" bestFit="1" customWidth="1"/>
    <col min="2564" max="2564" width="9.7109375" style="1" bestFit="1" customWidth="1"/>
    <col min="2565" max="2565" width="10" style="1" bestFit="1" customWidth="1"/>
    <col min="2566" max="2566" width="8.85546875" style="1" bestFit="1" customWidth="1"/>
    <col min="2567" max="2567" width="22.85546875" style="1" customWidth="1"/>
    <col min="2568" max="2568" width="59.7109375" style="1" bestFit="1" customWidth="1"/>
    <col min="2569" max="2569" width="57.85546875" style="1" bestFit="1" customWidth="1"/>
    <col min="2570" max="2570" width="35.28515625" style="1" bestFit="1" customWidth="1"/>
    <col min="2571" max="2571" width="28.140625" style="1" bestFit="1" customWidth="1"/>
    <col min="2572" max="2572" width="33.140625" style="1" bestFit="1" customWidth="1"/>
    <col min="2573" max="2573" width="26" style="1" bestFit="1" customWidth="1"/>
    <col min="2574" max="2574" width="19.140625" style="1" bestFit="1" customWidth="1"/>
    <col min="2575" max="2575" width="10.42578125" style="1" customWidth="1"/>
    <col min="2576" max="2576" width="11.85546875" style="1" customWidth="1"/>
    <col min="2577" max="2577" width="14.7109375" style="1" customWidth="1"/>
    <col min="2578" max="2578" width="9" style="1" bestFit="1" customWidth="1"/>
    <col min="2579" max="2818" width="9.140625" style="1"/>
    <col min="2819" max="2819" width="4.7109375" style="1" bestFit="1" customWidth="1"/>
    <col min="2820" max="2820" width="9.7109375" style="1" bestFit="1" customWidth="1"/>
    <col min="2821" max="2821" width="10" style="1" bestFit="1" customWidth="1"/>
    <col min="2822" max="2822" width="8.85546875" style="1" bestFit="1" customWidth="1"/>
    <col min="2823" max="2823" width="22.85546875" style="1" customWidth="1"/>
    <col min="2824" max="2824" width="59.7109375" style="1" bestFit="1" customWidth="1"/>
    <col min="2825" max="2825" width="57.85546875" style="1" bestFit="1" customWidth="1"/>
    <col min="2826" max="2826" width="35.28515625" style="1" bestFit="1" customWidth="1"/>
    <col min="2827" max="2827" width="28.140625" style="1" bestFit="1" customWidth="1"/>
    <col min="2828" max="2828" width="33.140625" style="1" bestFit="1" customWidth="1"/>
    <col min="2829" max="2829" width="26" style="1" bestFit="1" customWidth="1"/>
    <col min="2830" max="2830" width="19.140625" style="1" bestFit="1" customWidth="1"/>
    <col min="2831" max="2831" width="10.42578125" style="1" customWidth="1"/>
    <col min="2832" max="2832" width="11.85546875" style="1" customWidth="1"/>
    <col min="2833" max="2833" width="14.7109375" style="1" customWidth="1"/>
    <col min="2834" max="2834" width="9" style="1" bestFit="1" customWidth="1"/>
    <col min="2835" max="3074" width="9.140625" style="1"/>
    <col min="3075" max="3075" width="4.7109375" style="1" bestFit="1" customWidth="1"/>
    <col min="3076" max="3076" width="9.7109375" style="1" bestFit="1" customWidth="1"/>
    <col min="3077" max="3077" width="10" style="1" bestFit="1" customWidth="1"/>
    <col min="3078" max="3078" width="8.85546875" style="1" bestFit="1" customWidth="1"/>
    <col min="3079" max="3079" width="22.85546875" style="1" customWidth="1"/>
    <col min="3080" max="3080" width="59.7109375" style="1" bestFit="1" customWidth="1"/>
    <col min="3081" max="3081" width="57.85546875" style="1" bestFit="1" customWidth="1"/>
    <col min="3082" max="3082" width="35.28515625" style="1" bestFit="1" customWidth="1"/>
    <col min="3083" max="3083" width="28.140625" style="1" bestFit="1" customWidth="1"/>
    <col min="3084" max="3084" width="33.140625" style="1" bestFit="1" customWidth="1"/>
    <col min="3085" max="3085" width="26" style="1" bestFit="1" customWidth="1"/>
    <col min="3086" max="3086" width="19.140625" style="1" bestFit="1" customWidth="1"/>
    <col min="3087" max="3087" width="10.42578125" style="1" customWidth="1"/>
    <col min="3088" max="3088" width="11.85546875" style="1" customWidth="1"/>
    <col min="3089" max="3089" width="14.7109375" style="1" customWidth="1"/>
    <col min="3090" max="3090" width="9" style="1" bestFit="1" customWidth="1"/>
    <col min="3091" max="3330" width="9.140625" style="1"/>
    <col min="3331" max="3331" width="4.7109375" style="1" bestFit="1" customWidth="1"/>
    <col min="3332" max="3332" width="9.7109375" style="1" bestFit="1" customWidth="1"/>
    <col min="3333" max="3333" width="10" style="1" bestFit="1" customWidth="1"/>
    <col min="3334" max="3334" width="8.85546875" style="1" bestFit="1" customWidth="1"/>
    <col min="3335" max="3335" width="22.85546875" style="1" customWidth="1"/>
    <col min="3336" max="3336" width="59.7109375" style="1" bestFit="1" customWidth="1"/>
    <col min="3337" max="3337" width="57.85546875" style="1" bestFit="1" customWidth="1"/>
    <col min="3338" max="3338" width="35.28515625" style="1" bestFit="1" customWidth="1"/>
    <col min="3339" max="3339" width="28.140625" style="1" bestFit="1" customWidth="1"/>
    <col min="3340" max="3340" width="33.140625" style="1" bestFit="1" customWidth="1"/>
    <col min="3341" max="3341" width="26" style="1" bestFit="1" customWidth="1"/>
    <col min="3342" max="3342" width="19.140625" style="1" bestFit="1" customWidth="1"/>
    <col min="3343" max="3343" width="10.42578125" style="1" customWidth="1"/>
    <col min="3344" max="3344" width="11.85546875" style="1" customWidth="1"/>
    <col min="3345" max="3345" width="14.7109375" style="1" customWidth="1"/>
    <col min="3346" max="3346" width="9" style="1" bestFit="1" customWidth="1"/>
    <col min="3347" max="3586" width="9.140625" style="1"/>
    <col min="3587" max="3587" width="4.7109375" style="1" bestFit="1" customWidth="1"/>
    <col min="3588" max="3588" width="9.7109375" style="1" bestFit="1" customWidth="1"/>
    <col min="3589" max="3589" width="10" style="1" bestFit="1" customWidth="1"/>
    <col min="3590" max="3590" width="8.85546875" style="1" bestFit="1" customWidth="1"/>
    <col min="3591" max="3591" width="22.85546875" style="1" customWidth="1"/>
    <col min="3592" max="3592" width="59.7109375" style="1" bestFit="1" customWidth="1"/>
    <col min="3593" max="3593" width="57.85546875" style="1" bestFit="1" customWidth="1"/>
    <col min="3594" max="3594" width="35.28515625" style="1" bestFit="1" customWidth="1"/>
    <col min="3595" max="3595" width="28.140625" style="1" bestFit="1" customWidth="1"/>
    <col min="3596" max="3596" width="33.140625" style="1" bestFit="1" customWidth="1"/>
    <col min="3597" max="3597" width="26" style="1" bestFit="1" customWidth="1"/>
    <col min="3598" max="3598" width="19.140625" style="1" bestFit="1" customWidth="1"/>
    <col min="3599" max="3599" width="10.42578125" style="1" customWidth="1"/>
    <col min="3600" max="3600" width="11.85546875" style="1" customWidth="1"/>
    <col min="3601" max="3601" width="14.7109375" style="1" customWidth="1"/>
    <col min="3602" max="3602" width="9" style="1" bestFit="1" customWidth="1"/>
    <col min="3603" max="3842" width="9.140625" style="1"/>
    <col min="3843" max="3843" width="4.7109375" style="1" bestFit="1" customWidth="1"/>
    <col min="3844" max="3844" width="9.7109375" style="1" bestFit="1" customWidth="1"/>
    <col min="3845" max="3845" width="10" style="1" bestFit="1" customWidth="1"/>
    <col min="3846" max="3846" width="8.85546875" style="1" bestFit="1" customWidth="1"/>
    <col min="3847" max="3847" width="22.85546875" style="1" customWidth="1"/>
    <col min="3848" max="3848" width="59.7109375" style="1" bestFit="1" customWidth="1"/>
    <col min="3849" max="3849" width="57.85546875" style="1" bestFit="1" customWidth="1"/>
    <col min="3850" max="3850" width="35.28515625" style="1" bestFit="1" customWidth="1"/>
    <col min="3851" max="3851" width="28.140625" style="1" bestFit="1" customWidth="1"/>
    <col min="3852" max="3852" width="33.140625" style="1" bestFit="1" customWidth="1"/>
    <col min="3853" max="3853" width="26" style="1" bestFit="1" customWidth="1"/>
    <col min="3854" max="3854" width="19.140625" style="1" bestFit="1" customWidth="1"/>
    <col min="3855" max="3855" width="10.42578125" style="1" customWidth="1"/>
    <col min="3856" max="3856" width="11.85546875" style="1" customWidth="1"/>
    <col min="3857" max="3857" width="14.7109375" style="1" customWidth="1"/>
    <col min="3858" max="3858" width="9" style="1" bestFit="1" customWidth="1"/>
    <col min="3859" max="4098" width="9.140625" style="1"/>
    <col min="4099" max="4099" width="4.7109375" style="1" bestFit="1" customWidth="1"/>
    <col min="4100" max="4100" width="9.7109375" style="1" bestFit="1" customWidth="1"/>
    <col min="4101" max="4101" width="10" style="1" bestFit="1" customWidth="1"/>
    <col min="4102" max="4102" width="8.85546875" style="1" bestFit="1" customWidth="1"/>
    <col min="4103" max="4103" width="22.85546875" style="1" customWidth="1"/>
    <col min="4104" max="4104" width="59.7109375" style="1" bestFit="1" customWidth="1"/>
    <col min="4105" max="4105" width="57.85546875" style="1" bestFit="1" customWidth="1"/>
    <col min="4106" max="4106" width="35.28515625" style="1" bestFit="1" customWidth="1"/>
    <col min="4107" max="4107" width="28.140625" style="1" bestFit="1" customWidth="1"/>
    <col min="4108" max="4108" width="33.140625" style="1" bestFit="1" customWidth="1"/>
    <col min="4109" max="4109" width="26" style="1" bestFit="1" customWidth="1"/>
    <col min="4110" max="4110" width="19.140625" style="1" bestFit="1" customWidth="1"/>
    <col min="4111" max="4111" width="10.42578125" style="1" customWidth="1"/>
    <col min="4112" max="4112" width="11.85546875" style="1" customWidth="1"/>
    <col min="4113" max="4113" width="14.7109375" style="1" customWidth="1"/>
    <col min="4114" max="4114" width="9" style="1" bestFit="1" customWidth="1"/>
    <col min="4115" max="4354" width="9.140625" style="1"/>
    <col min="4355" max="4355" width="4.7109375" style="1" bestFit="1" customWidth="1"/>
    <col min="4356" max="4356" width="9.7109375" style="1" bestFit="1" customWidth="1"/>
    <col min="4357" max="4357" width="10" style="1" bestFit="1" customWidth="1"/>
    <col min="4358" max="4358" width="8.85546875" style="1" bestFit="1" customWidth="1"/>
    <col min="4359" max="4359" width="22.85546875" style="1" customWidth="1"/>
    <col min="4360" max="4360" width="59.7109375" style="1" bestFit="1" customWidth="1"/>
    <col min="4361" max="4361" width="57.85546875" style="1" bestFit="1" customWidth="1"/>
    <col min="4362" max="4362" width="35.28515625" style="1" bestFit="1" customWidth="1"/>
    <col min="4363" max="4363" width="28.140625" style="1" bestFit="1" customWidth="1"/>
    <col min="4364" max="4364" width="33.140625" style="1" bestFit="1" customWidth="1"/>
    <col min="4365" max="4365" width="26" style="1" bestFit="1" customWidth="1"/>
    <col min="4366" max="4366" width="19.140625" style="1" bestFit="1" customWidth="1"/>
    <col min="4367" max="4367" width="10.42578125" style="1" customWidth="1"/>
    <col min="4368" max="4368" width="11.85546875" style="1" customWidth="1"/>
    <col min="4369" max="4369" width="14.7109375" style="1" customWidth="1"/>
    <col min="4370" max="4370" width="9" style="1" bestFit="1" customWidth="1"/>
    <col min="4371" max="4610" width="9.140625" style="1"/>
    <col min="4611" max="4611" width="4.7109375" style="1" bestFit="1" customWidth="1"/>
    <col min="4612" max="4612" width="9.7109375" style="1" bestFit="1" customWidth="1"/>
    <col min="4613" max="4613" width="10" style="1" bestFit="1" customWidth="1"/>
    <col min="4614" max="4614" width="8.85546875" style="1" bestFit="1" customWidth="1"/>
    <col min="4615" max="4615" width="22.85546875" style="1" customWidth="1"/>
    <col min="4616" max="4616" width="59.7109375" style="1" bestFit="1" customWidth="1"/>
    <col min="4617" max="4617" width="57.85546875" style="1" bestFit="1" customWidth="1"/>
    <col min="4618" max="4618" width="35.28515625" style="1" bestFit="1" customWidth="1"/>
    <col min="4619" max="4619" width="28.140625" style="1" bestFit="1" customWidth="1"/>
    <col min="4620" max="4620" width="33.140625" style="1" bestFit="1" customWidth="1"/>
    <col min="4621" max="4621" width="26" style="1" bestFit="1" customWidth="1"/>
    <col min="4622" max="4622" width="19.140625" style="1" bestFit="1" customWidth="1"/>
    <col min="4623" max="4623" width="10.42578125" style="1" customWidth="1"/>
    <col min="4624" max="4624" width="11.85546875" style="1" customWidth="1"/>
    <col min="4625" max="4625" width="14.7109375" style="1" customWidth="1"/>
    <col min="4626" max="4626" width="9" style="1" bestFit="1" customWidth="1"/>
    <col min="4627" max="4866" width="9.140625" style="1"/>
    <col min="4867" max="4867" width="4.7109375" style="1" bestFit="1" customWidth="1"/>
    <col min="4868" max="4868" width="9.7109375" style="1" bestFit="1" customWidth="1"/>
    <col min="4869" max="4869" width="10" style="1" bestFit="1" customWidth="1"/>
    <col min="4870" max="4870" width="8.85546875" style="1" bestFit="1" customWidth="1"/>
    <col min="4871" max="4871" width="22.85546875" style="1" customWidth="1"/>
    <col min="4872" max="4872" width="59.7109375" style="1" bestFit="1" customWidth="1"/>
    <col min="4873" max="4873" width="57.85546875" style="1" bestFit="1" customWidth="1"/>
    <col min="4874" max="4874" width="35.28515625" style="1" bestFit="1" customWidth="1"/>
    <col min="4875" max="4875" width="28.140625" style="1" bestFit="1" customWidth="1"/>
    <col min="4876" max="4876" width="33.140625" style="1" bestFit="1" customWidth="1"/>
    <col min="4877" max="4877" width="26" style="1" bestFit="1" customWidth="1"/>
    <col min="4878" max="4878" width="19.140625" style="1" bestFit="1" customWidth="1"/>
    <col min="4879" max="4879" width="10.42578125" style="1" customWidth="1"/>
    <col min="4880" max="4880" width="11.85546875" style="1" customWidth="1"/>
    <col min="4881" max="4881" width="14.7109375" style="1" customWidth="1"/>
    <col min="4882" max="4882" width="9" style="1" bestFit="1" customWidth="1"/>
    <col min="4883" max="5122" width="9.140625" style="1"/>
    <col min="5123" max="5123" width="4.7109375" style="1" bestFit="1" customWidth="1"/>
    <col min="5124" max="5124" width="9.7109375" style="1" bestFit="1" customWidth="1"/>
    <col min="5125" max="5125" width="10" style="1" bestFit="1" customWidth="1"/>
    <col min="5126" max="5126" width="8.85546875" style="1" bestFit="1" customWidth="1"/>
    <col min="5127" max="5127" width="22.85546875" style="1" customWidth="1"/>
    <col min="5128" max="5128" width="59.7109375" style="1" bestFit="1" customWidth="1"/>
    <col min="5129" max="5129" width="57.85546875" style="1" bestFit="1" customWidth="1"/>
    <col min="5130" max="5130" width="35.28515625" style="1" bestFit="1" customWidth="1"/>
    <col min="5131" max="5131" width="28.140625" style="1" bestFit="1" customWidth="1"/>
    <col min="5132" max="5132" width="33.140625" style="1" bestFit="1" customWidth="1"/>
    <col min="5133" max="5133" width="26" style="1" bestFit="1" customWidth="1"/>
    <col min="5134" max="5134" width="19.140625" style="1" bestFit="1" customWidth="1"/>
    <col min="5135" max="5135" width="10.42578125" style="1" customWidth="1"/>
    <col min="5136" max="5136" width="11.85546875" style="1" customWidth="1"/>
    <col min="5137" max="5137" width="14.7109375" style="1" customWidth="1"/>
    <col min="5138" max="5138" width="9" style="1" bestFit="1" customWidth="1"/>
    <col min="5139" max="5378" width="9.140625" style="1"/>
    <col min="5379" max="5379" width="4.7109375" style="1" bestFit="1" customWidth="1"/>
    <col min="5380" max="5380" width="9.7109375" style="1" bestFit="1" customWidth="1"/>
    <col min="5381" max="5381" width="10" style="1" bestFit="1" customWidth="1"/>
    <col min="5382" max="5382" width="8.85546875" style="1" bestFit="1" customWidth="1"/>
    <col min="5383" max="5383" width="22.85546875" style="1" customWidth="1"/>
    <col min="5384" max="5384" width="59.7109375" style="1" bestFit="1" customWidth="1"/>
    <col min="5385" max="5385" width="57.85546875" style="1" bestFit="1" customWidth="1"/>
    <col min="5386" max="5386" width="35.28515625" style="1" bestFit="1" customWidth="1"/>
    <col min="5387" max="5387" width="28.140625" style="1" bestFit="1" customWidth="1"/>
    <col min="5388" max="5388" width="33.140625" style="1" bestFit="1" customWidth="1"/>
    <col min="5389" max="5389" width="26" style="1" bestFit="1" customWidth="1"/>
    <col min="5390" max="5390" width="19.140625" style="1" bestFit="1" customWidth="1"/>
    <col min="5391" max="5391" width="10.42578125" style="1" customWidth="1"/>
    <col min="5392" max="5392" width="11.85546875" style="1" customWidth="1"/>
    <col min="5393" max="5393" width="14.7109375" style="1" customWidth="1"/>
    <col min="5394" max="5394" width="9" style="1" bestFit="1" customWidth="1"/>
    <col min="5395" max="5634" width="9.140625" style="1"/>
    <col min="5635" max="5635" width="4.7109375" style="1" bestFit="1" customWidth="1"/>
    <col min="5636" max="5636" width="9.7109375" style="1" bestFit="1" customWidth="1"/>
    <col min="5637" max="5637" width="10" style="1" bestFit="1" customWidth="1"/>
    <col min="5638" max="5638" width="8.85546875" style="1" bestFit="1" customWidth="1"/>
    <col min="5639" max="5639" width="22.85546875" style="1" customWidth="1"/>
    <col min="5640" max="5640" width="59.7109375" style="1" bestFit="1" customWidth="1"/>
    <col min="5641" max="5641" width="57.85546875" style="1" bestFit="1" customWidth="1"/>
    <col min="5642" max="5642" width="35.28515625" style="1" bestFit="1" customWidth="1"/>
    <col min="5643" max="5643" width="28.140625" style="1" bestFit="1" customWidth="1"/>
    <col min="5644" max="5644" width="33.140625" style="1" bestFit="1" customWidth="1"/>
    <col min="5645" max="5645" width="26" style="1" bestFit="1" customWidth="1"/>
    <col min="5646" max="5646" width="19.140625" style="1" bestFit="1" customWidth="1"/>
    <col min="5647" max="5647" width="10.42578125" style="1" customWidth="1"/>
    <col min="5648" max="5648" width="11.85546875" style="1" customWidth="1"/>
    <col min="5649" max="5649" width="14.7109375" style="1" customWidth="1"/>
    <col min="5650" max="5650" width="9" style="1" bestFit="1" customWidth="1"/>
    <col min="5651" max="5890" width="9.140625" style="1"/>
    <col min="5891" max="5891" width="4.7109375" style="1" bestFit="1" customWidth="1"/>
    <col min="5892" max="5892" width="9.7109375" style="1" bestFit="1" customWidth="1"/>
    <col min="5893" max="5893" width="10" style="1" bestFit="1" customWidth="1"/>
    <col min="5894" max="5894" width="8.85546875" style="1" bestFit="1" customWidth="1"/>
    <col min="5895" max="5895" width="22.85546875" style="1" customWidth="1"/>
    <col min="5896" max="5896" width="59.7109375" style="1" bestFit="1" customWidth="1"/>
    <col min="5897" max="5897" width="57.85546875" style="1" bestFit="1" customWidth="1"/>
    <col min="5898" max="5898" width="35.28515625" style="1" bestFit="1" customWidth="1"/>
    <col min="5899" max="5899" width="28.140625" style="1" bestFit="1" customWidth="1"/>
    <col min="5900" max="5900" width="33.140625" style="1" bestFit="1" customWidth="1"/>
    <col min="5901" max="5901" width="26" style="1" bestFit="1" customWidth="1"/>
    <col min="5902" max="5902" width="19.140625" style="1" bestFit="1" customWidth="1"/>
    <col min="5903" max="5903" width="10.42578125" style="1" customWidth="1"/>
    <col min="5904" max="5904" width="11.85546875" style="1" customWidth="1"/>
    <col min="5905" max="5905" width="14.7109375" style="1" customWidth="1"/>
    <col min="5906" max="5906" width="9" style="1" bestFit="1" customWidth="1"/>
    <col min="5907" max="6146" width="9.140625" style="1"/>
    <col min="6147" max="6147" width="4.7109375" style="1" bestFit="1" customWidth="1"/>
    <col min="6148" max="6148" width="9.7109375" style="1" bestFit="1" customWidth="1"/>
    <col min="6149" max="6149" width="10" style="1" bestFit="1" customWidth="1"/>
    <col min="6150" max="6150" width="8.85546875" style="1" bestFit="1" customWidth="1"/>
    <col min="6151" max="6151" width="22.85546875" style="1" customWidth="1"/>
    <col min="6152" max="6152" width="59.7109375" style="1" bestFit="1" customWidth="1"/>
    <col min="6153" max="6153" width="57.85546875" style="1" bestFit="1" customWidth="1"/>
    <col min="6154" max="6154" width="35.28515625" style="1" bestFit="1" customWidth="1"/>
    <col min="6155" max="6155" width="28.140625" style="1" bestFit="1" customWidth="1"/>
    <col min="6156" max="6156" width="33.140625" style="1" bestFit="1" customWidth="1"/>
    <col min="6157" max="6157" width="26" style="1" bestFit="1" customWidth="1"/>
    <col min="6158" max="6158" width="19.140625" style="1" bestFit="1" customWidth="1"/>
    <col min="6159" max="6159" width="10.42578125" style="1" customWidth="1"/>
    <col min="6160" max="6160" width="11.85546875" style="1" customWidth="1"/>
    <col min="6161" max="6161" width="14.7109375" style="1" customWidth="1"/>
    <col min="6162" max="6162" width="9" style="1" bestFit="1" customWidth="1"/>
    <col min="6163" max="6402" width="9.140625" style="1"/>
    <col min="6403" max="6403" width="4.7109375" style="1" bestFit="1" customWidth="1"/>
    <col min="6404" max="6404" width="9.7109375" style="1" bestFit="1" customWidth="1"/>
    <col min="6405" max="6405" width="10" style="1" bestFit="1" customWidth="1"/>
    <col min="6406" max="6406" width="8.85546875" style="1" bestFit="1" customWidth="1"/>
    <col min="6407" max="6407" width="22.85546875" style="1" customWidth="1"/>
    <col min="6408" max="6408" width="59.7109375" style="1" bestFit="1" customWidth="1"/>
    <col min="6409" max="6409" width="57.85546875" style="1" bestFit="1" customWidth="1"/>
    <col min="6410" max="6410" width="35.28515625" style="1" bestFit="1" customWidth="1"/>
    <col min="6411" max="6411" width="28.140625" style="1" bestFit="1" customWidth="1"/>
    <col min="6412" max="6412" width="33.140625" style="1" bestFit="1" customWidth="1"/>
    <col min="6413" max="6413" width="26" style="1" bestFit="1" customWidth="1"/>
    <col min="6414" max="6414" width="19.140625" style="1" bestFit="1" customWidth="1"/>
    <col min="6415" max="6415" width="10.42578125" style="1" customWidth="1"/>
    <col min="6416" max="6416" width="11.85546875" style="1" customWidth="1"/>
    <col min="6417" max="6417" width="14.7109375" style="1" customWidth="1"/>
    <col min="6418" max="6418" width="9" style="1" bestFit="1" customWidth="1"/>
    <col min="6419" max="6658" width="9.140625" style="1"/>
    <col min="6659" max="6659" width="4.7109375" style="1" bestFit="1" customWidth="1"/>
    <col min="6660" max="6660" width="9.7109375" style="1" bestFit="1" customWidth="1"/>
    <col min="6661" max="6661" width="10" style="1" bestFit="1" customWidth="1"/>
    <col min="6662" max="6662" width="8.85546875" style="1" bestFit="1" customWidth="1"/>
    <col min="6663" max="6663" width="22.85546875" style="1" customWidth="1"/>
    <col min="6664" max="6664" width="59.7109375" style="1" bestFit="1" customWidth="1"/>
    <col min="6665" max="6665" width="57.85546875" style="1" bestFit="1" customWidth="1"/>
    <col min="6666" max="6666" width="35.28515625" style="1" bestFit="1" customWidth="1"/>
    <col min="6667" max="6667" width="28.140625" style="1" bestFit="1" customWidth="1"/>
    <col min="6668" max="6668" width="33.140625" style="1" bestFit="1" customWidth="1"/>
    <col min="6669" max="6669" width="26" style="1" bestFit="1" customWidth="1"/>
    <col min="6670" max="6670" width="19.140625" style="1" bestFit="1" customWidth="1"/>
    <col min="6671" max="6671" width="10.42578125" style="1" customWidth="1"/>
    <col min="6672" max="6672" width="11.85546875" style="1" customWidth="1"/>
    <col min="6673" max="6673" width="14.7109375" style="1" customWidth="1"/>
    <col min="6674" max="6674" width="9" style="1" bestFit="1" customWidth="1"/>
    <col min="6675" max="6914" width="9.140625" style="1"/>
    <col min="6915" max="6915" width="4.7109375" style="1" bestFit="1" customWidth="1"/>
    <col min="6916" max="6916" width="9.7109375" style="1" bestFit="1" customWidth="1"/>
    <col min="6917" max="6917" width="10" style="1" bestFit="1" customWidth="1"/>
    <col min="6918" max="6918" width="8.85546875" style="1" bestFit="1" customWidth="1"/>
    <col min="6919" max="6919" width="22.85546875" style="1" customWidth="1"/>
    <col min="6920" max="6920" width="59.7109375" style="1" bestFit="1" customWidth="1"/>
    <col min="6921" max="6921" width="57.85546875" style="1" bestFit="1" customWidth="1"/>
    <col min="6922" max="6922" width="35.28515625" style="1" bestFit="1" customWidth="1"/>
    <col min="6923" max="6923" width="28.140625" style="1" bestFit="1" customWidth="1"/>
    <col min="6924" max="6924" width="33.140625" style="1" bestFit="1" customWidth="1"/>
    <col min="6925" max="6925" width="26" style="1" bestFit="1" customWidth="1"/>
    <col min="6926" max="6926" width="19.140625" style="1" bestFit="1" customWidth="1"/>
    <col min="6927" max="6927" width="10.42578125" style="1" customWidth="1"/>
    <col min="6928" max="6928" width="11.85546875" style="1" customWidth="1"/>
    <col min="6929" max="6929" width="14.7109375" style="1" customWidth="1"/>
    <col min="6930" max="6930" width="9" style="1" bestFit="1" customWidth="1"/>
    <col min="6931" max="7170" width="9.140625" style="1"/>
    <col min="7171" max="7171" width="4.7109375" style="1" bestFit="1" customWidth="1"/>
    <col min="7172" max="7172" width="9.7109375" style="1" bestFit="1" customWidth="1"/>
    <col min="7173" max="7173" width="10" style="1" bestFit="1" customWidth="1"/>
    <col min="7174" max="7174" width="8.85546875" style="1" bestFit="1" customWidth="1"/>
    <col min="7175" max="7175" width="22.85546875" style="1" customWidth="1"/>
    <col min="7176" max="7176" width="59.7109375" style="1" bestFit="1" customWidth="1"/>
    <col min="7177" max="7177" width="57.85546875" style="1" bestFit="1" customWidth="1"/>
    <col min="7178" max="7178" width="35.28515625" style="1" bestFit="1" customWidth="1"/>
    <col min="7179" max="7179" width="28.140625" style="1" bestFit="1" customWidth="1"/>
    <col min="7180" max="7180" width="33.140625" style="1" bestFit="1" customWidth="1"/>
    <col min="7181" max="7181" width="26" style="1" bestFit="1" customWidth="1"/>
    <col min="7182" max="7182" width="19.140625" style="1" bestFit="1" customWidth="1"/>
    <col min="7183" max="7183" width="10.42578125" style="1" customWidth="1"/>
    <col min="7184" max="7184" width="11.85546875" style="1" customWidth="1"/>
    <col min="7185" max="7185" width="14.7109375" style="1" customWidth="1"/>
    <col min="7186" max="7186" width="9" style="1" bestFit="1" customWidth="1"/>
    <col min="7187" max="7426" width="9.140625" style="1"/>
    <col min="7427" max="7427" width="4.7109375" style="1" bestFit="1" customWidth="1"/>
    <col min="7428" max="7428" width="9.7109375" style="1" bestFit="1" customWidth="1"/>
    <col min="7429" max="7429" width="10" style="1" bestFit="1" customWidth="1"/>
    <col min="7430" max="7430" width="8.85546875" style="1" bestFit="1" customWidth="1"/>
    <col min="7431" max="7431" width="22.85546875" style="1" customWidth="1"/>
    <col min="7432" max="7432" width="59.7109375" style="1" bestFit="1" customWidth="1"/>
    <col min="7433" max="7433" width="57.85546875" style="1" bestFit="1" customWidth="1"/>
    <col min="7434" max="7434" width="35.28515625" style="1" bestFit="1" customWidth="1"/>
    <col min="7435" max="7435" width="28.140625" style="1" bestFit="1" customWidth="1"/>
    <col min="7436" max="7436" width="33.140625" style="1" bestFit="1" customWidth="1"/>
    <col min="7437" max="7437" width="26" style="1" bestFit="1" customWidth="1"/>
    <col min="7438" max="7438" width="19.140625" style="1" bestFit="1" customWidth="1"/>
    <col min="7439" max="7439" width="10.42578125" style="1" customWidth="1"/>
    <col min="7440" max="7440" width="11.85546875" style="1" customWidth="1"/>
    <col min="7441" max="7441" width="14.7109375" style="1" customWidth="1"/>
    <col min="7442" max="7442" width="9" style="1" bestFit="1" customWidth="1"/>
    <col min="7443" max="7682" width="9.140625" style="1"/>
    <col min="7683" max="7683" width="4.7109375" style="1" bestFit="1" customWidth="1"/>
    <col min="7684" max="7684" width="9.7109375" style="1" bestFit="1" customWidth="1"/>
    <col min="7685" max="7685" width="10" style="1" bestFit="1" customWidth="1"/>
    <col min="7686" max="7686" width="8.85546875" style="1" bestFit="1" customWidth="1"/>
    <col min="7687" max="7687" width="22.85546875" style="1" customWidth="1"/>
    <col min="7688" max="7688" width="59.7109375" style="1" bestFit="1" customWidth="1"/>
    <col min="7689" max="7689" width="57.85546875" style="1" bestFit="1" customWidth="1"/>
    <col min="7690" max="7690" width="35.28515625" style="1" bestFit="1" customWidth="1"/>
    <col min="7691" max="7691" width="28.140625" style="1" bestFit="1" customWidth="1"/>
    <col min="7692" max="7692" width="33.140625" style="1" bestFit="1" customWidth="1"/>
    <col min="7693" max="7693" width="26" style="1" bestFit="1" customWidth="1"/>
    <col min="7694" max="7694" width="19.140625" style="1" bestFit="1" customWidth="1"/>
    <col min="7695" max="7695" width="10.42578125" style="1" customWidth="1"/>
    <col min="7696" max="7696" width="11.85546875" style="1" customWidth="1"/>
    <col min="7697" max="7697" width="14.7109375" style="1" customWidth="1"/>
    <col min="7698" max="7698" width="9" style="1" bestFit="1" customWidth="1"/>
    <col min="7699" max="7938" width="9.140625" style="1"/>
    <col min="7939" max="7939" width="4.7109375" style="1" bestFit="1" customWidth="1"/>
    <col min="7940" max="7940" width="9.7109375" style="1" bestFit="1" customWidth="1"/>
    <col min="7941" max="7941" width="10" style="1" bestFit="1" customWidth="1"/>
    <col min="7942" max="7942" width="8.85546875" style="1" bestFit="1" customWidth="1"/>
    <col min="7943" max="7943" width="22.85546875" style="1" customWidth="1"/>
    <col min="7944" max="7944" width="59.7109375" style="1" bestFit="1" customWidth="1"/>
    <col min="7945" max="7945" width="57.85546875" style="1" bestFit="1" customWidth="1"/>
    <col min="7946" max="7946" width="35.28515625" style="1" bestFit="1" customWidth="1"/>
    <col min="7947" max="7947" width="28.140625" style="1" bestFit="1" customWidth="1"/>
    <col min="7948" max="7948" width="33.140625" style="1" bestFit="1" customWidth="1"/>
    <col min="7949" max="7949" width="26" style="1" bestFit="1" customWidth="1"/>
    <col min="7950" max="7950" width="19.140625" style="1" bestFit="1" customWidth="1"/>
    <col min="7951" max="7951" width="10.42578125" style="1" customWidth="1"/>
    <col min="7952" max="7952" width="11.85546875" style="1" customWidth="1"/>
    <col min="7953" max="7953" width="14.7109375" style="1" customWidth="1"/>
    <col min="7954" max="7954" width="9" style="1" bestFit="1" customWidth="1"/>
    <col min="7955" max="8194" width="9.140625" style="1"/>
    <col min="8195" max="8195" width="4.7109375" style="1" bestFit="1" customWidth="1"/>
    <col min="8196" max="8196" width="9.7109375" style="1" bestFit="1" customWidth="1"/>
    <col min="8197" max="8197" width="10" style="1" bestFit="1" customWidth="1"/>
    <col min="8198" max="8198" width="8.85546875" style="1" bestFit="1" customWidth="1"/>
    <col min="8199" max="8199" width="22.85546875" style="1" customWidth="1"/>
    <col min="8200" max="8200" width="59.7109375" style="1" bestFit="1" customWidth="1"/>
    <col min="8201" max="8201" width="57.85546875" style="1" bestFit="1" customWidth="1"/>
    <col min="8202" max="8202" width="35.28515625" style="1" bestFit="1" customWidth="1"/>
    <col min="8203" max="8203" width="28.140625" style="1" bestFit="1" customWidth="1"/>
    <col min="8204" max="8204" width="33.140625" style="1" bestFit="1" customWidth="1"/>
    <col min="8205" max="8205" width="26" style="1" bestFit="1" customWidth="1"/>
    <col min="8206" max="8206" width="19.140625" style="1" bestFit="1" customWidth="1"/>
    <col min="8207" max="8207" width="10.42578125" style="1" customWidth="1"/>
    <col min="8208" max="8208" width="11.85546875" style="1" customWidth="1"/>
    <col min="8209" max="8209" width="14.7109375" style="1" customWidth="1"/>
    <col min="8210" max="8210" width="9" style="1" bestFit="1" customWidth="1"/>
    <col min="8211" max="8450" width="9.140625" style="1"/>
    <col min="8451" max="8451" width="4.7109375" style="1" bestFit="1" customWidth="1"/>
    <col min="8452" max="8452" width="9.7109375" style="1" bestFit="1" customWidth="1"/>
    <col min="8453" max="8453" width="10" style="1" bestFit="1" customWidth="1"/>
    <col min="8454" max="8454" width="8.85546875" style="1" bestFit="1" customWidth="1"/>
    <col min="8455" max="8455" width="22.85546875" style="1" customWidth="1"/>
    <col min="8456" max="8456" width="59.7109375" style="1" bestFit="1" customWidth="1"/>
    <col min="8457" max="8457" width="57.85546875" style="1" bestFit="1" customWidth="1"/>
    <col min="8458" max="8458" width="35.28515625" style="1" bestFit="1" customWidth="1"/>
    <col min="8459" max="8459" width="28.140625" style="1" bestFit="1" customWidth="1"/>
    <col min="8460" max="8460" width="33.140625" style="1" bestFit="1" customWidth="1"/>
    <col min="8461" max="8461" width="26" style="1" bestFit="1" customWidth="1"/>
    <col min="8462" max="8462" width="19.140625" style="1" bestFit="1" customWidth="1"/>
    <col min="8463" max="8463" width="10.42578125" style="1" customWidth="1"/>
    <col min="8464" max="8464" width="11.85546875" style="1" customWidth="1"/>
    <col min="8465" max="8465" width="14.7109375" style="1" customWidth="1"/>
    <col min="8466" max="8466" width="9" style="1" bestFit="1" customWidth="1"/>
    <col min="8467" max="8706" width="9.140625" style="1"/>
    <col min="8707" max="8707" width="4.7109375" style="1" bestFit="1" customWidth="1"/>
    <col min="8708" max="8708" width="9.7109375" style="1" bestFit="1" customWidth="1"/>
    <col min="8709" max="8709" width="10" style="1" bestFit="1" customWidth="1"/>
    <col min="8710" max="8710" width="8.85546875" style="1" bestFit="1" customWidth="1"/>
    <col min="8711" max="8711" width="22.85546875" style="1" customWidth="1"/>
    <col min="8712" max="8712" width="59.7109375" style="1" bestFit="1" customWidth="1"/>
    <col min="8713" max="8713" width="57.85546875" style="1" bestFit="1" customWidth="1"/>
    <col min="8714" max="8714" width="35.28515625" style="1" bestFit="1" customWidth="1"/>
    <col min="8715" max="8715" width="28.140625" style="1" bestFit="1" customWidth="1"/>
    <col min="8716" max="8716" width="33.140625" style="1" bestFit="1" customWidth="1"/>
    <col min="8717" max="8717" width="26" style="1" bestFit="1" customWidth="1"/>
    <col min="8718" max="8718" width="19.140625" style="1" bestFit="1" customWidth="1"/>
    <col min="8719" max="8719" width="10.42578125" style="1" customWidth="1"/>
    <col min="8720" max="8720" width="11.85546875" style="1" customWidth="1"/>
    <col min="8721" max="8721" width="14.7109375" style="1" customWidth="1"/>
    <col min="8722" max="8722" width="9" style="1" bestFit="1" customWidth="1"/>
    <col min="8723" max="8962" width="9.140625" style="1"/>
    <col min="8963" max="8963" width="4.7109375" style="1" bestFit="1" customWidth="1"/>
    <col min="8964" max="8964" width="9.7109375" style="1" bestFit="1" customWidth="1"/>
    <col min="8965" max="8965" width="10" style="1" bestFit="1" customWidth="1"/>
    <col min="8966" max="8966" width="8.85546875" style="1" bestFit="1" customWidth="1"/>
    <col min="8967" max="8967" width="22.85546875" style="1" customWidth="1"/>
    <col min="8968" max="8968" width="59.7109375" style="1" bestFit="1" customWidth="1"/>
    <col min="8969" max="8969" width="57.85546875" style="1" bestFit="1" customWidth="1"/>
    <col min="8970" max="8970" width="35.28515625" style="1" bestFit="1" customWidth="1"/>
    <col min="8971" max="8971" width="28.140625" style="1" bestFit="1" customWidth="1"/>
    <col min="8972" max="8972" width="33.140625" style="1" bestFit="1" customWidth="1"/>
    <col min="8973" max="8973" width="26" style="1" bestFit="1" customWidth="1"/>
    <col min="8974" max="8974" width="19.140625" style="1" bestFit="1" customWidth="1"/>
    <col min="8975" max="8975" width="10.42578125" style="1" customWidth="1"/>
    <col min="8976" max="8976" width="11.85546875" style="1" customWidth="1"/>
    <col min="8977" max="8977" width="14.7109375" style="1" customWidth="1"/>
    <col min="8978" max="8978" width="9" style="1" bestFit="1" customWidth="1"/>
    <col min="8979" max="9218" width="9.140625" style="1"/>
    <col min="9219" max="9219" width="4.7109375" style="1" bestFit="1" customWidth="1"/>
    <col min="9220" max="9220" width="9.7109375" style="1" bestFit="1" customWidth="1"/>
    <col min="9221" max="9221" width="10" style="1" bestFit="1" customWidth="1"/>
    <col min="9222" max="9222" width="8.85546875" style="1" bestFit="1" customWidth="1"/>
    <col min="9223" max="9223" width="22.85546875" style="1" customWidth="1"/>
    <col min="9224" max="9224" width="59.7109375" style="1" bestFit="1" customWidth="1"/>
    <col min="9225" max="9225" width="57.85546875" style="1" bestFit="1" customWidth="1"/>
    <col min="9226" max="9226" width="35.28515625" style="1" bestFit="1" customWidth="1"/>
    <col min="9227" max="9227" width="28.140625" style="1" bestFit="1" customWidth="1"/>
    <col min="9228" max="9228" width="33.140625" style="1" bestFit="1" customWidth="1"/>
    <col min="9229" max="9229" width="26" style="1" bestFit="1" customWidth="1"/>
    <col min="9230" max="9230" width="19.140625" style="1" bestFit="1" customWidth="1"/>
    <col min="9231" max="9231" width="10.42578125" style="1" customWidth="1"/>
    <col min="9232" max="9232" width="11.85546875" style="1" customWidth="1"/>
    <col min="9233" max="9233" width="14.7109375" style="1" customWidth="1"/>
    <col min="9234" max="9234" width="9" style="1" bestFit="1" customWidth="1"/>
    <col min="9235" max="9474" width="9.140625" style="1"/>
    <col min="9475" max="9475" width="4.7109375" style="1" bestFit="1" customWidth="1"/>
    <col min="9476" max="9476" width="9.7109375" style="1" bestFit="1" customWidth="1"/>
    <col min="9477" max="9477" width="10" style="1" bestFit="1" customWidth="1"/>
    <col min="9478" max="9478" width="8.85546875" style="1" bestFit="1" customWidth="1"/>
    <col min="9479" max="9479" width="22.85546875" style="1" customWidth="1"/>
    <col min="9480" max="9480" width="59.7109375" style="1" bestFit="1" customWidth="1"/>
    <col min="9481" max="9481" width="57.85546875" style="1" bestFit="1" customWidth="1"/>
    <col min="9482" max="9482" width="35.28515625" style="1" bestFit="1" customWidth="1"/>
    <col min="9483" max="9483" width="28.140625" style="1" bestFit="1" customWidth="1"/>
    <col min="9484" max="9484" width="33.140625" style="1" bestFit="1" customWidth="1"/>
    <col min="9485" max="9485" width="26" style="1" bestFit="1" customWidth="1"/>
    <col min="9486" max="9486" width="19.140625" style="1" bestFit="1" customWidth="1"/>
    <col min="9487" max="9487" width="10.42578125" style="1" customWidth="1"/>
    <col min="9488" max="9488" width="11.85546875" style="1" customWidth="1"/>
    <col min="9489" max="9489" width="14.7109375" style="1" customWidth="1"/>
    <col min="9490" max="9490" width="9" style="1" bestFit="1" customWidth="1"/>
    <col min="9491" max="9730" width="9.140625" style="1"/>
    <col min="9731" max="9731" width="4.7109375" style="1" bestFit="1" customWidth="1"/>
    <col min="9732" max="9732" width="9.7109375" style="1" bestFit="1" customWidth="1"/>
    <col min="9733" max="9733" width="10" style="1" bestFit="1" customWidth="1"/>
    <col min="9734" max="9734" width="8.85546875" style="1" bestFit="1" customWidth="1"/>
    <col min="9735" max="9735" width="22.85546875" style="1" customWidth="1"/>
    <col min="9736" max="9736" width="59.7109375" style="1" bestFit="1" customWidth="1"/>
    <col min="9737" max="9737" width="57.85546875" style="1" bestFit="1" customWidth="1"/>
    <col min="9738" max="9738" width="35.28515625" style="1" bestFit="1" customWidth="1"/>
    <col min="9739" max="9739" width="28.140625" style="1" bestFit="1" customWidth="1"/>
    <col min="9740" max="9740" width="33.140625" style="1" bestFit="1" customWidth="1"/>
    <col min="9741" max="9741" width="26" style="1" bestFit="1" customWidth="1"/>
    <col min="9742" max="9742" width="19.140625" style="1" bestFit="1" customWidth="1"/>
    <col min="9743" max="9743" width="10.42578125" style="1" customWidth="1"/>
    <col min="9744" max="9744" width="11.85546875" style="1" customWidth="1"/>
    <col min="9745" max="9745" width="14.7109375" style="1" customWidth="1"/>
    <col min="9746" max="9746" width="9" style="1" bestFit="1" customWidth="1"/>
    <col min="9747" max="9986" width="9.140625" style="1"/>
    <col min="9987" max="9987" width="4.7109375" style="1" bestFit="1" customWidth="1"/>
    <col min="9988" max="9988" width="9.7109375" style="1" bestFit="1" customWidth="1"/>
    <col min="9989" max="9989" width="10" style="1" bestFit="1" customWidth="1"/>
    <col min="9990" max="9990" width="8.85546875" style="1" bestFit="1" customWidth="1"/>
    <col min="9991" max="9991" width="22.85546875" style="1" customWidth="1"/>
    <col min="9992" max="9992" width="59.7109375" style="1" bestFit="1" customWidth="1"/>
    <col min="9993" max="9993" width="57.85546875" style="1" bestFit="1" customWidth="1"/>
    <col min="9994" max="9994" width="35.28515625" style="1" bestFit="1" customWidth="1"/>
    <col min="9995" max="9995" width="28.140625" style="1" bestFit="1" customWidth="1"/>
    <col min="9996" max="9996" width="33.140625" style="1" bestFit="1" customWidth="1"/>
    <col min="9997" max="9997" width="26" style="1" bestFit="1" customWidth="1"/>
    <col min="9998" max="9998" width="19.140625" style="1" bestFit="1" customWidth="1"/>
    <col min="9999" max="9999" width="10.42578125" style="1" customWidth="1"/>
    <col min="10000" max="10000" width="11.85546875" style="1" customWidth="1"/>
    <col min="10001" max="10001" width="14.7109375" style="1" customWidth="1"/>
    <col min="10002" max="10002" width="9" style="1" bestFit="1" customWidth="1"/>
    <col min="10003" max="10242" width="9.140625" style="1"/>
    <col min="10243" max="10243" width="4.7109375" style="1" bestFit="1" customWidth="1"/>
    <col min="10244" max="10244" width="9.7109375" style="1" bestFit="1" customWidth="1"/>
    <col min="10245" max="10245" width="10" style="1" bestFit="1" customWidth="1"/>
    <col min="10246" max="10246" width="8.85546875" style="1" bestFit="1" customWidth="1"/>
    <col min="10247" max="10247" width="22.85546875" style="1" customWidth="1"/>
    <col min="10248" max="10248" width="59.7109375" style="1" bestFit="1" customWidth="1"/>
    <col min="10249" max="10249" width="57.85546875" style="1" bestFit="1" customWidth="1"/>
    <col min="10250" max="10250" width="35.28515625" style="1" bestFit="1" customWidth="1"/>
    <col min="10251" max="10251" width="28.140625" style="1" bestFit="1" customWidth="1"/>
    <col min="10252" max="10252" width="33.140625" style="1" bestFit="1" customWidth="1"/>
    <col min="10253" max="10253" width="26" style="1" bestFit="1" customWidth="1"/>
    <col min="10254" max="10254" width="19.140625" style="1" bestFit="1" customWidth="1"/>
    <col min="10255" max="10255" width="10.42578125" style="1" customWidth="1"/>
    <col min="10256" max="10256" width="11.85546875" style="1" customWidth="1"/>
    <col min="10257" max="10257" width="14.7109375" style="1" customWidth="1"/>
    <col min="10258" max="10258" width="9" style="1" bestFit="1" customWidth="1"/>
    <col min="10259" max="10498" width="9.140625" style="1"/>
    <col min="10499" max="10499" width="4.7109375" style="1" bestFit="1" customWidth="1"/>
    <col min="10500" max="10500" width="9.7109375" style="1" bestFit="1" customWidth="1"/>
    <col min="10501" max="10501" width="10" style="1" bestFit="1" customWidth="1"/>
    <col min="10502" max="10502" width="8.85546875" style="1" bestFit="1" customWidth="1"/>
    <col min="10503" max="10503" width="22.85546875" style="1" customWidth="1"/>
    <col min="10504" max="10504" width="59.7109375" style="1" bestFit="1" customWidth="1"/>
    <col min="10505" max="10505" width="57.85546875" style="1" bestFit="1" customWidth="1"/>
    <col min="10506" max="10506" width="35.28515625" style="1" bestFit="1" customWidth="1"/>
    <col min="10507" max="10507" width="28.140625" style="1" bestFit="1" customWidth="1"/>
    <col min="10508" max="10508" width="33.140625" style="1" bestFit="1" customWidth="1"/>
    <col min="10509" max="10509" width="26" style="1" bestFit="1" customWidth="1"/>
    <col min="10510" max="10510" width="19.140625" style="1" bestFit="1" customWidth="1"/>
    <col min="10511" max="10511" width="10.42578125" style="1" customWidth="1"/>
    <col min="10512" max="10512" width="11.85546875" style="1" customWidth="1"/>
    <col min="10513" max="10513" width="14.7109375" style="1" customWidth="1"/>
    <col min="10514" max="10514" width="9" style="1" bestFit="1" customWidth="1"/>
    <col min="10515" max="10754" width="9.140625" style="1"/>
    <col min="10755" max="10755" width="4.7109375" style="1" bestFit="1" customWidth="1"/>
    <col min="10756" max="10756" width="9.7109375" style="1" bestFit="1" customWidth="1"/>
    <col min="10757" max="10757" width="10" style="1" bestFit="1" customWidth="1"/>
    <col min="10758" max="10758" width="8.85546875" style="1" bestFit="1" customWidth="1"/>
    <col min="10759" max="10759" width="22.85546875" style="1" customWidth="1"/>
    <col min="10760" max="10760" width="59.7109375" style="1" bestFit="1" customWidth="1"/>
    <col min="10761" max="10761" width="57.85546875" style="1" bestFit="1" customWidth="1"/>
    <col min="10762" max="10762" width="35.28515625" style="1" bestFit="1" customWidth="1"/>
    <col min="10763" max="10763" width="28.140625" style="1" bestFit="1" customWidth="1"/>
    <col min="10764" max="10764" width="33.140625" style="1" bestFit="1" customWidth="1"/>
    <col min="10765" max="10765" width="26" style="1" bestFit="1" customWidth="1"/>
    <col min="10766" max="10766" width="19.140625" style="1" bestFit="1" customWidth="1"/>
    <col min="10767" max="10767" width="10.42578125" style="1" customWidth="1"/>
    <col min="10768" max="10768" width="11.85546875" style="1" customWidth="1"/>
    <col min="10769" max="10769" width="14.7109375" style="1" customWidth="1"/>
    <col min="10770" max="10770" width="9" style="1" bestFit="1" customWidth="1"/>
    <col min="10771" max="11010" width="9.140625" style="1"/>
    <col min="11011" max="11011" width="4.7109375" style="1" bestFit="1" customWidth="1"/>
    <col min="11012" max="11012" width="9.7109375" style="1" bestFit="1" customWidth="1"/>
    <col min="11013" max="11013" width="10" style="1" bestFit="1" customWidth="1"/>
    <col min="11014" max="11014" width="8.85546875" style="1" bestFit="1" customWidth="1"/>
    <col min="11015" max="11015" width="22.85546875" style="1" customWidth="1"/>
    <col min="11016" max="11016" width="59.7109375" style="1" bestFit="1" customWidth="1"/>
    <col min="11017" max="11017" width="57.85546875" style="1" bestFit="1" customWidth="1"/>
    <col min="11018" max="11018" width="35.28515625" style="1" bestFit="1" customWidth="1"/>
    <col min="11019" max="11019" width="28.140625" style="1" bestFit="1" customWidth="1"/>
    <col min="11020" max="11020" width="33.140625" style="1" bestFit="1" customWidth="1"/>
    <col min="11021" max="11021" width="26" style="1" bestFit="1" customWidth="1"/>
    <col min="11022" max="11022" width="19.140625" style="1" bestFit="1" customWidth="1"/>
    <col min="11023" max="11023" width="10.42578125" style="1" customWidth="1"/>
    <col min="11024" max="11024" width="11.85546875" style="1" customWidth="1"/>
    <col min="11025" max="11025" width="14.7109375" style="1" customWidth="1"/>
    <col min="11026" max="11026" width="9" style="1" bestFit="1" customWidth="1"/>
    <col min="11027" max="11266" width="9.140625" style="1"/>
    <col min="11267" max="11267" width="4.7109375" style="1" bestFit="1" customWidth="1"/>
    <col min="11268" max="11268" width="9.7109375" style="1" bestFit="1" customWidth="1"/>
    <col min="11269" max="11269" width="10" style="1" bestFit="1" customWidth="1"/>
    <col min="11270" max="11270" width="8.85546875" style="1" bestFit="1" customWidth="1"/>
    <col min="11271" max="11271" width="22.85546875" style="1" customWidth="1"/>
    <col min="11272" max="11272" width="59.7109375" style="1" bestFit="1" customWidth="1"/>
    <col min="11273" max="11273" width="57.85546875" style="1" bestFit="1" customWidth="1"/>
    <col min="11274" max="11274" width="35.28515625" style="1" bestFit="1" customWidth="1"/>
    <col min="11275" max="11275" width="28.140625" style="1" bestFit="1" customWidth="1"/>
    <col min="11276" max="11276" width="33.140625" style="1" bestFit="1" customWidth="1"/>
    <col min="11277" max="11277" width="26" style="1" bestFit="1" customWidth="1"/>
    <col min="11278" max="11278" width="19.140625" style="1" bestFit="1" customWidth="1"/>
    <col min="11279" max="11279" width="10.42578125" style="1" customWidth="1"/>
    <col min="11280" max="11280" width="11.85546875" style="1" customWidth="1"/>
    <col min="11281" max="11281" width="14.7109375" style="1" customWidth="1"/>
    <col min="11282" max="11282" width="9" style="1" bestFit="1" customWidth="1"/>
    <col min="11283" max="11522" width="9.140625" style="1"/>
    <col min="11523" max="11523" width="4.7109375" style="1" bestFit="1" customWidth="1"/>
    <col min="11524" max="11524" width="9.7109375" style="1" bestFit="1" customWidth="1"/>
    <col min="11525" max="11525" width="10" style="1" bestFit="1" customWidth="1"/>
    <col min="11526" max="11526" width="8.85546875" style="1" bestFit="1" customWidth="1"/>
    <col min="11527" max="11527" width="22.85546875" style="1" customWidth="1"/>
    <col min="11528" max="11528" width="59.7109375" style="1" bestFit="1" customWidth="1"/>
    <col min="11529" max="11529" width="57.85546875" style="1" bestFit="1" customWidth="1"/>
    <col min="11530" max="11530" width="35.28515625" style="1" bestFit="1" customWidth="1"/>
    <col min="11531" max="11531" width="28.140625" style="1" bestFit="1" customWidth="1"/>
    <col min="11532" max="11532" width="33.140625" style="1" bestFit="1" customWidth="1"/>
    <col min="11533" max="11533" width="26" style="1" bestFit="1" customWidth="1"/>
    <col min="11534" max="11534" width="19.140625" style="1" bestFit="1" customWidth="1"/>
    <col min="11535" max="11535" width="10.42578125" style="1" customWidth="1"/>
    <col min="11536" max="11536" width="11.85546875" style="1" customWidth="1"/>
    <col min="11537" max="11537" width="14.7109375" style="1" customWidth="1"/>
    <col min="11538" max="11538" width="9" style="1" bestFit="1" customWidth="1"/>
    <col min="11539" max="11778" width="9.140625" style="1"/>
    <col min="11779" max="11779" width="4.7109375" style="1" bestFit="1" customWidth="1"/>
    <col min="11780" max="11780" width="9.7109375" style="1" bestFit="1" customWidth="1"/>
    <col min="11781" max="11781" width="10" style="1" bestFit="1" customWidth="1"/>
    <col min="11782" max="11782" width="8.85546875" style="1" bestFit="1" customWidth="1"/>
    <col min="11783" max="11783" width="22.85546875" style="1" customWidth="1"/>
    <col min="11784" max="11784" width="59.7109375" style="1" bestFit="1" customWidth="1"/>
    <col min="11785" max="11785" width="57.85546875" style="1" bestFit="1" customWidth="1"/>
    <col min="11786" max="11786" width="35.28515625" style="1" bestFit="1" customWidth="1"/>
    <col min="11787" max="11787" width="28.140625" style="1" bestFit="1" customWidth="1"/>
    <col min="11788" max="11788" width="33.140625" style="1" bestFit="1" customWidth="1"/>
    <col min="11789" max="11789" width="26" style="1" bestFit="1" customWidth="1"/>
    <col min="11790" max="11790" width="19.140625" style="1" bestFit="1" customWidth="1"/>
    <col min="11791" max="11791" width="10.42578125" style="1" customWidth="1"/>
    <col min="11792" max="11792" width="11.85546875" style="1" customWidth="1"/>
    <col min="11793" max="11793" width="14.7109375" style="1" customWidth="1"/>
    <col min="11794" max="11794" width="9" style="1" bestFit="1" customWidth="1"/>
    <col min="11795" max="12034" width="9.140625" style="1"/>
    <col min="12035" max="12035" width="4.7109375" style="1" bestFit="1" customWidth="1"/>
    <col min="12036" max="12036" width="9.7109375" style="1" bestFit="1" customWidth="1"/>
    <col min="12037" max="12037" width="10" style="1" bestFit="1" customWidth="1"/>
    <col min="12038" max="12038" width="8.85546875" style="1" bestFit="1" customWidth="1"/>
    <col min="12039" max="12039" width="22.85546875" style="1" customWidth="1"/>
    <col min="12040" max="12040" width="59.7109375" style="1" bestFit="1" customWidth="1"/>
    <col min="12041" max="12041" width="57.85546875" style="1" bestFit="1" customWidth="1"/>
    <col min="12042" max="12042" width="35.28515625" style="1" bestFit="1" customWidth="1"/>
    <col min="12043" max="12043" width="28.140625" style="1" bestFit="1" customWidth="1"/>
    <col min="12044" max="12044" width="33.140625" style="1" bestFit="1" customWidth="1"/>
    <col min="12045" max="12045" width="26" style="1" bestFit="1" customWidth="1"/>
    <col min="12046" max="12046" width="19.140625" style="1" bestFit="1" customWidth="1"/>
    <col min="12047" max="12047" width="10.42578125" style="1" customWidth="1"/>
    <col min="12048" max="12048" width="11.85546875" style="1" customWidth="1"/>
    <col min="12049" max="12049" width="14.7109375" style="1" customWidth="1"/>
    <col min="12050" max="12050" width="9" style="1" bestFit="1" customWidth="1"/>
    <col min="12051" max="12290" width="9.140625" style="1"/>
    <col min="12291" max="12291" width="4.7109375" style="1" bestFit="1" customWidth="1"/>
    <col min="12292" max="12292" width="9.7109375" style="1" bestFit="1" customWidth="1"/>
    <col min="12293" max="12293" width="10" style="1" bestFit="1" customWidth="1"/>
    <col min="12294" max="12294" width="8.85546875" style="1" bestFit="1" customWidth="1"/>
    <col min="12295" max="12295" width="22.85546875" style="1" customWidth="1"/>
    <col min="12296" max="12296" width="59.7109375" style="1" bestFit="1" customWidth="1"/>
    <col min="12297" max="12297" width="57.85546875" style="1" bestFit="1" customWidth="1"/>
    <col min="12298" max="12298" width="35.28515625" style="1" bestFit="1" customWidth="1"/>
    <col min="12299" max="12299" width="28.140625" style="1" bestFit="1" customWidth="1"/>
    <col min="12300" max="12300" width="33.140625" style="1" bestFit="1" customWidth="1"/>
    <col min="12301" max="12301" width="26" style="1" bestFit="1" customWidth="1"/>
    <col min="12302" max="12302" width="19.140625" style="1" bestFit="1" customWidth="1"/>
    <col min="12303" max="12303" width="10.42578125" style="1" customWidth="1"/>
    <col min="12304" max="12304" width="11.85546875" style="1" customWidth="1"/>
    <col min="12305" max="12305" width="14.7109375" style="1" customWidth="1"/>
    <col min="12306" max="12306" width="9" style="1" bestFit="1" customWidth="1"/>
    <col min="12307" max="12546" width="9.140625" style="1"/>
    <col min="12547" max="12547" width="4.7109375" style="1" bestFit="1" customWidth="1"/>
    <col min="12548" max="12548" width="9.7109375" style="1" bestFit="1" customWidth="1"/>
    <col min="12549" max="12549" width="10" style="1" bestFit="1" customWidth="1"/>
    <col min="12550" max="12550" width="8.85546875" style="1" bestFit="1" customWidth="1"/>
    <col min="12551" max="12551" width="22.85546875" style="1" customWidth="1"/>
    <col min="12552" max="12552" width="59.7109375" style="1" bestFit="1" customWidth="1"/>
    <col min="12553" max="12553" width="57.85546875" style="1" bestFit="1" customWidth="1"/>
    <col min="12554" max="12554" width="35.28515625" style="1" bestFit="1" customWidth="1"/>
    <col min="12555" max="12555" width="28.140625" style="1" bestFit="1" customWidth="1"/>
    <col min="12556" max="12556" width="33.140625" style="1" bestFit="1" customWidth="1"/>
    <col min="12557" max="12557" width="26" style="1" bestFit="1" customWidth="1"/>
    <col min="12558" max="12558" width="19.140625" style="1" bestFit="1" customWidth="1"/>
    <col min="12559" max="12559" width="10.42578125" style="1" customWidth="1"/>
    <col min="12560" max="12560" width="11.85546875" style="1" customWidth="1"/>
    <col min="12561" max="12561" width="14.7109375" style="1" customWidth="1"/>
    <col min="12562" max="12562" width="9" style="1" bestFit="1" customWidth="1"/>
    <col min="12563" max="12802" width="9.140625" style="1"/>
    <col min="12803" max="12803" width="4.7109375" style="1" bestFit="1" customWidth="1"/>
    <col min="12804" max="12804" width="9.7109375" style="1" bestFit="1" customWidth="1"/>
    <col min="12805" max="12805" width="10" style="1" bestFit="1" customWidth="1"/>
    <col min="12806" max="12806" width="8.85546875" style="1" bestFit="1" customWidth="1"/>
    <col min="12807" max="12807" width="22.85546875" style="1" customWidth="1"/>
    <col min="12808" max="12808" width="59.7109375" style="1" bestFit="1" customWidth="1"/>
    <col min="12809" max="12809" width="57.85546875" style="1" bestFit="1" customWidth="1"/>
    <col min="12810" max="12810" width="35.28515625" style="1" bestFit="1" customWidth="1"/>
    <col min="12811" max="12811" width="28.140625" style="1" bestFit="1" customWidth="1"/>
    <col min="12812" max="12812" width="33.140625" style="1" bestFit="1" customWidth="1"/>
    <col min="12813" max="12813" width="26" style="1" bestFit="1" customWidth="1"/>
    <col min="12814" max="12814" width="19.140625" style="1" bestFit="1" customWidth="1"/>
    <col min="12815" max="12815" width="10.42578125" style="1" customWidth="1"/>
    <col min="12816" max="12816" width="11.85546875" style="1" customWidth="1"/>
    <col min="12817" max="12817" width="14.7109375" style="1" customWidth="1"/>
    <col min="12818" max="12818" width="9" style="1" bestFit="1" customWidth="1"/>
    <col min="12819" max="13058" width="9.140625" style="1"/>
    <col min="13059" max="13059" width="4.7109375" style="1" bestFit="1" customWidth="1"/>
    <col min="13060" max="13060" width="9.7109375" style="1" bestFit="1" customWidth="1"/>
    <col min="13061" max="13061" width="10" style="1" bestFit="1" customWidth="1"/>
    <col min="13062" max="13062" width="8.85546875" style="1" bestFit="1" customWidth="1"/>
    <col min="13063" max="13063" width="22.85546875" style="1" customWidth="1"/>
    <col min="13064" max="13064" width="59.7109375" style="1" bestFit="1" customWidth="1"/>
    <col min="13065" max="13065" width="57.85546875" style="1" bestFit="1" customWidth="1"/>
    <col min="13066" max="13066" width="35.28515625" style="1" bestFit="1" customWidth="1"/>
    <col min="13067" max="13067" width="28.140625" style="1" bestFit="1" customWidth="1"/>
    <col min="13068" max="13068" width="33.140625" style="1" bestFit="1" customWidth="1"/>
    <col min="13069" max="13069" width="26" style="1" bestFit="1" customWidth="1"/>
    <col min="13070" max="13070" width="19.140625" style="1" bestFit="1" customWidth="1"/>
    <col min="13071" max="13071" width="10.42578125" style="1" customWidth="1"/>
    <col min="13072" max="13072" width="11.85546875" style="1" customWidth="1"/>
    <col min="13073" max="13073" width="14.7109375" style="1" customWidth="1"/>
    <col min="13074" max="13074" width="9" style="1" bestFit="1" customWidth="1"/>
    <col min="13075" max="13314" width="9.140625" style="1"/>
    <col min="13315" max="13315" width="4.7109375" style="1" bestFit="1" customWidth="1"/>
    <col min="13316" max="13316" width="9.7109375" style="1" bestFit="1" customWidth="1"/>
    <col min="13317" max="13317" width="10" style="1" bestFit="1" customWidth="1"/>
    <col min="13318" max="13318" width="8.85546875" style="1" bestFit="1" customWidth="1"/>
    <col min="13319" max="13319" width="22.85546875" style="1" customWidth="1"/>
    <col min="13320" max="13320" width="59.7109375" style="1" bestFit="1" customWidth="1"/>
    <col min="13321" max="13321" width="57.85546875" style="1" bestFit="1" customWidth="1"/>
    <col min="13322" max="13322" width="35.28515625" style="1" bestFit="1" customWidth="1"/>
    <col min="13323" max="13323" width="28.140625" style="1" bestFit="1" customWidth="1"/>
    <col min="13324" max="13324" width="33.140625" style="1" bestFit="1" customWidth="1"/>
    <col min="13325" max="13325" width="26" style="1" bestFit="1" customWidth="1"/>
    <col min="13326" max="13326" width="19.140625" style="1" bestFit="1" customWidth="1"/>
    <col min="13327" max="13327" width="10.42578125" style="1" customWidth="1"/>
    <col min="13328" max="13328" width="11.85546875" style="1" customWidth="1"/>
    <col min="13329" max="13329" width="14.7109375" style="1" customWidth="1"/>
    <col min="13330" max="13330" width="9" style="1" bestFit="1" customWidth="1"/>
    <col min="13331" max="13570" width="9.140625" style="1"/>
    <col min="13571" max="13571" width="4.7109375" style="1" bestFit="1" customWidth="1"/>
    <col min="13572" max="13572" width="9.7109375" style="1" bestFit="1" customWidth="1"/>
    <col min="13573" max="13573" width="10" style="1" bestFit="1" customWidth="1"/>
    <col min="13574" max="13574" width="8.85546875" style="1" bestFit="1" customWidth="1"/>
    <col min="13575" max="13575" width="22.85546875" style="1" customWidth="1"/>
    <col min="13576" max="13576" width="59.7109375" style="1" bestFit="1" customWidth="1"/>
    <col min="13577" max="13577" width="57.85546875" style="1" bestFit="1" customWidth="1"/>
    <col min="13578" max="13578" width="35.28515625" style="1" bestFit="1" customWidth="1"/>
    <col min="13579" max="13579" width="28.140625" style="1" bestFit="1" customWidth="1"/>
    <col min="13580" max="13580" width="33.140625" style="1" bestFit="1" customWidth="1"/>
    <col min="13581" max="13581" width="26" style="1" bestFit="1" customWidth="1"/>
    <col min="13582" max="13582" width="19.140625" style="1" bestFit="1" customWidth="1"/>
    <col min="13583" max="13583" width="10.42578125" style="1" customWidth="1"/>
    <col min="13584" max="13584" width="11.85546875" style="1" customWidth="1"/>
    <col min="13585" max="13585" width="14.7109375" style="1" customWidth="1"/>
    <col min="13586" max="13586" width="9" style="1" bestFit="1" customWidth="1"/>
    <col min="13587" max="13826" width="9.140625" style="1"/>
    <col min="13827" max="13827" width="4.7109375" style="1" bestFit="1" customWidth="1"/>
    <col min="13828" max="13828" width="9.7109375" style="1" bestFit="1" customWidth="1"/>
    <col min="13829" max="13829" width="10" style="1" bestFit="1" customWidth="1"/>
    <col min="13830" max="13830" width="8.85546875" style="1" bestFit="1" customWidth="1"/>
    <col min="13831" max="13831" width="22.85546875" style="1" customWidth="1"/>
    <col min="13832" max="13832" width="59.7109375" style="1" bestFit="1" customWidth="1"/>
    <col min="13833" max="13833" width="57.85546875" style="1" bestFit="1" customWidth="1"/>
    <col min="13834" max="13834" width="35.28515625" style="1" bestFit="1" customWidth="1"/>
    <col min="13835" max="13835" width="28.140625" style="1" bestFit="1" customWidth="1"/>
    <col min="13836" max="13836" width="33.140625" style="1" bestFit="1" customWidth="1"/>
    <col min="13837" max="13837" width="26" style="1" bestFit="1" customWidth="1"/>
    <col min="13838" max="13838" width="19.140625" style="1" bestFit="1" customWidth="1"/>
    <col min="13839" max="13839" width="10.42578125" style="1" customWidth="1"/>
    <col min="13840" max="13840" width="11.85546875" style="1" customWidth="1"/>
    <col min="13841" max="13841" width="14.7109375" style="1" customWidth="1"/>
    <col min="13842" max="13842" width="9" style="1" bestFit="1" customWidth="1"/>
    <col min="13843" max="14082" width="9.140625" style="1"/>
    <col min="14083" max="14083" width="4.7109375" style="1" bestFit="1" customWidth="1"/>
    <col min="14084" max="14084" width="9.7109375" style="1" bestFit="1" customWidth="1"/>
    <col min="14085" max="14085" width="10" style="1" bestFit="1" customWidth="1"/>
    <col min="14086" max="14086" width="8.85546875" style="1" bestFit="1" customWidth="1"/>
    <col min="14087" max="14087" width="22.85546875" style="1" customWidth="1"/>
    <col min="14088" max="14088" width="59.7109375" style="1" bestFit="1" customWidth="1"/>
    <col min="14089" max="14089" width="57.85546875" style="1" bestFit="1" customWidth="1"/>
    <col min="14090" max="14090" width="35.28515625" style="1" bestFit="1" customWidth="1"/>
    <col min="14091" max="14091" width="28.140625" style="1" bestFit="1" customWidth="1"/>
    <col min="14092" max="14092" width="33.140625" style="1" bestFit="1" customWidth="1"/>
    <col min="14093" max="14093" width="26" style="1" bestFit="1" customWidth="1"/>
    <col min="14094" max="14094" width="19.140625" style="1" bestFit="1" customWidth="1"/>
    <col min="14095" max="14095" width="10.42578125" style="1" customWidth="1"/>
    <col min="14096" max="14096" width="11.85546875" style="1" customWidth="1"/>
    <col min="14097" max="14097" width="14.7109375" style="1" customWidth="1"/>
    <col min="14098" max="14098" width="9" style="1" bestFit="1" customWidth="1"/>
    <col min="14099" max="14338" width="9.140625" style="1"/>
    <col min="14339" max="14339" width="4.7109375" style="1" bestFit="1" customWidth="1"/>
    <col min="14340" max="14340" width="9.7109375" style="1" bestFit="1" customWidth="1"/>
    <col min="14341" max="14341" width="10" style="1" bestFit="1" customWidth="1"/>
    <col min="14342" max="14342" width="8.85546875" style="1" bestFit="1" customWidth="1"/>
    <col min="14343" max="14343" width="22.85546875" style="1" customWidth="1"/>
    <col min="14344" max="14344" width="59.7109375" style="1" bestFit="1" customWidth="1"/>
    <col min="14345" max="14345" width="57.85546875" style="1" bestFit="1" customWidth="1"/>
    <col min="14346" max="14346" width="35.28515625" style="1" bestFit="1" customWidth="1"/>
    <col min="14347" max="14347" width="28.140625" style="1" bestFit="1" customWidth="1"/>
    <col min="14348" max="14348" width="33.140625" style="1" bestFit="1" customWidth="1"/>
    <col min="14349" max="14349" width="26" style="1" bestFit="1" customWidth="1"/>
    <col min="14350" max="14350" width="19.140625" style="1" bestFit="1" customWidth="1"/>
    <col min="14351" max="14351" width="10.42578125" style="1" customWidth="1"/>
    <col min="14352" max="14352" width="11.85546875" style="1" customWidth="1"/>
    <col min="14353" max="14353" width="14.7109375" style="1" customWidth="1"/>
    <col min="14354" max="14354" width="9" style="1" bestFit="1" customWidth="1"/>
    <col min="14355" max="14594" width="9.140625" style="1"/>
    <col min="14595" max="14595" width="4.7109375" style="1" bestFit="1" customWidth="1"/>
    <col min="14596" max="14596" width="9.7109375" style="1" bestFit="1" customWidth="1"/>
    <col min="14597" max="14597" width="10" style="1" bestFit="1" customWidth="1"/>
    <col min="14598" max="14598" width="8.85546875" style="1" bestFit="1" customWidth="1"/>
    <col min="14599" max="14599" width="22.85546875" style="1" customWidth="1"/>
    <col min="14600" max="14600" width="59.7109375" style="1" bestFit="1" customWidth="1"/>
    <col min="14601" max="14601" width="57.85546875" style="1" bestFit="1" customWidth="1"/>
    <col min="14602" max="14602" width="35.28515625" style="1" bestFit="1" customWidth="1"/>
    <col min="14603" max="14603" width="28.140625" style="1" bestFit="1" customWidth="1"/>
    <col min="14604" max="14604" width="33.140625" style="1" bestFit="1" customWidth="1"/>
    <col min="14605" max="14605" width="26" style="1" bestFit="1" customWidth="1"/>
    <col min="14606" max="14606" width="19.140625" style="1" bestFit="1" customWidth="1"/>
    <col min="14607" max="14607" width="10.42578125" style="1" customWidth="1"/>
    <col min="14608" max="14608" width="11.85546875" style="1" customWidth="1"/>
    <col min="14609" max="14609" width="14.7109375" style="1" customWidth="1"/>
    <col min="14610" max="14610" width="9" style="1" bestFit="1" customWidth="1"/>
    <col min="14611" max="14850" width="9.140625" style="1"/>
    <col min="14851" max="14851" width="4.7109375" style="1" bestFit="1" customWidth="1"/>
    <col min="14852" max="14852" width="9.7109375" style="1" bestFit="1" customWidth="1"/>
    <col min="14853" max="14853" width="10" style="1" bestFit="1" customWidth="1"/>
    <col min="14854" max="14854" width="8.85546875" style="1" bestFit="1" customWidth="1"/>
    <col min="14855" max="14855" width="22.85546875" style="1" customWidth="1"/>
    <col min="14856" max="14856" width="59.7109375" style="1" bestFit="1" customWidth="1"/>
    <col min="14857" max="14857" width="57.85546875" style="1" bestFit="1" customWidth="1"/>
    <col min="14858" max="14858" width="35.28515625" style="1" bestFit="1" customWidth="1"/>
    <col min="14859" max="14859" width="28.140625" style="1" bestFit="1" customWidth="1"/>
    <col min="14860" max="14860" width="33.140625" style="1" bestFit="1" customWidth="1"/>
    <col min="14861" max="14861" width="26" style="1" bestFit="1" customWidth="1"/>
    <col min="14862" max="14862" width="19.140625" style="1" bestFit="1" customWidth="1"/>
    <col min="14863" max="14863" width="10.42578125" style="1" customWidth="1"/>
    <col min="14864" max="14864" width="11.85546875" style="1" customWidth="1"/>
    <col min="14865" max="14865" width="14.7109375" style="1" customWidth="1"/>
    <col min="14866" max="14866" width="9" style="1" bestFit="1" customWidth="1"/>
    <col min="14867" max="15106" width="9.140625" style="1"/>
    <col min="15107" max="15107" width="4.7109375" style="1" bestFit="1" customWidth="1"/>
    <col min="15108" max="15108" width="9.7109375" style="1" bestFit="1" customWidth="1"/>
    <col min="15109" max="15109" width="10" style="1" bestFit="1" customWidth="1"/>
    <col min="15110" max="15110" width="8.85546875" style="1" bestFit="1" customWidth="1"/>
    <col min="15111" max="15111" width="22.85546875" style="1" customWidth="1"/>
    <col min="15112" max="15112" width="59.7109375" style="1" bestFit="1" customWidth="1"/>
    <col min="15113" max="15113" width="57.85546875" style="1" bestFit="1" customWidth="1"/>
    <col min="15114" max="15114" width="35.28515625" style="1" bestFit="1" customWidth="1"/>
    <col min="15115" max="15115" width="28.140625" style="1" bestFit="1" customWidth="1"/>
    <col min="15116" max="15116" width="33.140625" style="1" bestFit="1" customWidth="1"/>
    <col min="15117" max="15117" width="26" style="1" bestFit="1" customWidth="1"/>
    <col min="15118" max="15118" width="19.140625" style="1" bestFit="1" customWidth="1"/>
    <col min="15119" max="15119" width="10.42578125" style="1" customWidth="1"/>
    <col min="15120" max="15120" width="11.85546875" style="1" customWidth="1"/>
    <col min="15121" max="15121" width="14.7109375" style="1" customWidth="1"/>
    <col min="15122" max="15122" width="9" style="1" bestFit="1" customWidth="1"/>
    <col min="15123" max="15362" width="9.140625" style="1"/>
    <col min="15363" max="15363" width="4.7109375" style="1" bestFit="1" customWidth="1"/>
    <col min="15364" max="15364" width="9.7109375" style="1" bestFit="1" customWidth="1"/>
    <col min="15365" max="15365" width="10" style="1" bestFit="1" customWidth="1"/>
    <col min="15366" max="15366" width="8.85546875" style="1" bestFit="1" customWidth="1"/>
    <col min="15367" max="15367" width="22.85546875" style="1" customWidth="1"/>
    <col min="15368" max="15368" width="59.7109375" style="1" bestFit="1" customWidth="1"/>
    <col min="15369" max="15369" width="57.85546875" style="1" bestFit="1" customWidth="1"/>
    <col min="15370" max="15370" width="35.28515625" style="1" bestFit="1" customWidth="1"/>
    <col min="15371" max="15371" width="28.140625" style="1" bestFit="1" customWidth="1"/>
    <col min="15372" max="15372" width="33.140625" style="1" bestFit="1" customWidth="1"/>
    <col min="15373" max="15373" width="26" style="1" bestFit="1" customWidth="1"/>
    <col min="15374" max="15374" width="19.140625" style="1" bestFit="1" customWidth="1"/>
    <col min="15375" max="15375" width="10.42578125" style="1" customWidth="1"/>
    <col min="15376" max="15376" width="11.85546875" style="1" customWidth="1"/>
    <col min="15377" max="15377" width="14.7109375" style="1" customWidth="1"/>
    <col min="15378" max="15378" width="9" style="1" bestFit="1" customWidth="1"/>
    <col min="15379" max="15618" width="9.140625" style="1"/>
    <col min="15619" max="15619" width="4.7109375" style="1" bestFit="1" customWidth="1"/>
    <col min="15620" max="15620" width="9.7109375" style="1" bestFit="1" customWidth="1"/>
    <col min="15621" max="15621" width="10" style="1" bestFit="1" customWidth="1"/>
    <col min="15622" max="15622" width="8.85546875" style="1" bestFit="1" customWidth="1"/>
    <col min="15623" max="15623" width="22.85546875" style="1" customWidth="1"/>
    <col min="15624" max="15624" width="59.7109375" style="1" bestFit="1" customWidth="1"/>
    <col min="15625" max="15625" width="57.85546875" style="1" bestFit="1" customWidth="1"/>
    <col min="15626" max="15626" width="35.28515625" style="1" bestFit="1" customWidth="1"/>
    <col min="15627" max="15627" width="28.140625" style="1" bestFit="1" customWidth="1"/>
    <col min="15628" max="15628" width="33.140625" style="1" bestFit="1" customWidth="1"/>
    <col min="15629" max="15629" width="26" style="1" bestFit="1" customWidth="1"/>
    <col min="15630" max="15630" width="19.140625" style="1" bestFit="1" customWidth="1"/>
    <col min="15631" max="15631" width="10.42578125" style="1" customWidth="1"/>
    <col min="15632" max="15632" width="11.85546875" style="1" customWidth="1"/>
    <col min="15633" max="15633" width="14.7109375" style="1" customWidth="1"/>
    <col min="15634" max="15634" width="9" style="1" bestFit="1" customWidth="1"/>
    <col min="15635" max="15874" width="9.140625" style="1"/>
    <col min="15875" max="15875" width="4.7109375" style="1" bestFit="1" customWidth="1"/>
    <col min="15876" max="15876" width="9.7109375" style="1" bestFit="1" customWidth="1"/>
    <col min="15877" max="15877" width="10" style="1" bestFit="1" customWidth="1"/>
    <col min="15878" max="15878" width="8.85546875" style="1" bestFit="1" customWidth="1"/>
    <col min="15879" max="15879" width="22.85546875" style="1" customWidth="1"/>
    <col min="15880" max="15880" width="59.7109375" style="1" bestFit="1" customWidth="1"/>
    <col min="15881" max="15881" width="57.85546875" style="1" bestFit="1" customWidth="1"/>
    <col min="15882" max="15882" width="35.28515625" style="1" bestFit="1" customWidth="1"/>
    <col min="15883" max="15883" width="28.140625" style="1" bestFit="1" customWidth="1"/>
    <col min="15884" max="15884" width="33.140625" style="1" bestFit="1" customWidth="1"/>
    <col min="15885" max="15885" width="26" style="1" bestFit="1" customWidth="1"/>
    <col min="15886" max="15886" width="19.140625" style="1" bestFit="1" customWidth="1"/>
    <col min="15887" max="15887" width="10.42578125" style="1" customWidth="1"/>
    <col min="15888" max="15888" width="11.85546875" style="1" customWidth="1"/>
    <col min="15889" max="15889" width="14.7109375" style="1" customWidth="1"/>
    <col min="15890" max="15890" width="9" style="1" bestFit="1" customWidth="1"/>
    <col min="15891" max="16130" width="9.140625" style="1"/>
    <col min="16131" max="16131" width="4.7109375" style="1" bestFit="1" customWidth="1"/>
    <col min="16132" max="16132" width="9.7109375" style="1" bestFit="1" customWidth="1"/>
    <col min="16133" max="16133" width="10" style="1" bestFit="1" customWidth="1"/>
    <col min="16134" max="16134" width="8.85546875" style="1" bestFit="1" customWidth="1"/>
    <col min="16135" max="16135" width="22.85546875" style="1" customWidth="1"/>
    <col min="16136" max="16136" width="59.7109375" style="1" bestFit="1" customWidth="1"/>
    <col min="16137" max="16137" width="57.85546875" style="1" bestFit="1" customWidth="1"/>
    <col min="16138" max="16138" width="35.28515625" style="1" bestFit="1" customWidth="1"/>
    <col min="16139" max="16139" width="28.140625" style="1" bestFit="1" customWidth="1"/>
    <col min="16140" max="16140" width="33.140625" style="1" bestFit="1" customWidth="1"/>
    <col min="16141" max="16141" width="26" style="1" bestFit="1" customWidth="1"/>
    <col min="16142" max="16142" width="19.140625" style="1" bestFit="1" customWidth="1"/>
    <col min="16143" max="16143" width="10.42578125" style="1" customWidth="1"/>
    <col min="16144" max="16144" width="11.85546875" style="1" customWidth="1"/>
    <col min="16145" max="16145" width="14.7109375" style="1" customWidth="1"/>
    <col min="16146" max="16146" width="9" style="1" bestFit="1" customWidth="1"/>
    <col min="16147" max="16384" width="9.140625" style="1"/>
  </cols>
  <sheetData>
    <row r="2" spans="1:19" ht="18.75" x14ac:dyDescent="0.3">
      <c r="A2" s="76" t="s">
        <v>2452</v>
      </c>
      <c r="J2" s="664"/>
      <c r="K2" s="664"/>
      <c r="L2" s="664"/>
      <c r="M2" s="664"/>
      <c r="N2" s="664"/>
      <c r="O2" s="664"/>
      <c r="P2" s="664"/>
      <c r="Q2" s="664"/>
      <c r="R2" s="664"/>
    </row>
    <row r="3" spans="1:19" x14ac:dyDescent="0.25">
      <c r="A3" s="42"/>
      <c r="J3" s="88"/>
      <c r="K3" s="48"/>
      <c r="L3" s="48"/>
      <c r="M3" s="48"/>
      <c r="N3" s="48"/>
      <c r="O3" s="48"/>
      <c r="P3" s="48"/>
      <c r="Q3" s="88"/>
      <c r="R3" s="88"/>
    </row>
    <row r="4" spans="1:19" s="4" customFormat="1" ht="39" customHeight="1" x14ac:dyDescent="0.2">
      <c r="A4" s="665" t="s">
        <v>123</v>
      </c>
      <c r="B4" s="667" t="s">
        <v>1</v>
      </c>
      <c r="C4" s="667" t="s">
        <v>2</v>
      </c>
      <c r="D4" s="667" t="s">
        <v>3</v>
      </c>
      <c r="E4" s="669" t="s">
        <v>4</v>
      </c>
      <c r="F4" s="665" t="s">
        <v>5</v>
      </c>
      <c r="G4" s="665" t="s">
        <v>6</v>
      </c>
      <c r="H4" s="671" t="s">
        <v>7</v>
      </c>
      <c r="I4" s="671"/>
      <c r="J4" s="665" t="s">
        <v>8</v>
      </c>
      <c r="K4" s="672" t="s">
        <v>9</v>
      </c>
      <c r="L4" s="673"/>
      <c r="M4" s="674" t="s">
        <v>10</v>
      </c>
      <c r="N4" s="674"/>
      <c r="O4" s="674" t="s">
        <v>11</v>
      </c>
      <c r="P4" s="674"/>
      <c r="Q4" s="665" t="s">
        <v>12</v>
      </c>
      <c r="R4" s="667" t="s">
        <v>13</v>
      </c>
      <c r="S4" s="3"/>
    </row>
    <row r="5" spans="1:19" s="4" customFormat="1" ht="18.75" customHeight="1" x14ac:dyDescent="0.2">
      <c r="A5" s="666"/>
      <c r="B5" s="668"/>
      <c r="C5" s="668"/>
      <c r="D5" s="668"/>
      <c r="E5" s="670"/>
      <c r="F5" s="666"/>
      <c r="G5" s="666"/>
      <c r="H5" s="50" t="s">
        <v>14</v>
      </c>
      <c r="I5" s="50" t="s">
        <v>15</v>
      </c>
      <c r="J5" s="666"/>
      <c r="K5" s="52">
        <v>2020</v>
      </c>
      <c r="L5" s="52">
        <v>2021</v>
      </c>
      <c r="M5" s="26">
        <v>2020</v>
      </c>
      <c r="N5" s="26">
        <v>2021</v>
      </c>
      <c r="O5" s="26">
        <v>2020</v>
      </c>
      <c r="P5" s="26">
        <v>2021</v>
      </c>
      <c r="Q5" s="666"/>
      <c r="R5" s="668"/>
      <c r="S5" s="3"/>
    </row>
    <row r="6" spans="1:19" s="4" customFormat="1" ht="15.75" customHeight="1" x14ac:dyDescent="0.2">
      <c r="A6" s="49" t="s">
        <v>16</v>
      </c>
      <c r="B6" s="50" t="s">
        <v>17</v>
      </c>
      <c r="C6" s="50" t="s">
        <v>18</v>
      </c>
      <c r="D6" s="50" t="s">
        <v>19</v>
      </c>
      <c r="E6" s="51" t="s">
        <v>20</v>
      </c>
      <c r="F6" s="49" t="s">
        <v>21</v>
      </c>
      <c r="G6" s="49" t="s">
        <v>22</v>
      </c>
      <c r="H6" s="50" t="s">
        <v>23</v>
      </c>
      <c r="I6" s="50" t="s">
        <v>24</v>
      </c>
      <c r="J6" s="49" t="s">
        <v>25</v>
      </c>
      <c r="K6" s="52" t="s">
        <v>26</v>
      </c>
      <c r="L6" s="52" t="s">
        <v>27</v>
      </c>
      <c r="M6" s="53" t="s">
        <v>28</v>
      </c>
      <c r="N6" s="53" t="s">
        <v>29</v>
      </c>
      <c r="O6" s="53" t="s">
        <v>30</v>
      </c>
      <c r="P6" s="53" t="s">
        <v>31</v>
      </c>
      <c r="Q6" s="49" t="s">
        <v>32</v>
      </c>
      <c r="R6" s="50" t="s">
        <v>33</v>
      </c>
      <c r="S6" s="3"/>
    </row>
    <row r="7" spans="1:19" s="6" customFormat="1" ht="60.75" customHeight="1" x14ac:dyDescent="0.25">
      <c r="A7" s="649">
        <v>1</v>
      </c>
      <c r="B7" s="676" t="s">
        <v>50</v>
      </c>
      <c r="C7" s="649">
        <v>1.2</v>
      </c>
      <c r="D7" s="649">
        <v>3</v>
      </c>
      <c r="E7" s="646" t="s">
        <v>445</v>
      </c>
      <c r="F7" s="679" t="s">
        <v>446</v>
      </c>
      <c r="G7" s="651" t="s">
        <v>53</v>
      </c>
      <c r="H7" s="132" t="s">
        <v>62</v>
      </c>
      <c r="I7" s="80" t="s">
        <v>50</v>
      </c>
      <c r="J7" s="646" t="s">
        <v>447</v>
      </c>
      <c r="K7" s="658" t="s">
        <v>55</v>
      </c>
      <c r="L7" s="658" t="s">
        <v>42</v>
      </c>
      <c r="M7" s="661">
        <f>O7+6376</f>
        <v>56364.56</v>
      </c>
      <c r="N7" s="658" t="s">
        <v>42</v>
      </c>
      <c r="O7" s="661">
        <v>49988.56</v>
      </c>
      <c r="P7" s="658" t="s">
        <v>42</v>
      </c>
      <c r="Q7" s="646" t="s">
        <v>448</v>
      </c>
      <c r="R7" s="646" t="s">
        <v>449</v>
      </c>
      <c r="S7" s="14"/>
    </row>
    <row r="8" spans="1:19" s="6" customFormat="1" ht="62.25" customHeight="1" x14ac:dyDescent="0.25">
      <c r="A8" s="675"/>
      <c r="B8" s="677"/>
      <c r="C8" s="675"/>
      <c r="D8" s="675"/>
      <c r="E8" s="647"/>
      <c r="F8" s="680"/>
      <c r="G8" s="651"/>
      <c r="H8" s="132" t="s">
        <v>132</v>
      </c>
      <c r="I8" s="80" t="s">
        <v>450</v>
      </c>
      <c r="J8" s="647"/>
      <c r="K8" s="659"/>
      <c r="L8" s="659"/>
      <c r="M8" s="662"/>
      <c r="N8" s="659"/>
      <c r="O8" s="662"/>
      <c r="P8" s="659"/>
      <c r="Q8" s="647"/>
      <c r="R8" s="647"/>
      <c r="S8" s="14"/>
    </row>
    <row r="9" spans="1:19" s="6" customFormat="1" ht="60.75" customHeight="1" x14ac:dyDescent="0.25">
      <c r="A9" s="675"/>
      <c r="B9" s="677"/>
      <c r="C9" s="675"/>
      <c r="D9" s="675"/>
      <c r="E9" s="647"/>
      <c r="F9" s="680"/>
      <c r="G9" s="646" t="s">
        <v>131</v>
      </c>
      <c r="H9" s="132" t="s">
        <v>125</v>
      </c>
      <c r="I9" s="80" t="s">
        <v>50</v>
      </c>
      <c r="J9" s="651" t="s">
        <v>451</v>
      </c>
      <c r="K9" s="659"/>
      <c r="L9" s="659"/>
      <c r="M9" s="662"/>
      <c r="N9" s="659"/>
      <c r="O9" s="662"/>
      <c r="P9" s="659"/>
      <c r="Q9" s="647"/>
      <c r="R9" s="647"/>
      <c r="S9" s="14"/>
    </row>
    <row r="10" spans="1:19" s="6" customFormat="1" ht="76.5" customHeight="1" x14ac:dyDescent="0.25">
      <c r="A10" s="675"/>
      <c r="B10" s="677"/>
      <c r="C10" s="675"/>
      <c r="D10" s="675"/>
      <c r="E10" s="647"/>
      <c r="F10" s="680"/>
      <c r="G10" s="647"/>
      <c r="H10" s="132" t="s">
        <v>452</v>
      </c>
      <c r="I10" s="80" t="s">
        <v>453</v>
      </c>
      <c r="J10" s="651"/>
      <c r="K10" s="659"/>
      <c r="L10" s="659"/>
      <c r="M10" s="662"/>
      <c r="N10" s="659"/>
      <c r="O10" s="662"/>
      <c r="P10" s="659"/>
      <c r="Q10" s="647"/>
      <c r="R10" s="647"/>
      <c r="S10" s="14"/>
    </row>
    <row r="11" spans="1:19" s="6" customFormat="1" ht="39.75" customHeight="1" x14ac:dyDescent="0.25">
      <c r="A11" s="675"/>
      <c r="B11" s="677"/>
      <c r="C11" s="675"/>
      <c r="D11" s="675"/>
      <c r="E11" s="647"/>
      <c r="F11" s="680"/>
      <c r="G11" s="651" t="s">
        <v>129</v>
      </c>
      <c r="H11" s="658" t="s">
        <v>130</v>
      </c>
      <c r="I11" s="688" t="s">
        <v>50</v>
      </c>
      <c r="J11" s="651"/>
      <c r="K11" s="659"/>
      <c r="L11" s="659"/>
      <c r="M11" s="662"/>
      <c r="N11" s="659"/>
      <c r="O11" s="662"/>
      <c r="P11" s="659"/>
      <c r="Q11" s="647"/>
      <c r="R11" s="647"/>
      <c r="S11" s="14"/>
    </row>
    <row r="12" spans="1:19" s="6" customFormat="1" ht="39.75" customHeight="1" x14ac:dyDescent="0.25">
      <c r="A12" s="650"/>
      <c r="B12" s="678"/>
      <c r="C12" s="650"/>
      <c r="D12" s="650"/>
      <c r="E12" s="648"/>
      <c r="F12" s="681"/>
      <c r="G12" s="651"/>
      <c r="H12" s="660"/>
      <c r="I12" s="689"/>
      <c r="J12" s="651"/>
      <c r="K12" s="660"/>
      <c r="L12" s="660"/>
      <c r="M12" s="663"/>
      <c r="N12" s="660"/>
      <c r="O12" s="663"/>
      <c r="P12" s="660"/>
      <c r="Q12" s="648"/>
      <c r="R12" s="648"/>
      <c r="S12" s="14"/>
    </row>
    <row r="13" spans="1:19" s="6" customFormat="1" ht="57" customHeight="1" x14ac:dyDescent="0.25">
      <c r="A13" s="640">
        <v>2</v>
      </c>
      <c r="B13" s="639">
        <v>6</v>
      </c>
      <c r="C13" s="639">
        <v>1</v>
      </c>
      <c r="D13" s="651">
        <v>3</v>
      </c>
      <c r="E13" s="651" t="s">
        <v>454</v>
      </c>
      <c r="F13" s="682" t="s">
        <v>455</v>
      </c>
      <c r="G13" s="651" t="s">
        <v>88</v>
      </c>
      <c r="H13" s="131" t="s">
        <v>456</v>
      </c>
      <c r="I13" s="131">
        <v>1</v>
      </c>
      <c r="J13" s="651" t="s">
        <v>457</v>
      </c>
      <c r="K13" s="658" t="s">
        <v>59</v>
      </c>
      <c r="L13" s="658" t="s">
        <v>42</v>
      </c>
      <c r="M13" s="661">
        <f>O13+1984.05</f>
        <v>18880.78</v>
      </c>
      <c r="N13" s="685" t="s">
        <v>42</v>
      </c>
      <c r="O13" s="661">
        <v>16896.73</v>
      </c>
      <c r="P13" s="658" t="s">
        <v>42</v>
      </c>
      <c r="Q13" s="646" t="s">
        <v>458</v>
      </c>
      <c r="R13" s="646" t="s">
        <v>459</v>
      </c>
      <c r="S13" s="14"/>
    </row>
    <row r="14" spans="1:19" s="6" customFormat="1" ht="106.5" customHeight="1" x14ac:dyDescent="0.25">
      <c r="A14" s="641"/>
      <c r="B14" s="639"/>
      <c r="C14" s="639"/>
      <c r="D14" s="651"/>
      <c r="E14" s="651"/>
      <c r="F14" s="683"/>
      <c r="G14" s="651"/>
      <c r="H14" s="131" t="s">
        <v>460</v>
      </c>
      <c r="I14" s="131">
        <v>4</v>
      </c>
      <c r="J14" s="651"/>
      <c r="K14" s="659"/>
      <c r="L14" s="659"/>
      <c r="M14" s="662"/>
      <c r="N14" s="686"/>
      <c r="O14" s="662"/>
      <c r="P14" s="659"/>
      <c r="Q14" s="647"/>
      <c r="R14" s="647"/>
      <c r="S14" s="14"/>
    </row>
    <row r="15" spans="1:19" s="6" customFormat="1" ht="96" customHeight="1" x14ac:dyDescent="0.25">
      <c r="A15" s="642"/>
      <c r="B15" s="639"/>
      <c r="C15" s="639"/>
      <c r="D15" s="651"/>
      <c r="E15" s="651"/>
      <c r="F15" s="684"/>
      <c r="G15" s="651"/>
      <c r="H15" s="131" t="s">
        <v>461</v>
      </c>
      <c r="I15" s="131">
        <v>1000</v>
      </c>
      <c r="J15" s="651"/>
      <c r="K15" s="660"/>
      <c r="L15" s="660"/>
      <c r="M15" s="663"/>
      <c r="N15" s="687"/>
      <c r="O15" s="663"/>
      <c r="P15" s="660"/>
      <c r="Q15" s="648"/>
      <c r="R15" s="648"/>
      <c r="S15" s="14"/>
    </row>
    <row r="16" spans="1:19" s="6" customFormat="1" ht="90.75" customHeight="1" x14ac:dyDescent="0.25">
      <c r="A16" s="649">
        <v>3</v>
      </c>
      <c r="B16" s="649">
        <v>6</v>
      </c>
      <c r="C16" s="649">
        <v>1</v>
      </c>
      <c r="D16" s="646">
        <v>6</v>
      </c>
      <c r="E16" s="646" t="s">
        <v>462</v>
      </c>
      <c r="F16" s="646" t="s">
        <v>463</v>
      </c>
      <c r="G16" s="646" t="s">
        <v>53</v>
      </c>
      <c r="H16" s="81" t="s">
        <v>62</v>
      </c>
      <c r="I16" s="82" t="s">
        <v>126</v>
      </c>
      <c r="J16" s="646" t="s">
        <v>464</v>
      </c>
      <c r="K16" s="658" t="s">
        <v>55</v>
      </c>
      <c r="L16" s="658" t="s">
        <v>42</v>
      </c>
      <c r="M16" s="661">
        <v>41739.589999999997</v>
      </c>
      <c r="N16" s="658" t="s">
        <v>42</v>
      </c>
      <c r="O16" s="661">
        <v>37720.199999999997</v>
      </c>
      <c r="P16" s="658" t="s">
        <v>42</v>
      </c>
      <c r="Q16" s="655" t="s">
        <v>465</v>
      </c>
      <c r="R16" s="655" t="s">
        <v>466</v>
      </c>
      <c r="S16" s="14"/>
    </row>
    <row r="17" spans="1:19" s="6" customFormat="1" ht="94.5" customHeight="1" x14ac:dyDescent="0.25">
      <c r="A17" s="675"/>
      <c r="B17" s="675"/>
      <c r="C17" s="675"/>
      <c r="D17" s="647"/>
      <c r="E17" s="647"/>
      <c r="F17" s="647"/>
      <c r="G17" s="647"/>
      <c r="H17" s="81" t="s">
        <v>132</v>
      </c>
      <c r="I17" s="83">
        <v>40</v>
      </c>
      <c r="J17" s="647"/>
      <c r="K17" s="659"/>
      <c r="L17" s="659"/>
      <c r="M17" s="662"/>
      <c r="N17" s="659"/>
      <c r="O17" s="662"/>
      <c r="P17" s="659"/>
      <c r="Q17" s="656"/>
      <c r="R17" s="656"/>
      <c r="S17" s="14"/>
    </row>
    <row r="18" spans="1:19" s="6" customFormat="1" ht="118.9" customHeight="1" x14ac:dyDescent="0.25">
      <c r="A18" s="650"/>
      <c r="B18" s="650"/>
      <c r="C18" s="650"/>
      <c r="D18" s="648"/>
      <c r="E18" s="648"/>
      <c r="F18" s="648"/>
      <c r="G18" s="131" t="s">
        <v>129</v>
      </c>
      <c r="H18" s="131" t="s">
        <v>130</v>
      </c>
      <c r="I18" s="131">
        <v>1</v>
      </c>
      <c r="J18" s="131" t="s">
        <v>467</v>
      </c>
      <c r="K18" s="660"/>
      <c r="L18" s="660"/>
      <c r="M18" s="663"/>
      <c r="N18" s="660"/>
      <c r="O18" s="663"/>
      <c r="P18" s="660"/>
      <c r="Q18" s="657"/>
      <c r="R18" s="657"/>
      <c r="S18" s="14"/>
    </row>
    <row r="19" spans="1:19" s="6" customFormat="1" ht="56.25" customHeight="1" x14ac:dyDescent="0.25">
      <c r="A19" s="651">
        <v>4</v>
      </c>
      <c r="B19" s="651">
        <v>3</v>
      </c>
      <c r="C19" s="651">
        <v>1</v>
      </c>
      <c r="D19" s="651">
        <v>6</v>
      </c>
      <c r="E19" s="651" t="s">
        <v>468</v>
      </c>
      <c r="F19" s="679" t="s">
        <v>469</v>
      </c>
      <c r="G19" s="646" t="s">
        <v>36</v>
      </c>
      <c r="H19" s="134" t="s">
        <v>470</v>
      </c>
      <c r="I19" s="131">
        <v>5</v>
      </c>
      <c r="J19" s="646" t="s">
        <v>471</v>
      </c>
      <c r="K19" s="646" t="s">
        <v>55</v>
      </c>
      <c r="L19" s="646" t="s">
        <v>42</v>
      </c>
      <c r="M19" s="652">
        <v>63924.26</v>
      </c>
      <c r="N19" s="646" t="s">
        <v>42</v>
      </c>
      <c r="O19" s="652">
        <v>55602.31</v>
      </c>
      <c r="P19" s="646" t="s">
        <v>42</v>
      </c>
      <c r="Q19" s="646" t="s">
        <v>472</v>
      </c>
      <c r="R19" s="646" t="s">
        <v>473</v>
      </c>
      <c r="S19" s="14"/>
    </row>
    <row r="20" spans="1:19" s="6" customFormat="1" ht="49.5" customHeight="1" x14ac:dyDescent="0.25">
      <c r="A20" s="651"/>
      <c r="B20" s="651"/>
      <c r="C20" s="651"/>
      <c r="D20" s="651"/>
      <c r="E20" s="651"/>
      <c r="F20" s="680"/>
      <c r="G20" s="648"/>
      <c r="H20" s="134" t="s">
        <v>128</v>
      </c>
      <c r="I20" s="131">
        <v>50</v>
      </c>
      <c r="J20" s="647"/>
      <c r="K20" s="647"/>
      <c r="L20" s="647"/>
      <c r="M20" s="653"/>
      <c r="N20" s="647"/>
      <c r="O20" s="653"/>
      <c r="P20" s="647"/>
      <c r="Q20" s="647"/>
      <c r="R20" s="647"/>
      <c r="S20" s="14"/>
    </row>
    <row r="21" spans="1:19" s="6" customFormat="1" ht="44.25" customHeight="1" x14ac:dyDescent="0.25">
      <c r="A21" s="651"/>
      <c r="B21" s="651"/>
      <c r="C21" s="651"/>
      <c r="D21" s="651"/>
      <c r="E21" s="651"/>
      <c r="F21" s="680"/>
      <c r="G21" s="646" t="s">
        <v>131</v>
      </c>
      <c r="H21" s="132" t="s">
        <v>125</v>
      </c>
      <c r="I21" s="131">
        <v>1</v>
      </c>
      <c r="J21" s="647"/>
      <c r="K21" s="647"/>
      <c r="L21" s="647"/>
      <c r="M21" s="653"/>
      <c r="N21" s="647"/>
      <c r="O21" s="653"/>
      <c r="P21" s="647"/>
      <c r="Q21" s="647"/>
      <c r="R21" s="647"/>
      <c r="S21" s="14"/>
    </row>
    <row r="22" spans="1:19" s="6" customFormat="1" ht="49.5" customHeight="1" x14ac:dyDescent="0.25">
      <c r="A22" s="651"/>
      <c r="B22" s="651"/>
      <c r="C22" s="651"/>
      <c r="D22" s="651"/>
      <c r="E22" s="651"/>
      <c r="F22" s="680"/>
      <c r="G22" s="648"/>
      <c r="H22" s="132" t="s">
        <v>452</v>
      </c>
      <c r="I22" s="131">
        <v>300</v>
      </c>
      <c r="J22" s="647"/>
      <c r="K22" s="647"/>
      <c r="L22" s="647"/>
      <c r="M22" s="653"/>
      <c r="N22" s="647"/>
      <c r="O22" s="653"/>
      <c r="P22" s="647"/>
      <c r="Q22" s="647"/>
      <c r="R22" s="647"/>
      <c r="S22" s="14"/>
    </row>
    <row r="23" spans="1:19" s="6" customFormat="1" ht="33.75" customHeight="1" x14ac:dyDescent="0.25">
      <c r="A23" s="651"/>
      <c r="B23" s="651"/>
      <c r="C23" s="651"/>
      <c r="D23" s="651"/>
      <c r="E23" s="651"/>
      <c r="F23" s="680"/>
      <c r="G23" s="646" t="s">
        <v>53</v>
      </c>
      <c r="H23" s="132" t="s">
        <v>62</v>
      </c>
      <c r="I23" s="131">
        <v>1</v>
      </c>
      <c r="J23" s="647"/>
      <c r="K23" s="647"/>
      <c r="L23" s="647"/>
      <c r="M23" s="653"/>
      <c r="N23" s="647"/>
      <c r="O23" s="647"/>
      <c r="P23" s="647"/>
      <c r="Q23" s="647"/>
      <c r="R23" s="647"/>
      <c r="S23" s="14"/>
    </row>
    <row r="24" spans="1:19" s="6" customFormat="1" ht="53.25" customHeight="1" x14ac:dyDescent="0.25">
      <c r="A24" s="651"/>
      <c r="B24" s="651"/>
      <c r="C24" s="651"/>
      <c r="D24" s="651"/>
      <c r="E24" s="651"/>
      <c r="F24" s="681"/>
      <c r="G24" s="648"/>
      <c r="H24" s="132" t="s">
        <v>132</v>
      </c>
      <c r="I24" s="131">
        <v>30</v>
      </c>
      <c r="J24" s="648"/>
      <c r="K24" s="648"/>
      <c r="L24" s="648"/>
      <c r="M24" s="654"/>
      <c r="N24" s="648"/>
      <c r="O24" s="648"/>
      <c r="P24" s="648"/>
      <c r="Q24" s="648"/>
      <c r="R24" s="648"/>
      <c r="S24" s="14"/>
    </row>
    <row r="25" spans="1:19" ht="144" customHeight="1" x14ac:dyDescent="0.25">
      <c r="A25" s="639">
        <v>5</v>
      </c>
      <c r="B25" s="649">
        <v>1</v>
      </c>
      <c r="C25" s="639">
        <v>1</v>
      </c>
      <c r="D25" s="639">
        <v>6</v>
      </c>
      <c r="E25" s="651" t="s">
        <v>480</v>
      </c>
      <c r="F25" s="694" t="s">
        <v>481</v>
      </c>
      <c r="G25" s="649" t="s">
        <v>38</v>
      </c>
      <c r="H25" s="133" t="s">
        <v>66</v>
      </c>
      <c r="I25" s="133">
        <v>1</v>
      </c>
      <c r="J25" s="646" t="s">
        <v>482</v>
      </c>
      <c r="K25" s="639" t="s">
        <v>55</v>
      </c>
      <c r="L25" s="639" t="s">
        <v>42</v>
      </c>
      <c r="M25" s="645">
        <v>36767</v>
      </c>
      <c r="N25" s="639" t="s">
        <v>42</v>
      </c>
      <c r="O25" s="645">
        <v>32100</v>
      </c>
      <c r="P25" s="639" t="s">
        <v>42</v>
      </c>
      <c r="Q25" s="639" t="s">
        <v>483</v>
      </c>
      <c r="R25" s="646" t="s">
        <v>484</v>
      </c>
    </row>
    <row r="26" spans="1:19" ht="151.5" customHeight="1" x14ac:dyDescent="0.25">
      <c r="A26" s="639"/>
      <c r="B26" s="650"/>
      <c r="C26" s="639"/>
      <c r="D26" s="639"/>
      <c r="E26" s="651"/>
      <c r="F26" s="695"/>
      <c r="G26" s="650"/>
      <c r="H26" s="133" t="s">
        <v>86</v>
      </c>
      <c r="I26" s="133">
        <v>80</v>
      </c>
      <c r="J26" s="648"/>
      <c r="K26" s="639"/>
      <c r="L26" s="639"/>
      <c r="M26" s="639"/>
      <c r="N26" s="639"/>
      <c r="O26" s="645"/>
      <c r="P26" s="639"/>
      <c r="Q26" s="639"/>
      <c r="R26" s="648"/>
    </row>
    <row r="27" spans="1:19" hidden="1" x14ac:dyDescent="0.25">
      <c r="A27" s="164"/>
      <c r="B27" s="690" t="s">
        <v>1405</v>
      </c>
      <c r="C27" s="690"/>
      <c r="D27" s="690"/>
      <c r="E27" s="690"/>
      <c r="F27" s="690"/>
      <c r="G27" s="690"/>
      <c r="H27" s="690"/>
      <c r="I27" s="690"/>
      <c r="J27" s="690"/>
      <c r="K27" s="690"/>
      <c r="L27" s="690"/>
      <c r="M27" s="690"/>
      <c r="N27" s="690"/>
      <c r="O27" s="690"/>
      <c r="P27" s="690"/>
      <c r="Q27" s="690"/>
      <c r="R27" s="691"/>
    </row>
    <row r="28" spans="1:19" ht="98.25" customHeight="1" x14ac:dyDescent="0.25">
      <c r="A28" s="639">
        <v>6</v>
      </c>
      <c r="B28" s="639">
        <v>1</v>
      </c>
      <c r="C28" s="639">
        <v>1</v>
      </c>
      <c r="D28" s="639">
        <v>6</v>
      </c>
      <c r="E28" s="651" t="s">
        <v>485</v>
      </c>
      <c r="F28" s="646" t="s">
        <v>486</v>
      </c>
      <c r="G28" s="639" t="s">
        <v>38</v>
      </c>
      <c r="H28" s="133" t="s">
        <v>66</v>
      </c>
      <c r="I28" s="133">
        <v>1</v>
      </c>
      <c r="J28" s="643" t="s">
        <v>487</v>
      </c>
      <c r="K28" s="639" t="s">
        <v>44</v>
      </c>
      <c r="L28" s="639" t="s">
        <v>42</v>
      </c>
      <c r="M28" s="645">
        <v>8188.2</v>
      </c>
      <c r="N28" s="639" t="s">
        <v>42</v>
      </c>
      <c r="O28" s="645">
        <v>6286</v>
      </c>
      <c r="P28" s="639" t="s">
        <v>42</v>
      </c>
      <c r="Q28" s="639" t="s">
        <v>483</v>
      </c>
      <c r="R28" s="646" t="s">
        <v>484</v>
      </c>
    </row>
    <row r="29" spans="1:19" ht="114" customHeight="1" x14ac:dyDescent="0.25">
      <c r="A29" s="639"/>
      <c r="B29" s="639"/>
      <c r="C29" s="639"/>
      <c r="D29" s="639"/>
      <c r="E29" s="651"/>
      <c r="F29" s="648"/>
      <c r="G29" s="639"/>
      <c r="H29" s="133" t="s">
        <v>48</v>
      </c>
      <c r="I29" s="133">
        <v>80</v>
      </c>
      <c r="J29" s="644"/>
      <c r="K29" s="639"/>
      <c r="L29" s="639"/>
      <c r="M29" s="639"/>
      <c r="N29" s="639"/>
      <c r="O29" s="645"/>
      <c r="P29" s="639"/>
      <c r="Q29" s="639"/>
      <c r="R29" s="648"/>
    </row>
    <row r="30" spans="1:19" ht="61.5" customHeight="1" x14ac:dyDescent="0.25">
      <c r="A30" s="639">
        <v>7</v>
      </c>
      <c r="B30" s="640">
        <v>6</v>
      </c>
      <c r="C30" s="649">
        <v>2.2999999999999998</v>
      </c>
      <c r="D30" s="639">
        <v>10</v>
      </c>
      <c r="E30" s="639" t="s">
        <v>488</v>
      </c>
      <c r="F30" s="702" t="s">
        <v>489</v>
      </c>
      <c r="G30" s="649" t="s">
        <v>134</v>
      </c>
      <c r="H30" s="133" t="s">
        <v>141</v>
      </c>
      <c r="I30" s="133">
        <v>1</v>
      </c>
      <c r="J30" s="651" t="s">
        <v>490</v>
      </c>
      <c r="K30" s="639" t="s">
        <v>55</v>
      </c>
      <c r="L30" s="639" t="s">
        <v>42</v>
      </c>
      <c r="M30" s="645">
        <v>20994.44</v>
      </c>
      <c r="N30" s="639" t="s">
        <v>42</v>
      </c>
      <c r="O30" s="645">
        <v>19010</v>
      </c>
      <c r="P30" s="639" t="s">
        <v>42</v>
      </c>
      <c r="Q30" s="651" t="s">
        <v>491</v>
      </c>
      <c r="R30" s="651" t="s">
        <v>492</v>
      </c>
    </row>
    <row r="31" spans="1:19" ht="56.25" customHeight="1" x14ac:dyDescent="0.25">
      <c r="A31" s="639"/>
      <c r="B31" s="641"/>
      <c r="C31" s="675"/>
      <c r="D31" s="639"/>
      <c r="E31" s="639"/>
      <c r="F31" s="703"/>
      <c r="G31" s="650"/>
      <c r="H31" s="134" t="s">
        <v>493</v>
      </c>
      <c r="I31" s="133">
        <v>200</v>
      </c>
      <c r="J31" s="651"/>
      <c r="K31" s="639"/>
      <c r="L31" s="639"/>
      <c r="M31" s="639"/>
      <c r="N31" s="639"/>
      <c r="O31" s="645"/>
      <c r="P31" s="639"/>
      <c r="Q31" s="651"/>
      <c r="R31" s="639"/>
    </row>
    <row r="32" spans="1:19" ht="46.5" customHeight="1" x14ac:dyDescent="0.25">
      <c r="A32" s="639"/>
      <c r="B32" s="641"/>
      <c r="C32" s="675"/>
      <c r="D32" s="639"/>
      <c r="E32" s="639"/>
      <c r="F32" s="703"/>
      <c r="G32" s="646" t="s">
        <v>494</v>
      </c>
      <c r="H32" s="134" t="s">
        <v>495</v>
      </c>
      <c r="I32" s="133">
        <v>10</v>
      </c>
      <c r="J32" s="651"/>
      <c r="K32" s="639"/>
      <c r="L32" s="639"/>
      <c r="M32" s="639"/>
      <c r="N32" s="639"/>
      <c r="O32" s="645"/>
      <c r="P32" s="639"/>
      <c r="Q32" s="651"/>
      <c r="R32" s="639"/>
    </row>
    <row r="33" spans="1:18" ht="63" customHeight="1" x14ac:dyDescent="0.25">
      <c r="A33" s="639"/>
      <c r="B33" s="641"/>
      <c r="C33" s="675"/>
      <c r="D33" s="639"/>
      <c r="E33" s="639"/>
      <c r="F33" s="703"/>
      <c r="G33" s="648"/>
      <c r="H33" s="134" t="s">
        <v>496</v>
      </c>
      <c r="I33" s="133">
        <v>200</v>
      </c>
      <c r="J33" s="651"/>
      <c r="K33" s="639"/>
      <c r="L33" s="639"/>
      <c r="M33" s="639"/>
      <c r="N33" s="639"/>
      <c r="O33" s="645"/>
      <c r="P33" s="639"/>
      <c r="Q33" s="651"/>
      <c r="R33" s="639"/>
    </row>
    <row r="34" spans="1:18" ht="49.5" customHeight="1" x14ac:dyDescent="0.25">
      <c r="A34" s="639"/>
      <c r="B34" s="641"/>
      <c r="C34" s="675"/>
      <c r="D34" s="639"/>
      <c r="E34" s="639"/>
      <c r="F34" s="703"/>
      <c r="G34" s="649" t="s">
        <v>87</v>
      </c>
      <c r="H34" s="133" t="s">
        <v>93</v>
      </c>
      <c r="I34" s="133">
        <v>1</v>
      </c>
      <c r="J34" s="647" t="s">
        <v>497</v>
      </c>
      <c r="K34" s="639"/>
      <c r="L34" s="639"/>
      <c r="M34" s="639"/>
      <c r="N34" s="639"/>
      <c r="O34" s="645"/>
      <c r="P34" s="639"/>
      <c r="Q34" s="651"/>
      <c r="R34" s="639"/>
    </row>
    <row r="35" spans="1:18" ht="39" customHeight="1" x14ac:dyDescent="0.25">
      <c r="A35" s="639"/>
      <c r="B35" s="642"/>
      <c r="C35" s="650"/>
      <c r="D35" s="639"/>
      <c r="E35" s="639"/>
      <c r="F35" s="704"/>
      <c r="G35" s="650"/>
      <c r="H35" s="131" t="s">
        <v>357</v>
      </c>
      <c r="I35" s="131" t="s">
        <v>498</v>
      </c>
      <c r="J35" s="648"/>
      <c r="K35" s="639"/>
      <c r="L35" s="639"/>
      <c r="M35" s="639"/>
      <c r="N35" s="639"/>
      <c r="O35" s="645"/>
      <c r="P35" s="639"/>
      <c r="Q35" s="651"/>
      <c r="R35" s="639"/>
    </row>
    <row r="36" spans="1:18" ht="47.25" customHeight="1" x14ac:dyDescent="0.25">
      <c r="A36" s="639">
        <v>8</v>
      </c>
      <c r="B36" s="639">
        <v>6</v>
      </c>
      <c r="C36" s="639">
        <v>1.3</v>
      </c>
      <c r="D36" s="639">
        <v>13</v>
      </c>
      <c r="E36" s="639" t="s">
        <v>499</v>
      </c>
      <c r="F36" s="679" t="s">
        <v>500</v>
      </c>
      <c r="G36" s="640" t="s">
        <v>82</v>
      </c>
      <c r="H36" s="131" t="s">
        <v>83</v>
      </c>
      <c r="I36" s="133">
        <v>1</v>
      </c>
      <c r="J36" s="646" t="s">
        <v>501</v>
      </c>
      <c r="K36" s="639" t="s">
        <v>55</v>
      </c>
      <c r="L36" s="639" t="s">
        <v>42</v>
      </c>
      <c r="M36" s="661">
        <v>18694</v>
      </c>
      <c r="N36" s="649" t="s">
        <v>42</v>
      </c>
      <c r="O36" s="661">
        <v>16565.68</v>
      </c>
      <c r="P36" s="649" t="s">
        <v>42</v>
      </c>
      <c r="Q36" s="649" t="s">
        <v>502</v>
      </c>
      <c r="R36" s="646" t="s">
        <v>503</v>
      </c>
    </row>
    <row r="37" spans="1:18" ht="63" customHeight="1" x14ac:dyDescent="0.25">
      <c r="A37" s="639"/>
      <c r="B37" s="639"/>
      <c r="C37" s="639"/>
      <c r="D37" s="639"/>
      <c r="E37" s="639"/>
      <c r="F37" s="700"/>
      <c r="G37" s="642"/>
      <c r="H37" s="131" t="s">
        <v>504</v>
      </c>
      <c r="I37" s="133">
        <v>230</v>
      </c>
      <c r="J37" s="647"/>
      <c r="K37" s="639"/>
      <c r="L37" s="639"/>
      <c r="M37" s="662"/>
      <c r="N37" s="675"/>
      <c r="O37" s="662"/>
      <c r="P37" s="675"/>
      <c r="Q37" s="675"/>
      <c r="R37" s="647"/>
    </row>
    <row r="38" spans="1:18" ht="72" customHeight="1" x14ac:dyDescent="0.25">
      <c r="A38" s="639"/>
      <c r="B38" s="639"/>
      <c r="C38" s="639"/>
      <c r="D38" s="639"/>
      <c r="E38" s="639"/>
      <c r="F38" s="700"/>
      <c r="G38" s="640" t="s">
        <v>87</v>
      </c>
      <c r="H38" s="133" t="s">
        <v>93</v>
      </c>
      <c r="I38" s="84">
        <v>3</v>
      </c>
      <c r="J38" s="647"/>
      <c r="K38" s="639"/>
      <c r="L38" s="639"/>
      <c r="M38" s="662"/>
      <c r="N38" s="675"/>
      <c r="O38" s="662"/>
      <c r="P38" s="675"/>
      <c r="Q38" s="675"/>
      <c r="R38" s="647"/>
    </row>
    <row r="39" spans="1:18" ht="41.25" customHeight="1" x14ac:dyDescent="0.25">
      <c r="A39" s="639"/>
      <c r="B39" s="639"/>
      <c r="C39" s="639"/>
      <c r="D39" s="639"/>
      <c r="E39" s="639"/>
      <c r="F39" s="701"/>
      <c r="G39" s="642"/>
      <c r="H39" s="131" t="s">
        <v>357</v>
      </c>
      <c r="I39" s="84">
        <v>35</v>
      </c>
      <c r="J39" s="648"/>
      <c r="K39" s="639"/>
      <c r="L39" s="639"/>
      <c r="M39" s="663"/>
      <c r="N39" s="650"/>
      <c r="O39" s="663"/>
      <c r="P39" s="650"/>
      <c r="Q39" s="650"/>
      <c r="R39" s="648"/>
    </row>
    <row r="40" spans="1:18" ht="35.25" customHeight="1" x14ac:dyDescent="0.25">
      <c r="A40" s="639">
        <v>9</v>
      </c>
      <c r="B40" s="639">
        <v>1</v>
      </c>
      <c r="C40" s="639">
        <v>1.3</v>
      </c>
      <c r="D40" s="639">
        <v>13</v>
      </c>
      <c r="E40" s="639" t="s">
        <v>505</v>
      </c>
      <c r="F40" s="646" t="s">
        <v>1406</v>
      </c>
      <c r="G40" s="649" t="s">
        <v>36</v>
      </c>
      <c r="H40" s="137" t="s">
        <v>127</v>
      </c>
      <c r="I40" s="137">
        <v>1</v>
      </c>
      <c r="J40" s="646" t="s">
        <v>506</v>
      </c>
      <c r="K40" s="639" t="s">
        <v>55</v>
      </c>
      <c r="L40" s="639" t="s">
        <v>42</v>
      </c>
      <c r="M40" s="645">
        <v>45238.9</v>
      </c>
      <c r="N40" s="639" t="s">
        <v>42</v>
      </c>
      <c r="O40" s="645">
        <v>39778.9</v>
      </c>
      <c r="P40" s="639" t="s">
        <v>42</v>
      </c>
      <c r="Q40" s="651" t="s">
        <v>507</v>
      </c>
      <c r="R40" s="646" t="s">
        <v>508</v>
      </c>
    </row>
    <row r="41" spans="1:18" ht="25.5" customHeight="1" x14ac:dyDescent="0.25">
      <c r="A41" s="639"/>
      <c r="B41" s="639"/>
      <c r="C41" s="639"/>
      <c r="D41" s="639"/>
      <c r="E41" s="639"/>
      <c r="F41" s="647"/>
      <c r="G41" s="650"/>
      <c r="H41" s="135" t="s">
        <v>509</v>
      </c>
      <c r="I41" s="137">
        <v>220</v>
      </c>
      <c r="J41" s="647"/>
      <c r="K41" s="639"/>
      <c r="L41" s="639"/>
      <c r="M41" s="645"/>
      <c r="N41" s="639"/>
      <c r="O41" s="645"/>
      <c r="P41" s="639"/>
      <c r="Q41" s="651"/>
      <c r="R41" s="647"/>
    </row>
    <row r="42" spans="1:18" ht="23.25" customHeight="1" x14ac:dyDescent="0.25">
      <c r="A42" s="639"/>
      <c r="B42" s="639"/>
      <c r="C42" s="639"/>
      <c r="D42" s="639"/>
      <c r="E42" s="639"/>
      <c r="F42" s="647"/>
      <c r="G42" s="649" t="s">
        <v>476</v>
      </c>
      <c r="H42" s="137" t="s">
        <v>84</v>
      </c>
      <c r="I42" s="137">
        <v>2</v>
      </c>
      <c r="J42" s="647"/>
      <c r="K42" s="639"/>
      <c r="L42" s="639"/>
      <c r="M42" s="645"/>
      <c r="N42" s="639"/>
      <c r="O42" s="645"/>
      <c r="P42" s="639"/>
      <c r="Q42" s="651"/>
      <c r="R42" s="647"/>
    </row>
    <row r="43" spans="1:18" ht="25.5" customHeight="1" x14ac:dyDescent="0.25">
      <c r="A43" s="639"/>
      <c r="B43" s="639"/>
      <c r="C43" s="639"/>
      <c r="D43" s="639"/>
      <c r="E43" s="639"/>
      <c r="F43" s="647"/>
      <c r="G43" s="650"/>
      <c r="H43" s="135" t="s">
        <v>510</v>
      </c>
      <c r="I43" s="137">
        <v>150</v>
      </c>
      <c r="J43" s="647"/>
      <c r="K43" s="639"/>
      <c r="L43" s="639"/>
      <c r="M43" s="645"/>
      <c r="N43" s="639"/>
      <c r="O43" s="645"/>
      <c r="P43" s="639"/>
      <c r="Q43" s="651"/>
      <c r="R43" s="647"/>
    </row>
    <row r="44" spans="1:18" ht="29.25" customHeight="1" x14ac:dyDescent="0.25">
      <c r="A44" s="639"/>
      <c r="B44" s="639"/>
      <c r="C44" s="639"/>
      <c r="D44" s="639"/>
      <c r="E44" s="639"/>
      <c r="F44" s="647"/>
      <c r="G44" s="649" t="s">
        <v>511</v>
      </c>
      <c r="H44" s="137" t="s">
        <v>479</v>
      </c>
      <c r="I44" s="137">
        <v>1</v>
      </c>
      <c r="J44" s="647"/>
      <c r="K44" s="639"/>
      <c r="L44" s="639"/>
      <c r="M44" s="645"/>
      <c r="N44" s="639"/>
      <c r="O44" s="645"/>
      <c r="P44" s="639"/>
      <c r="Q44" s="651"/>
      <c r="R44" s="647"/>
    </row>
    <row r="45" spans="1:18" ht="25.5" customHeight="1" x14ac:dyDescent="0.25">
      <c r="A45" s="639"/>
      <c r="B45" s="639"/>
      <c r="C45" s="639"/>
      <c r="D45" s="639"/>
      <c r="E45" s="639"/>
      <c r="F45" s="647"/>
      <c r="G45" s="650"/>
      <c r="H45" s="135" t="s">
        <v>512</v>
      </c>
      <c r="I45" s="85">
        <v>7000</v>
      </c>
      <c r="J45" s="647"/>
      <c r="K45" s="639"/>
      <c r="L45" s="639"/>
      <c r="M45" s="645"/>
      <c r="N45" s="639"/>
      <c r="O45" s="645"/>
      <c r="P45" s="639"/>
      <c r="Q45" s="651"/>
      <c r="R45" s="647"/>
    </row>
    <row r="46" spans="1:18" ht="25.5" customHeight="1" x14ac:dyDescent="0.25">
      <c r="A46" s="639"/>
      <c r="B46" s="639"/>
      <c r="C46" s="639"/>
      <c r="D46" s="639"/>
      <c r="E46" s="639"/>
      <c r="F46" s="647"/>
      <c r="G46" s="646" t="s">
        <v>88</v>
      </c>
      <c r="H46" s="131" t="s">
        <v>513</v>
      </c>
      <c r="I46" s="85">
        <v>1</v>
      </c>
      <c r="J46" s="647"/>
      <c r="K46" s="639"/>
      <c r="L46" s="639"/>
      <c r="M46" s="645"/>
      <c r="N46" s="639"/>
      <c r="O46" s="645"/>
      <c r="P46" s="639"/>
      <c r="Q46" s="651"/>
      <c r="R46" s="647"/>
    </row>
    <row r="47" spans="1:18" ht="36.75" customHeight="1" x14ac:dyDescent="0.25">
      <c r="A47" s="639"/>
      <c r="B47" s="639"/>
      <c r="C47" s="639"/>
      <c r="D47" s="639"/>
      <c r="E47" s="639"/>
      <c r="F47" s="647"/>
      <c r="G47" s="647"/>
      <c r="H47" s="131" t="s">
        <v>514</v>
      </c>
      <c r="I47" s="133">
        <v>1</v>
      </c>
      <c r="J47" s="647"/>
      <c r="K47" s="639"/>
      <c r="L47" s="639"/>
      <c r="M47" s="645"/>
      <c r="N47" s="639"/>
      <c r="O47" s="645"/>
      <c r="P47" s="639"/>
      <c r="Q47" s="651"/>
      <c r="R47" s="647"/>
    </row>
    <row r="48" spans="1:18" ht="25.5" x14ac:dyDescent="0.25">
      <c r="A48" s="639"/>
      <c r="B48" s="639"/>
      <c r="C48" s="639"/>
      <c r="D48" s="639"/>
      <c r="E48" s="639"/>
      <c r="F48" s="648"/>
      <c r="G48" s="647"/>
      <c r="H48" s="131" t="s">
        <v>461</v>
      </c>
      <c r="I48" s="136">
        <v>40411</v>
      </c>
      <c r="J48" s="648"/>
      <c r="K48" s="639"/>
      <c r="L48" s="639"/>
      <c r="M48" s="645"/>
      <c r="N48" s="639"/>
      <c r="O48" s="645"/>
      <c r="P48" s="639"/>
      <c r="Q48" s="651"/>
      <c r="R48" s="648"/>
    </row>
    <row r="49" spans="1:18" ht="141" customHeight="1" x14ac:dyDescent="0.25">
      <c r="A49" s="649">
        <v>10</v>
      </c>
      <c r="B49" s="649">
        <v>6</v>
      </c>
      <c r="C49" s="649" t="s">
        <v>135</v>
      </c>
      <c r="D49" s="639">
        <v>13</v>
      </c>
      <c r="E49" s="651" t="s">
        <v>515</v>
      </c>
      <c r="F49" s="651" t="s">
        <v>516</v>
      </c>
      <c r="G49" s="133" t="s">
        <v>478</v>
      </c>
      <c r="H49" s="131" t="s">
        <v>130</v>
      </c>
      <c r="I49" s="133">
        <v>1</v>
      </c>
      <c r="J49" s="646" t="s">
        <v>517</v>
      </c>
      <c r="K49" s="639" t="s">
        <v>37</v>
      </c>
      <c r="L49" s="639" t="s">
        <v>42</v>
      </c>
      <c r="M49" s="645">
        <v>40324.6</v>
      </c>
      <c r="N49" s="639" t="s">
        <v>42</v>
      </c>
      <c r="O49" s="645">
        <v>36015</v>
      </c>
      <c r="P49" s="639" t="s">
        <v>42</v>
      </c>
      <c r="Q49" s="639" t="s">
        <v>518</v>
      </c>
      <c r="R49" s="646" t="s">
        <v>519</v>
      </c>
    </row>
    <row r="50" spans="1:18" ht="111.75" customHeight="1" x14ac:dyDescent="0.25">
      <c r="A50" s="650"/>
      <c r="B50" s="650"/>
      <c r="C50" s="650"/>
      <c r="D50" s="639"/>
      <c r="E50" s="651"/>
      <c r="F50" s="651"/>
      <c r="G50" s="133" t="s">
        <v>520</v>
      </c>
      <c r="H50" s="133" t="s">
        <v>474</v>
      </c>
      <c r="I50" s="133">
        <v>1</v>
      </c>
      <c r="J50" s="648"/>
      <c r="K50" s="639"/>
      <c r="L50" s="639"/>
      <c r="M50" s="645"/>
      <c r="N50" s="639"/>
      <c r="O50" s="645"/>
      <c r="P50" s="639"/>
      <c r="Q50" s="639"/>
      <c r="R50" s="648"/>
    </row>
    <row r="51" spans="1:18" s="318" customFormat="1" ht="45.75" customHeight="1" x14ac:dyDescent="0.25">
      <c r="A51" s="715">
        <v>11</v>
      </c>
      <c r="B51" s="710">
        <v>1</v>
      </c>
      <c r="C51" s="710">
        <v>1</v>
      </c>
      <c r="D51" s="710">
        <v>6</v>
      </c>
      <c r="E51" s="711" t="s">
        <v>978</v>
      </c>
      <c r="F51" s="710" t="s">
        <v>979</v>
      </c>
      <c r="G51" s="706" t="s">
        <v>82</v>
      </c>
      <c r="H51" s="327" t="s">
        <v>83</v>
      </c>
      <c r="I51" s="327">
        <v>1</v>
      </c>
      <c r="J51" s="709" t="s">
        <v>980</v>
      </c>
      <c r="K51" s="709" t="s">
        <v>46</v>
      </c>
      <c r="L51" s="709" t="s">
        <v>42</v>
      </c>
      <c r="M51" s="705">
        <v>45985.4</v>
      </c>
      <c r="N51" s="705" t="s">
        <v>42</v>
      </c>
      <c r="O51" s="697">
        <v>40885.4</v>
      </c>
      <c r="P51" s="705" t="s">
        <v>42</v>
      </c>
      <c r="Q51" s="706" t="s">
        <v>981</v>
      </c>
      <c r="R51" s="709" t="s">
        <v>982</v>
      </c>
    </row>
    <row r="52" spans="1:18" s="318" customFormat="1" ht="39" customHeight="1" x14ac:dyDescent="0.25">
      <c r="A52" s="716"/>
      <c r="B52" s="710"/>
      <c r="C52" s="710"/>
      <c r="D52" s="710"/>
      <c r="E52" s="712"/>
      <c r="F52" s="710"/>
      <c r="G52" s="708"/>
      <c r="H52" s="327" t="s">
        <v>983</v>
      </c>
      <c r="I52" s="327">
        <v>1000</v>
      </c>
      <c r="J52" s="714"/>
      <c r="K52" s="709"/>
      <c r="L52" s="709"/>
      <c r="M52" s="705"/>
      <c r="N52" s="705"/>
      <c r="O52" s="697"/>
      <c r="P52" s="705"/>
      <c r="Q52" s="707"/>
      <c r="R52" s="709"/>
    </row>
    <row r="53" spans="1:18" s="318" customFormat="1" ht="39" customHeight="1" x14ac:dyDescent="0.25">
      <c r="A53" s="716"/>
      <c r="B53" s="710"/>
      <c r="C53" s="710"/>
      <c r="D53" s="710"/>
      <c r="E53" s="712"/>
      <c r="F53" s="710"/>
      <c r="G53" s="325" t="s">
        <v>129</v>
      </c>
      <c r="H53" s="327" t="s">
        <v>130</v>
      </c>
      <c r="I53" s="327">
        <v>1</v>
      </c>
      <c r="J53" s="714"/>
      <c r="K53" s="709"/>
      <c r="L53" s="709"/>
      <c r="M53" s="705"/>
      <c r="N53" s="705"/>
      <c r="O53" s="697"/>
      <c r="P53" s="705"/>
      <c r="Q53" s="707"/>
      <c r="R53" s="709"/>
    </row>
    <row r="54" spans="1:18" s="318" customFormat="1" ht="30.75" customHeight="1" x14ac:dyDescent="0.25">
      <c r="A54" s="716"/>
      <c r="B54" s="710"/>
      <c r="C54" s="710"/>
      <c r="D54" s="710"/>
      <c r="E54" s="712"/>
      <c r="F54" s="710"/>
      <c r="G54" s="706" t="s">
        <v>87</v>
      </c>
      <c r="H54" s="327" t="s">
        <v>93</v>
      </c>
      <c r="I54" s="327">
        <v>1</v>
      </c>
      <c r="J54" s="714"/>
      <c r="K54" s="709"/>
      <c r="L54" s="709"/>
      <c r="M54" s="705"/>
      <c r="N54" s="705"/>
      <c r="O54" s="697"/>
      <c r="P54" s="705"/>
      <c r="Q54" s="707"/>
      <c r="R54" s="709"/>
    </row>
    <row r="55" spans="1:18" s="318" customFormat="1" ht="23.25" customHeight="1" x14ac:dyDescent="0.25">
      <c r="A55" s="717"/>
      <c r="B55" s="710"/>
      <c r="C55" s="710"/>
      <c r="D55" s="710"/>
      <c r="E55" s="713"/>
      <c r="F55" s="710"/>
      <c r="G55" s="708"/>
      <c r="H55" s="327" t="s">
        <v>328</v>
      </c>
      <c r="I55" s="327">
        <v>16</v>
      </c>
      <c r="J55" s="714"/>
      <c r="K55" s="709"/>
      <c r="L55" s="709"/>
      <c r="M55" s="705"/>
      <c r="N55" s="705"/>
      <c r="O55" s="697"/>
      <c r="P55" s="705"/>
      <c r="Q55" s="708"/>
      <c r="R55" s="709"/>
    </row>
    <row r="56" spans="1:18" s="318" customFormat="1" ht="191.25" x14ac:dyDescent="0.25">
      <c r="A56" s="328">
        <v>12</v>
      </c>
      <c r="B56" s="324">
        <v>1</v>
      </c>
      <c r="C56" s="324">
        <v>3</v>
      </c>
      <c r="D56" s="324">
        <v>13</v>
      </c>
      <c r="E56" s="325" t="s">
        <v>984</v>
      </c>
      <c r="F56" s="325" t="s">
        <v>985</v>
      </c>
      <c r="G56" s="325" t="s">
        <v>478</v>
      </c>
      <c r="H56" s="325" t="s">
        <v>130</v>
      </c>
      <c r="I56" s="324">
        <v>1</v>
      </c>
      <c r="J56" s="325" t="s">
        <v>986</v>
      </c>
      <c r="K56" s="324" t="s">
        <v>55</v>
      </c>
      <c r="L56" s="324" t="s">
        <v>42</v>
      </c>
      <c r="M56" s="326">
        <v>47770</v>
      </c>
      <c r="N56" s="326" t="s">
        <v>42</v>
      </c>
      <c r="O56" s="326">
        <v>35020</v>
      </c>
      <c r="P56" s="326" t="s">
        <v>42</v>
      </c>
      <c r="Q56" s="325" t="s">
        <v>987</v>
      </c>
      <c r="R56" s="325" t="s">
        <v>988</v>
      </c>
    </row>
    <row r="57" spans="1:18" s="318" customFormat="1" ht="69.75" customHeight="1" x14ac:dyDescent="0.25">
      <c r="A57" s="714">
        <v>13</v>
      </c>
      <c r="B57" s="718" t="s">
        <v>989</v>
      </c>
      <c r="C57" s="714">
        <v>1</v>
      </c>
      <c r="D57" s="714">
        <v>13</v>
      </c>
      <c r="E57" s="709" t="s">
        <v>990</v>
      </c>
      <c r="F57" s="709" t="s">
        <v>991</v>
      </c>
      <c r="G57" s="709" t="s">
        <v>88</v>
      </c>
      <c r="H57" s="329" t="s">
        <v>456</v>
      </c>
      <c r="I57" s="330" t="s">
        <v>992</v>
      </c>
      <c r="J57" s="709" t="s">
        <v>993</v>
      </c>
      <c r="K57" s="696" t="s">
        <v>55</v>
      </c>
      <c r="L57" s="696" t="s">
        <v>42</v>
      </c>
      <c r="M57" s="697">
        <v>22500</v>
      </c>
      <c r="N57" s="696" t="s">
        <v>42</v>
      </c>
      <c r="O57" s="697">
        <v>14131.22</v>
      </c>
      <c r="P57" s="696" t="s">
        <v>42</v>
      </c>
      <c r="Q57" s="709" t="s">
        <v>994</v>
      </c>
      <c r="R57" s="709" t="s">
        <v>995</v>
      </c>
    </row>
    <row r="58" spans="1:18" s="318" customFormat="1" ht="80.25" customHeight="1" x14ac:dyDescent="0.25">
      <c r="A58" s="714"/>
      <c r="B58" s="718"/>
      <c r="C58" s="714"/>
      <c r="D58" s="714"/>
      <c r="E58" s="709"/>
      <c r="F58" s="709"/>
      <c r="G58" s="709"/>
      <c r="H58" s="329" t="s">
        <v>996</v>
      </c>
      <c r="I58" s="330" t="s">
        <v>50</v>
      </c>
      <c r="J58" s="709"/>
      <c r="K58" s="696"/>
      <c r="L58" s="696"/>
      <c r="M58" s="697"/>
      <c r="N58" s="696"/>
      <c r="O58" s="697"/>
      <c r="P58" s="696"/>
      <c r="Q58" s="709"/>
      <c r="R58" s="709"/>
    </row>
    <row r="59" spans="1:18" s="318" customFormat="1" ht="73.5" customHeight="1" x14ac:dyDescent="0.25">
      <c r="A59" s="714"/>
      <c r="B59" s="718"/>
      <c r="C59" s="714"/>
      <c r="D59" s="714"/>
      <c r="E59" s="709"/>
      <c r="F59" s="709"/>
      <c r="G59" s="709"/>
      <c r="H59" s="325" t="s">
        <v>461</v>
      </c>
      <c r="I59" s="330" t="s">
        <v>997</v>
      </c>
      <c r="J59" s="709"/>
      <c r="K59" s="696"/>
      <c r="L59" s="696"/>
      <c r="M59" s="697"/>
      <c r="N59" s="696"/>
      <c r="O59" s="697"/>
      <c r="P59" s="696"/>
      <c r="Q59" s="709"/>
      <c r="R59" s="709"/>
    </row>
    <row r="60" spans="1:18" ht="15" customHeight="1" x14ac:dyDescent="0.25">
      <c r="A60" s="86"/>
      <c r="B60" s="87"/>
      <c r="C60" s="87"/>
      <c r="D60" s="87"/>
      <c r="E60" s="87"/>
      <c r="F60" s="87"/>
      <c r="G60" s="87"/>
      <c r="H60" s="87"/>
      <c r="I60" s="87"/>
      <c r="J60" s="87"/>
      <c r="K60" s="87"/>
      <c r="L60" s="87"/>
      <c r="M60" s="87"/>
      <c r="N60" s="87"/>
      <c r="O60" s="87"/>
      <c r="P60" s="87"/>
      <c r="Q60" s="87"/>
      <c r="R60" s="87"/>
    </row>
    <row r="61" spans="1:18" x14ac:dyDescent="0.25">
      <c r="L61" s="323"/>
      <c r="M61" s="323"/>
      <c r="N61" s="276"/>
      <c r="O61" s="431" t="s">
        <v>39</v>
      </c>
      <c r="P61" s="431"/>
    </row>
    <row r="62" spans="1:18" x14ac:dyDescent="0.25">
      <c r="L62" s="323"/>
      <c r="M62" s="321"/>
      <c r="N62" s="385"/>
      <c r="O62" s="365" t="s">
        <v>40</v>
      </c>
      <c r="P62" s="365" t="s">
        <v>41</v>
      </c>
    </row>
    <row r="63" spans="1:18" x14ac:dyDescent="0.25">
      <c r="L63" s="321"/>
      <c r="M63" s="107"/>
      <c r="N63" s="385" t="s">
        <v>2448</v>
      </c>
      <c r="O63" s="367">
        <v>13</v>
      </c>
      <c r="P63" s="89">
        <f>O7+O13+O16+O19+O25+O28+O30+O36+O40+O49+O51+O56+O57</f>
        <v>400000</v>
      </c>
    </row>
    <row r="64" spans="1:18" ht="18.75" x14ac:dyDescent="0.3">
      <c r="A64" s="76" t="s">
        <v>322</v>
      </c>
      <c r="L64" s="318"/>
      <c r="M64" s="370"/>
      <c r="N64" s="370"/>
    </row>
    <row r="66" spans="1:19" s="4" customFormat="1" ht="39" customHeight="1" x14ac:dyDescent="0.2">
      <c r="A66" s="665" t="s">
        <v>123</v>
      </c>
      <c r="B66" s="667" t="s">
        <v>1</v>
      </c>
      <c r="C66" s="667" t="s">
        <v>2</v>
      </c>
      <c r="D66" s="667" t="s">
        <v>3</v>
      </c>
      <c r="E66" s="669" t="s">
        <v>4</v>
      </c>
      <c r="F66" s="665" t="s">
        <v>5</v>
      </c>
      <c r="G66" s="665" t="s">
        <v>6</v>
      </c>
      <c r="H66" s="671" t="s">
        <v>7</v>
      </c>
      <c r="I66" s="671"/>
      <c r="J66" s="665" t="s">
        <v>8</v>
      </c>
      <c r="K66" s="672" t="s">
        <v>9</v>
      </c>
      <c r="L66" s="673"/>
      <c r="M66" s="674" t="s">
        <v>10</v>
      </c>
      <c r="N66" s="674"/>
      <c r="O66" s="674" t="s">
        <v>11</v>
      </c>
      <c r="P66" s="674"/>
      <c r="Q66" s="665" t="s">
        <v>12</v>
      </c>
      <c r="R66" s="667" t="s">
        <v>13</v>
      </c>
      <c r="S66" s="3"/>
    </row>
    <row r="67" spans="1:19" s="4" customFormat="1" ht="18.75" customHeight="1" x14ac:dyDescent="0.2">
      <c r="A67" s="666"/>
      <c r="B67" s="668"/>
      <c r="C67" s="668"/>
      <c r="D67" s="668"/>
      <c r="E67" s="670"/>
      <c r="F67" s="666"/>
      <c r="G67" s="666"/>
      <c r="H67" s="65" t="s">
        <v>14</v>
      </c>
      <c r="I67" s="65" t="s">
        <v>15</v>
      </c>
      <c r="J67" s="666"/>
      <c r="K67" s="67">
        <v>2020</v>
      </c>
      <c r="L67" s="67">
        <v>2021</v>
      </c>
      <c r="M67" s="26">
        <v>2020</v>
      </c>
      <c r="N67" s="26">
        <v>2021</v>
      </c>
      <c r="O67" s="26">
        <v>2020</v>
      </c>
      <c r="P67" s="26">
        <v>2021</v>
      </c>
      <c r="Q67" s="666"/>
      <c r="R67" s="668"/>
      <c r="S67" s="3"/>
    </row>
    <row r="68" spans="1:19" s="4" customFormat="1" ht="15.75" customHeight="1" x14ac:dyDescent="0.2">
      <c r="A68" s="64" t="s">
        <v>16</v>
      </c>
      <c r="B68" s="65" t="s">
        <v>17</v>
      </c>
      <c r="C68" s="65" t="s">
        <v>18</v>
      </c>
      <c r="D68" s="65" t="s">
        <v>19</v>
      </c>
      <c r="E68" s="66" t="s">
        <v>20</v>
      </c>
      <c r="F68" s="64" t="s">
        <v>21</v>
      </c>
      <c r="G68" s="64" t="s">
        <v>22</v>
      </c>
      <c r="H68" s="65" t="s">
        <v>23</v>
      </c>
      <c r="I68" s="65" t="s">
        <v>24</v>
      </c>
      <c r="J68" s="64" t="s">
        <v>25</v>
      </c>
      <c r="K68" s="67" t="s">
        <v>26</v>
      </c>
      <c r="L68" s="67" t="s">
        <v>27</v>
      </c>
      <c r="M68" s="68" t="s">
        <v>28</v>
      </c>
      <c r="N68" s="68" t="s">
        <v>29</v>
      </c>
      <c r="O68" s="68" t="s">
        <v>30</v>
      </c>
      <c r="P68" s="68" t="s">
        <v>31</v>
      </c>
      <c r="Q68" s="64" t="s">
        <v>32</v>
      </c>
      <c r="R68" s="65" t="s">
        <v>33</v>
      </c>
      <c r="S68" s="3"/>
    </row>
    <row r="69" spans="1:19" ht="57" customHeight="1" x14ac:dyDescent="0.25">
      <c r="A69" s="698">
        <v>1</v>
      </c>
      <c r="B69" s="639">
        <v>6</v>
      </c>
      <c r="C69" s="639">
        <v>1</v>
      </c>
      <c r="D69" s="651">
        <v>13</v>
      </c>
      <c r="E69" s="651" t="s">
        <v>998</v>
      </c>
      <c r="F69" s="651" t="s">
        <v>999</v>
      </c>
      <c r="G69" s="651" t="s">
        <v>87</v>
      </c>
      <c r="H69" s="131" t="s">
        <v>93</v>
      </c>
      <c r="I69" s="131">
        <v>1</v>
      </c>
      <c r="J69" s="651" t="s">
        <v>1000</v>
      </c>
      <c r="K69" s="692" t="s">
        <v>44</v>
      </c>
      <c r="L69" s="692" t="s">
        <v>42</v>
      </c>
      <c r="M69" s="645">
        <v>20870.38</v>
      </c>
      <c r="N69" s="693" t="s">
        <v>42</v>
      </c>
      <c r="O69" s="645">
        <v>18812.669999999998</v>
      </c>
      <c r="P69" s="692" t="s">
        <v>42</v>
      </c>
      <c r="Q69" s="651" t="s">
        <v>1001</v>
      </c>
      <c r="R69" s="651" t="s">
        <v>1002</v>
      </c>
    </row>
    <row r="70" spans="1:19" ht="52.5" customHeight="1" x14ac:dyDescent="0.25">
      <c r="A70" s="698"/>
      <c r="B70" s="639"/>
      <c r="C70" s="639"/>
      <c r="D70" s="651"/>
      <c r="E70" s="651"/>
      <c r="F70" s="651"/>
      <c r="G70" s="651"/>
      <c r="H70" s="131" t="s">
        <v>328</v>
      </c>
      <c r="I70" s="131">
        <v>75</v>
      </c>
      <c r="J70" s="651"/>
      <c r="K70" s="692"/>
      <c r="L70" s="692"/>
      <c r="M70" s="645"/>
      <c r="N70" s="693"/>
      <c r="O70" s="645"/>
      <c r="P70" s="692"/>
      <c r="Q70" s="651"/>
      <c r="R70" s="651"/>
    </row>
    <row r="71" spans="1:19" ht="32.25" customHeight="1" x14ac:dyDescent="0.25">
      <c r="A71" s="698">
        <v>2</v>
      </c>
      <c r="B71" s="639">
        <v>6</v>
      </c>
      <c r="C71" s="639">
        <v>1.3</v>
      </c>
      <c r="D71" s="651">
        <v>13</v>
      </c>
      <c r="E71" s="651" t="s">
        <v>1003</v>
      </c>
      <c r="F71" s="651" t="s">
        <v>1004</v>
      </c>
      <c r="G71" s="651" t="s">
        <v>82</v>
      </c>
      <c r="H71" s="81" t="s">
        <v>83</v>
      </c>
      <c r="I71" s="83">
        <v>1</v>
      </c>
      <c r="J71" s="651" t="s">
        <v>1005</v>
      </c>
      <c r="K71" s="692" t="s">
        <v>37</v>
      </c>
      <c r="L71" s="692" t="s">
        <v>42</v>
      </c>
      <c r="M71" s="645">
        <v>55174.6</v>
      </c>
      <c r="N71" s="692" t="s">
        <v>42</v>
      </c>
      <c r="O71" s="645">
        <v>55174.6</v>
      </c>
      <c r="P71" s="692" t="s">
        <v>42</v>
      </c>
      <c r="Q71" s="699" t="s">
        <v>1006</v>
      </c>
      <c r="R71" s="699" t="s">
        <v>1007</v>
      </c>
    </row>
    <row r="72" spans="1:19" ht="40.5" customHeight="1" x14ac:dyDescent="0.25">
      <c r="A72" s="698"/>
      <c r="B72" s="639"/>
      <c r="C72" s="639"/>
      <c r="D72" s="651"/>
      <c r="E72" s="651"/>
      <c r="F72" s="651"/>
      <c r="G72" s="651"/>
      <c r="H72" s="81" t="s">
        <v>983</v>
      </c>
      <c r="I72" s="83">
        <v>900</v>
      </c>
      <c r="J72" s="651"/>
      <c r="K72" s="692"/>
      <c r="L72" s="692"/>
      <c r="M72" s="645"/>
      <c r="N72" s="692"/>
      <c r="O72" s="645"/>
      <c r="P72" s="692"/>
      <c r="Q72" s="699"/>
      <c r="R72" s="699"/>
    </row>
    <row r="73" spans="1:19" ht="24" customHeight="1" x14ac:dyDescent="0.25">
      <c r="A73" s="698"/>
      <c r="B73" s="639"/>
      <c r="C73" s="639"/>
      <c r="D73" s="651"/>
      <c r="E73" s="651"/>
      <c r="F73" s="651"/>
      <c r="G73" s="651" t="s">
        <v>64</v>
      </c>
      <c r="H73" s="81" t="s">
        <v>133</v>
      </c>
      <c r="I73" s="83">
        <v>1</v>
      </c>
      <c r="J73" s="651"/>
      <c r="K73" s="692"/>
      <c r="L73" s="692"/>
      <c r="M73" s="645"/>
      <c r="N73" s="692"/>
      <c r="O73" s="645"/>
      <c r="P73" s="692"/>
      <c r="Q73" s="699"/>
      <c r="R73" s="699"/>
    </row>
    <row r="74" spans="1:19" ht="32.25" customHeight="1" x14ac:dyDescent="0.25">
      <c r="A74" s="698"/>
      <c r="B74" s="639"/>
      <c r="C74" s="639"/>
      <c r="D74" s="651"/>
      <c r="E74" s="651"/>
      <c r="F74" s="651"/>
      <c r="G74" s="651"/>
      <c r="H74" s="134" t="s">
        <v>1008</v>
      </c>
      <c r="I74" s="83">
        <v>250</v>
      </c>
      <c r="J74" s="651"/>
      <c r="K74" s="692"/>
      <c r="L74" s="692"/>
      <c r="M74" s="645"/>
      <c r="N74" s="692"/>
      <c r="O74" s="645"/>
      <c r="P74" s="692"/>
      <c r="Q74" s="699"/>
      <c r="R74" s="699"/>
    </row>
    <row r="75" spans="1:19" ht="30" customHeight="1" x14ac:dyDescent="0.25">
      <c r="A75" s="698"/>
      <c r="B75" s="639"/>
      <c r="C75" s="639"/>
      <c r="D75" s="651"/>
      <c r="E75" s="651"/>
      <c r="F75" s="651"/>
      <c r="G75" s="651" t="s">
        <v>88</v>
      </c>
      <c r="H75" s="81" t="s">
        <v>456</v>
      </c>
      <c r="I75" s="83">
        <v>1</v>
      </c>
      <c r="J75" s="651"/>
      <c r="K75" s="692"/>
      <c r="L75" s="692"/>
      <c r="M75" s="645"/>
      <c r="N75" s="692"/>
      <c r="O75" s="645"/>
      <c r="P75" s="692"/>
      <c r="Q75" s="699"/>
      <c r="R75" s="699"/>
    </row>
    <row r="76" spans="1:19" ht="48" customHeight="1" x14ac:dyDescent="0.25">
      <c r="A76" s="698"/>
      <c r="B76" s="639"/>
      <c r="C76" s="639"/>
      <c r="D76" s="651"/>
      <c r="E76" s="651"/>
      <c r="F76" s="651"/>
      <c r="G76" s="651"/>
      <c r="H76" s="81" t="s">
        <v>996</v>
      </c>
      <c r="I76" s="83">
        <v>1</v>
      </c>
      <c r="J76" s="651"/>
      <c r="K76" s="692"/>
      <c r="L76" s="692"/>
      <c r="M76" s="645"/>
      <c r="N76" s="692"/>
      <c r="O76" s="645"/>
      <c r="P76" s="692"/>
      <c r="Q76" s="699"/>
      <c r="R76" s="699"/>
    </row>
    <row r="77" spans="1:19" ht="25.5" x14ac:dyDescent="0.25">
      <c r="A77" s="698"/>
      <c r="B77" s="639"/>
      <c r="C77" s="639"/>
      <c r="D77" s="651"/>
      <c r="E77" s="651"/>
      <c r="F77" s="651"/>
      <c r="G77" s="651"/>
      <c r="H77" s="131" t="s">
        <v>461</v>
      </c>
      <c r="I77" s="117">
        <v>349825</v>
      </c>
      <c r="J77" s="651"/>
      <c r="K77" s="692"/>
      <c r="L77" s="692"/>
      <c r="M77" s="645"/>
      <c r="N77" s="692"/>
      <c r="O77" s="645"/>
      <c r="P77" s="692"/>
      <c r="Q77" s="699"/>
      <c r="R77" s="699"/>
    </row>
    <row r="79" spans="1:19" x14ac:dyDescent="0.25">
      <c r="N79" s="276"/>
      <c r="O79" s="431" t="s">
        <v>39</v>
      </c>
      <c r="P79" s="431"/>
    </row>
    <row r="80" spans="1:19" x14ac:dyDescent="0.25">
      <c r="N80" s="385"/>
      <c r="O80" s="126" t="s">
        <v>40</v>
      </c>
      <c r="P80" s="126" t="s">
        <v>41</v>
      </c>
    </row>
    <row r="81" spans="14:16" x14ac:dyDescent="0.25">
      <c r="N81" s="385" t="s">
        <v>2448</v>
      </c>
      <c r="O81" s="20">
        <v>2</v>
      </c>
      <c r="P81" s="89">
        <f>O69+O71</f>
        <v>73987.26999999999</v>
      </c>
    </row>
  </sheetData>
  <mergeCells count="272">
    <mergeCell ref="Q57:Q59"/>
    <mergeCell ref="G54:G55"/>
    <mergeCell ref="R57:R59"/>
    <mergeCell ref="O61:P61"/>
    <mergeCell ref="A57:A59"/>
    <mergeCell ref="B57:B59"/>
    <mergeCell ref="C57:C59"/>
    <mergeCell ref="D57:D59"/>
    <mergeCell ref="E57:E59"/>
    <mergeCell ref="F57:F59"/>
    <mergeCell ref="G57:G59"/>
    <mergeCell ref="J57:J59"/>
    <mergeCell ref="K57:K59"/>
    <mergeCell ref="Q49:Q50"/>
    <mergeCell ref="R49:R50"/>
    <mergeCell ref="M51:M55"/>
    <mergeCell ref="N51:N55"/>
    <mergeCell ref="O51:O55"/>
    <mergeCell ref="P51:P55"/>
    <mergeCell ref="Q51:Q55"/>
    <mergeCell ref="R51:R55"/>
    <mergeCell ref="A49:A50"/>
    <mergeCell ref="B51:B55"/>
    <mergeCell ref="C51:C55"/>
    <mergeCell ref="D51:D55"/>
    <mergeCell ref="E51:E55"/>
    <mergeCell ref="F51:F55"/>
    <mergeCell ref="G51:G52"/>
    <mergeCell ref="J51:J55"/>
    <mergeCell ref="N49:N50"/>
    <mergeCell ref="K51:K55"/>
    <mergeCell ref="L51:L55"/>
    <mergeCell ref="A51:A55"/>
    <mergeCell ref="B49:B50"/>
    <mergeCell ref="C49:C50"/>
    <mergeCell ref="D49:D50"/>
    <mergeCell ref="E49:E50"/>
    <mergeCell ref="K49:K50"/>
    <mergeCell ref="O49:O50"/>
    <mergeCell ref="P49:P50"/>
    <mergeCell ref="C30:C35"/>
    <mergeCell ref="D30:D35"/>
    <mergeCell ref="E30:E35"/>
    <mergeCell ref="F30:F35"/>
    <mergeCell ref="G30:G31"/>
    <mergeCell ref="J30:J33"/>
    <mergeCell ref="G32:G33"/>
    <mergeCell ref="G44:G45"/>
    <mergeCell ref="G46:G48"/>
    <mergeCell ref="A36:A39"/>
    <mergeCell ref="B36:B39"/>
    <mergeCell ref="C36:C39"/>
    <mergeCell ref="D36:D39"/>
    <mergeCell ref="E36:E39"/>
    <mergeCell ref="F36:F39"/>
    <mergeCell ref="G36:G37"/>
    <mergeCell ref="J36:J39"/>
    <mergeCell ref="G38:G39"/>
    <mergeCell ref="R69:R70"/>
    <mergeCell ref="A71:A77"/>
    <mergeCell ref="B71:B77"/>
    <mergeCell ref="C71:C77"/>
    <mergeCell ref="D71:D77"/>
    <mergeCell ref="P71:P77"/>
    <mergeCell ref="Q71:Q77"/>
    <mergeCell ref="R71:R77"/>
    <mergeCell ref="G73:G74"/>
    <mergeCell ref="Q69:Q70"/>
    <mergeCell ref="G75:G77"/>
    <mergeCell ref="G69:G70"/>
    <mergeCell ref="A69:A70"/>
    <mergeCell ref="B69:B70"/>
    <mergeCell ref="C69:C70"/>
    <mergeCell ref="E71:E77"/>
    <mergeCell ref="F71:F77"/>
    <mergeCell ref="G71:G72"/>
    <mergeCell ref="J71:J77"/>
    <mergeCell ref="K71:K77"/>
    <mergeCell ref="L71:L77"/>
    <mergeCell ref="M71:M77"/>
    <mergeCell ref="N71:N77"/>
    <mergeCell ref="O71:O77"/>
    <mergeCell ref="O79:P79"/>
    <mergeCell ref="J69:J70"/>
    <mergeCell ref="K69:K70"/>
    <mergeCell ref="L69:L70"/>
    <mergeCell ref="M69:M70"/>
    <mergeCell ref="N69:N70"/>
    <mergeCell ref="O69:O70"/>
    <mergeCell ref="P69:P70"/>
    <mergeCell ref="D25:D26"/>
    <mergeCell ref="E25:E26"/>
    <mergeCell ref="F25:F26"/>
    <mergeCell ref="D69:D70"/>
    <mergeCell ref="E69:E70"/>
    <mergeCell ref="F69:F70"/>
    <mergeCell ref="O28:O29"/>
    <mergeCell ref="P28:P29"/>
    <mergeCell ref="J34:J35"/>
    <mergeCell ref="L57:L59"/>
    <mergeCell ref="M57:M59"/>
    <mergeCell ref="N57:N59"/>
    <mergeCell ref="O57:O59"/>
    <mergeCell ref="P57:P59"/>
    <mergeCell ref="F49:F50"/>
    <mergeCell ref="J49:J50"/>
    <mergeCell ref="A25:A26"/>
    <mergeCell ref="B25:B26"/>
    <mergeCell ref="B27:R27"/>
    <mergeCell ref="A28:A29"/>
    <mergeCell ref="B28:B29"/>
    <mergeCell ref="C28:C29"/>
    <mergeCell ref="Q25:Q26"/>
    <mergeCell ref="P25:P26"/>
    <mergeCell ref="R25:R26"/>
    <mergeCell ref="Q28:Q29"/>
    <mergeCell ref="R28:R29"/>
    <mergeCell ref="A66:A67"/>
    <mergeCell ref="B66:B67"/>
    <mergeCell ref="C66:C67"/>
    <mergeCell ref="D66:D67"/>
    <mergeCell ref="E66:E67"/>
    <mergeCell ref="K66:L66"/>
    <mergeCell ref="M66:N66"/>
    <mergeCell ref="O66:P66"/>
    <mergeCell ref="Q66:Q67"/>
    <mergeCell ref="F66:F67"/>
    <mergeCell ref="G66:G67"/>
    <mergeCell ref="H66:I66"/>
    <mergeCell ref="J66:J67"/>
    <mergeCell ref="R66:R67"/>
    <mergeCell ref="P30:P35"/>
    <mergeCell ref="Q30:Q35"/>
    <mergeCell ref="R30:R35"/>
    <mergeCell ref="L36:L39"/>
    <mergeCell ref="M36:M39"/>
    <mergeCell ref="N36:N39"/>
    <mergeCell ref="O36:O39"/>
    <mergeCell ref="P36:P39"/>
    <mergeCell ref="Q36:Q39"/>
    <mergeCell ref="R36:R39"/>
    <mergeCell ref="M40:M48"/>
    <mergeCell ref="N40:N48"/>
    <mergeCell ref="O40:O48"/>
    <mergeCell ref="L30:L35"/>
    <mergeCell ref="M30:M35"/>
    <mergeCell ref="N30:N35"/>
    <mergeCell ref="O30:O35"/>
    <mergeCell ref="P40:P48"/>
    <mergeCell ref="Q40:Q48"/>
    <mergeCell ref="R40:R48"/>
    <mergeCell ref="L49:L50"/>
    <mergeCell ref="L40:L48"/>
    <mergeCell ref="M49:M50"/>
    <mergeCell ref="P7:P12"/>
    <mergeCell ref="Q7:Q12"/>
    <mergeCell ref="R7:R12"/>
    <mergeCell ref="G9:G10"/>
    <mergeCell ref="R13:R15"/>
    <mergeCell ref="M13:M15"/>
    <mergeCell ref="N13:N15"/>
    <mergeCell ref="M7:M12"/>
    <mergeCell ref="N7:N12"/>
    <mergeCell ref="O7:O12"/>
    <mergeCell ref="K7:K12"/>
    <mergeCell ref="L7:L12"/>
    <mergeCell ref="J9:J12"/>
    <mergeCell ref="G11:G12"/>
    <mergeCell ref="H11:H12"/>
    <mergeCell ref="I11:I12"/>
    <mergeCell ref="O13:O15"/>
    <mergeCell ref="P13:P15"/>
    <mergeCell ref="Q13:Q15"/>
    <mergeCell ref="F19:F24"/>
    <mergeCell ref="G19:G20"/>
    <mergeCell ref="J19:J24"/>
    <mergeCell ref="K19:K24"/>
    <mergeCell ref="L25:L26"/>
    <mergeCell ref="M25:M26"/>
    <mergeCell ref="N25:N26"/>
    <mergeCell ref="O25:O26"/>
    <mergeCell ref="A16:A18"/>
    <mergeCell ref="B16:B18"/>
    <mergeCell ref="C16:C18"/>
    <mergeCell ref="D16:D18"/>
    <mergeCell ref="E16:E18"/>
    <mergeCell ref="F16:F18"/>
    <mergeCell ref="G16:G17"/>
    <mergeCell ref="A19:A24"/>
    <mergeCell ref="B19:B24"/>
    <mergeCell ref="C19:C24"/>
    <mergeCell ref="D19:D24"/>
    <mergeCell ref="E19:E24"/>
    <mergeCell ref="G25:G26"/>
    <mergeCell ref="J25:J26"/>
    <mergeCell ref="K25:K26"/>
    <mergeCell ref="C25:C26"/>
    <mergeCell ref="A7:A12"/>
    <mergeCell ref="B7:B12"/>
    <mergeCell ref="C7:C12"/>
    <mergeCell ref="D7:D12"/>
    <mergeCell ref="E7:E12"/>
    <mergeCell ref="L13:L15"/>
    <mergeCell ref="F7:F12"/>
    <mergeCell ref="G7:G8"/>
    <mergeCell ref="J7:J8"/>
    <mergeCell ref="G13:G15"/>
    <mergeCell ref="J13:J15"/>
    <mergeCell ref="K13:K15"/>
    <mergeCell ref="A13:A15"/>
    <mergeCell ref="B13:B15"/>
    <mergeCell ref="C13:C15"/>
    <mergeCell ref="D13:D15"/>
    <mergeCell ref="E13:E15"/>
    <mergeCell ref="F13:F15"/>
    <mergeCell ref="J2:R2"/>
    <mergeCell ref="A4:A5"/>
    <mergeCell ref="B4:B5"/>
    <mergeCell ref="C4:C5"/>
    <mergeCell ref="D4:D5"/>
    <mergeCell ref="E4:E5"/>
    <mergeCell ref="F4:F5"/>
    <mergeCell ref="G4:G5"/>
    <mergeCell ref="H4:I4"/>
    <mergeCell ref="J4:J5"/>
    <mergeCell ref="K4:L4"/>
    <mergeCell ref="M4:N4"/>
    <mergeCell ref="O4:P4"/>
    <mergeCell ref="Q4:Q5"/>
    <mergeCell ref="R4:R5"/>
    <mergeCell ref="R16:R18"/>
    <mergeCell ref="J16:J17"/>
    <mergeCell ref="K16:K18"/>
    <mergeCell ref="L16:L18"/>
    <mergeCell ref="M16:M18"/>
    <mergeCell ref="N16:N18"/>
    <mergeCell ref="O16:O18"/>
    <mergeCell ref="P16:P18"/>
    <mergeCell ref="Q16:Q18"/>
    <mergeCell ref="R19:R24"/>
    <mergeCell ref="G21:G22"/>
    <mergeCell ref="G23:G24"/>
    <mergeCell ref="M19:M24"/>
    <mergeCell ref="N19:N24"/>
    <mergeCell ref="O19:O24"/>
    <mergeCell ref="P19:P24"/>
    <mergeCell ref="Q19:Q24"/>
    <mergeCell ref="L19:L24"/>
    <mergeCell ref="A30:A35"/>
    <mergeCell ref="B30:B35"/>
    <mergeCell ref="J28:J29"/>
    <mergeCell ref="K28:K29"/>
    <mergeCell ref="L28:L29"/>
    <mergeCell ref="M28:M29"/>
    <mergeCell ref="N28:N29"/>
    <mergeCell ref="A40:A48"/>
    <mergeCell ref="B40:B48"/>
    <mergeCell ref="C40:C48"/>
    <mergeCell ref="D40:D48"/>
    <mergeCell ref="E40:E48"/>
    <mergeCell ref="F40:F48"/>
    <mergeCell ref="G40:G41"/>
    <mergeCell ref="J40:J48"/>
    <mergeCell ref="K40:K48"/>
    <mergeCell ref="G34:G35"/>
    <mergeCell ref="K36:K39"/>
    <mergeCell ref="K30:K35"/>
    <mergeCell ref="D28:D29"/>
    <mergeCell ref="E28:E29"/>
    <mergeCell ref="F28:F29"/>
    <mergeCell ref="G28:G29"/>
    <mergeCell ref="G42:G43"/>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Podsumowanie</vt:lpstr>
      <vt:lpstr>Dolnośląska JR</vt:lpstr>
      <vt:lpstr>Kujawsko-pomorska JR</vt:lpstr>
      <vt:lpstr>Lubelska JR</vt:lpstr>
      <vt:lpstr>Lubuska JR</vt:lpstr>
      <vt:lpstr>Łódzka JR</vt:lpstr>
      <vt:lpstr>Małopolska JR</vt:lpstr>
      <vt:lpstr>Mazowiecka JR</vt:lpstr>
      <vt:lpstr>Opolska JR</vt:lpstr>
      <vt:lpstr>Podkarpacka JR</vt:lpstr>
      <vt:lpstr>Podlaska JR</vt:lpstr>
      <vt:lpstr>Pomorska JR</vt:lpstr>
      <vt:lpstr>Śląska JR</vt:lpstr>
      <vt:lpstr>Świętokrzyska JR</vt:lpstr>
      <vt:lpstr>Warmińsko-mazurska JR</vt:lpstr>
      <vt:lpstr>Wielkopolska JR</vt:lpstr>
      <vt:lpstr>Zachodniopomorska JR</vt:lpstr>
      <vt:lpstr>CDR (JC)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 Województwa Zachodniopomorskiego</cp:lastModifiedBy>
  <cp:lastPrinted>2020-08-10T08:41:03Z</cp:lastPrinted>
  <dcterms:created xsi:type="dcterms:W3CDTF">2020-01-15T10:30:37Z</dcterms:created>
  <dcterms:modified xsi:type="dcterms:W3CDTF">2020-10-09T08:58:27Z</dcterms:modified>
</cp:coreProperties>
</file>