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6" windowWidth="20112" windowHeight="7872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a" sheetId="5" r:id="rId6"/>
    <sheet name="1b" sheetId="6" r:id="rId7"/>
    <sheet name="1c" sheetId="7" r:id="rId8"/>
    <sheet name="2a" sheetId="9" r:id="rId9"/>
    <sheet name="2b" sheetId="10" r:id="rId10"/>
    <sheet name="2c" sheetId="11" r:id="rId11"/>
    <sheet name="3" sheetId="13" r:id="rId12"/>
  </sheets>
  <definedNames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'1a'!$A$1:$H$20</definedName>
    <definedName name="_xlnm.Print_Area" localSheetId="6">'1b'!$A$1:$J$23</definedName>
    <definedName name="_xlnm.Print_Area" localSheetId="7">'1c'!$A$1:$H$20</definedName>
    <definedName name="_xlnm.Print_Area" localSheetId="8">'2a'!$A$1:$F$15</definedName>
    <definedName name="_xlnm.Print_Area" localSheetId="9">'2b'!$A$1:$H$16</definedName>
    <definedName name="_xlnm.Print_Area" localSheetId="10">'2c'!$A$1:$F$17</definedName>
    <definedName name="_xlnm.Print_Area" localSheetId="11">'3'!$A$1:$F$14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D8" i="5" l="1"/>
  <c r="D9" i="10" l="1"/>
  <c r="D10" i="9"/>
  <c r="D8" i="9"/>
  <c r="J43" i="8" l="1"/>
  <c r="J49" i="8" s="1"/>
  <c r="I43" i="8"/>
  <c r="H43" i="8"/>
  <c r="H49" i="8" s="1"/>
  <c r="J41" i="8"/>
  <c r="J47" i="8" s="1"/>
  <c r="I41" i="8"/>
  <c r="H41" i="8"/>
  <c r="H47" i="8" s="1"/>
  <c r="J75" i="8"/>
  <c r="F15" i="9" s="1"/>
  <c r="I75" i="8"/>
  <c r="H75" i="8"/>
  <c r="G75" i="8"/>
  <c r="F75" i="8"/>
  <c r="E75" i="8"/>
  <c r="D75" i="8"/>
  <c r="J74" i="8"/>
  <c r="J76" i="8" s="1"/>
  <c r="I74" i="8"/>
  <c r="H74" i="8"/>
  <c r="G74" i="8"/>
  <c r="F74" i="8"/>
  <c r="E74" i="8"/>
  <c r="D74" i="8"/>
  <c r="C73" i="8"/>
  <c r="F22" i="7"/>
  <c r="E22" i="7"/>
  <c r="F15" i="7"/>
  <c r="F18" i="7"/>
  <c r="F14" i="7"/>
  <c r="F16" i="7"/>
  <c r="F17" i="7"/>
  <c r="F19" i="7"/>
  <c r="F20" i="7"/>
  <c r="F13" i="7"/>
  <c r="E26" i="6"/>
  <c r="E23" i="7" s="1"/>
  <c r="H25" i="6"/>
  <c r="E25" i="6"/>
  <c r="E24" i="6"/>
  <c r="E21" i="7" s="1"/>
  <c r="H14" i="6"/>
  <c r="H20" i="6"/>
  <c r="H15" i="6"/>
  <c r="H21" i="6"/>
  <c r="H19" i="6"/>
  <c r="H23" i="6"/>
  <c r="H17" i="6"/>
  <c r="H16" i="6"/>
  <c r="H22" i="6"/>
  <c r="H18" i="6"/>
  <c r="F22" i="5"/>
  <c r="E22" i="5"/>
  <c r="F14" i="5"/>
  <c r="F16" i="5"/>
  <c r="F18" i="5"/>
  <c r="F19" i="5"/>
  <c r="F20" i="5"/>
  <c r="F15" i="5"/>
  <c r="F17" i="5"/>
  <c r="D10" i="5"/>
  <c r="D9" i="6"/>
  <c r="J63" i="8"/>
  <c r="I63" i="8"/>
  <c r="H63" i="8"/>
  <c r="K50" i="8"/>
  <c r="F50" i="8"/>
  <c r="K44" i="8"/>
  <c r="I49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13" i="6"/>
  <c r="H12" i="7" s="1"/>
  <c r="I13" i="6"/>
  <c r="G12" i="7" s="1"/>
  <c r="D8" i="6" l="1"/>
  <c r="D7" i="13" s="1"/>
  <c r="D8" i="10"/>
  <c r="D10" i="6"/>
  <c r="D9" i="13" s="1"/>
  <c r="D10" i="10"/>
  <c r="D7" i="7"/>
  <c r="D8" i="7"/>
  <c r="D8" i="11"/>
  <c r="D8" i="13"/>
  <c r="D9" i="7"/>
  <c r="D9" i="11"/>
  <c r="F79" i="8"/>
  <c r="L44" i="8"/>
  <c r="I44" i="8"/>
  <c r="F21" i="7"/>
  <c r="F21" i="5"/>
  <c r="H24" i="6"/>
  <c r="I17" i="5"/>
  <c r="I18" i="7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D7" i="11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F23" i="7" l="1"/>
  <c r="H26" i="6"/>
  <c r="CF41" i="1"/>
  <c r="CF27" i="1"/>
  <c r="H17" i="7" s="1"/>
  <c r="G17" i="7"/>
  <c r="CF20" i="1"/>
  <c r="H20" i="7" s="1"/>
  <c r="G20" i="7"/>
  <c r="CF19" i="1"/>
  <c r="H13" i="7" s="1"/>
  <c r="G13" i="7"/>
  <c r="CF31" i="1"/>
  <c r="H16" i="7" s="1"/>
  <c r="G16" i="7"/>
  <c r="CF21" i="1"/>
  <c r="H19" i="7" s="1"/>
  <c r="G19" i="7"/>
  <c r="CF38" i="1"/>
  <c r="H14" i="7" s="1"/>
  <c r="G14" i="7"/>
  <c r="CF40" i="1"/>
  <c r="H18" i="7" s="1"/>
  <c r="G18" i="7"/>
  <c r="CF28" i="1"/>
  <c r="J21" i="6" s="1"/>
  <c r="I21" i="6"/>
  <c r="CF34" i="1"/>
  <c r="J20" i="6" s="1"/>
  <c r="I20" i="6"/>
  <c r="CF35" i="1"/>
  <c r="J14" i="6" s="1"/>
  <c r="I14" i="6"/>
  <c r="CF29" i="1"/>
  <c r="J15" i="6" s="1"/>
  <c r="I15" i="6"/>
  <c r="CF23" i="1"/>
  <c r="J23" i="6" s="1"/>
  <c r="I23" i="6"/>
  <c r="CF14" i="1"/>
  <c r="J18" i="6" s="1"/>
  <c r="I18" i="6"/>
  <c r="CF15" i="1"/>
  <c r="J22" i="6" s="1"/>
  <c r="I22" i="6"/>
  <c r="CF18" i="1"/>
  <c r="J17" i="6" s="1"/>
  <c r="I17" i="6"/>
  <c r="CF16" i="1"/>
  <c r="J16" i="6" s="1"/>
  <c r="I16" i="6"/>
  <c r="CF26" i="1"/>
  <c r="J19" i="6" s="1"/>
  <c r="I19" i="6"/>
  <c r="CF11" i="1"/>
  <c r="H20" i="5" s="1"/>
  <c r="G20" i="5"/>
  <c r="CF13" i="1"/>
  <c r="H19" i="5" s="1"/>
  <c r="G19" i="5"/>
  <c r="CF17" i="1"/>
  <c r="H18" i="5" s="1"/>
  <c r="G18" i="5"/>
  <c r="CF25" i="1"/>
  <c r="H16" i="5" s="1"/>
  <c r="G16" i="5"/>
  <c r="CF30" i="1"/>
  <c r="H14" i="5" s="1"/>
  <c r="G14" i="5"/>
  <c r="CF9" i="1"/>
  <c r="H15" i="5" s="1"/>
  <c r="G15" i="5"/>
  <c r="CE8" i="1"/>
  <c r="F23" i="5" l="1"/>
  <c r="CF8" i="1"/>
  <c r="H17" i="5" s="1"/>
  <c r="G17" i="5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<sst xmlns="http://schemas.openxmlformats.org/spreadsheetml/2006/main" count="3164" uniqueCount="589">
  <si>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</si>
  <si>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</si>
  <si>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</si>
  <si>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</si>
  <si>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</si>
  <si>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</si>
  <si>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</si>
  <si>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</si>
  <si>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</si>
  <si>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</si>
  <si>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</si>
  <si>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</si>
  <si>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</si>
  <si>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</si>
  <si>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</si>
  <si>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</si>
  <si>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</si>
  <si>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</si>
  <si>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</si>
  <si>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</si>
  <si>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</si>
  <si>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</si>
  <si>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</si>
  <si>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</si>
  <si>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</si>
  <si>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</si>
  <si>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</si>
  <si>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</si>
  <si>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</si>
  <si>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</si>
  <si>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</si>
  <si>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</si>
  <si>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</si>
  <si>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</si>
  <si>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</si>
  <si>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</si>
  <si>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</si>
  <si>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</si>
  <si>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</si>
  <si>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</si>
  <si>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</si>
  <si>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</si>
  <si>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</si>
  <si>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</si>
  <si>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</si>
  <si>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</si>
  <si>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</si>
  <si>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</si>
  <si>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</si>
  <si>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</si>
  <si>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</si>
  <si>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</si>
  <si>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</si>
  <si>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</si>
  <si>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</si>
  <si>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</si>
  <si>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</si>
  <si>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</si>
  <si>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</si>
  <si>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</si>
  <si>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</si>
  <si>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</si>
  <si>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</si>
  <si>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</si>
  <si>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</si>
  <si>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</si>
  <si>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</si>
  <si>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</si>
  <si>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</si>
  <si>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</si>
  <si>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</si>
  <si>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</si>
  <si>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</si>
  <si>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</si>
  <si>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</si>
  <si>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</si>
  <si>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</si>
  <si>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</si>
  <si>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</si>
  <si>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</si>
  <si>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</si>
  <si>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</si>
  <si>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</si>
  <si>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</si>
  <si>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</si>
  <si>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</si>
  <si>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</si>
  <si>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</si>
  <si>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</si>
  <si>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</si>
  <si>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</si>
  <si>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</si>
  <si>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</si>
  <si>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</si>
  <si>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</si>
  <si>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</si>
  <si>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</si>
  <si>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</si>
  <si>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</si>
  <si>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</si>
  <si>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</si>
  <si>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</si>
  <si>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</si>
  <si>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</si>
  <si>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</si>
  <si>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</si>
  <si>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</si>
  <si>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</si>
  <si>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</si>
  <si>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</si>
  <si>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</si>
  <si>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</si>
  <si>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</si>
  <si>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</si>
  <si>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</si>
  <si>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</si>
  <si>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</si>
  <si>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</si>
  <si>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</si>
  <si>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</si>
  <si>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</si>
  <si>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</si>
  <si>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</si>
  <si>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</si>
  <si>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</si>
  <si>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</si>
  <si>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</si>
  <si>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</si>
  <si>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</si>
  <si>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</si>
  <si>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</si>
  <si>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</si>
  <si>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</si>
  <si>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</si>
  <si>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</si>
  <si>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</si>
  <si>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</si>
  <si>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</si>
  <si>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</si>
  <si>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</si>
  <si>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</si>
  <si>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</si>
  <si>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</si>
  <si>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</si>
  <si>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</si>
  <si>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</si>
  <si>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</si>
  <si>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</si>
  <si>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</si>
  <si>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</si>
  <si>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</si>
  <si>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</si>
  <si>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</si>
  <si>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</si>
  <si>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</si>
  <si>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</si>
  <si>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</si>
  <si>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</si>
  <si>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</si>
  <si>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</si>
  <si>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</si>
  <si>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</si>
  <si>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</si>
  <si>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</si>
  <si>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</si>
  <si>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</si>
  <si>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</si>
  <si>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</si>
  <si>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</si>
  <si>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</si>
  <si>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</si>
  <si>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</si>
  <si>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</si>
  <si>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</si>
  <si>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</si>
  <si>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</si>
  <si>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</si>
  <si>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</si>
  <si>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</si>
  <si>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</si>
  <si>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</si>
  <si>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</si>
  <si>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</si>
  <si>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</si>
  <si>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</si>
  <si>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</si>
  <si>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</si>
  <si>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</si>
  <si>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</si>
  <si>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</si>
  <si>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</si>
  <si>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</si>
  <si>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</si>
  <si>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</si>
  <si>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</si>
  <si>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</si>
  <si>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</si>
  <si>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</si>
  <si>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</si>
  <si>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</si>
  <si>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</si>
  <si>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</si>
  <si>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</si>
  <si>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</si>
  <si>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</si>
  <si>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</si>
  <si>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</si>
  <si>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</si>
  <si>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</si>
  <si>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</si>
  <si>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</si>
  <si>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</si>
  <si>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</si>
  <si>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</si>
  <si>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</si>
  <si>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</si>
  <si>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</si>
  <si>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</si>
  <si>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</si>
  <si>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</si>
  <si>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</si>
  <si>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</si>
  <si>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</si>
  <si>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</si>
  <si>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</si>
  <si>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</si>
  <si>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</si>
  <si>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</si>
  <si>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</si>
  <si>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</si>
  <si>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</si>
  <si>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</si>
  <si>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</si>
  <si>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</si>
  <si>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</si>
  <si>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</si>
  <si>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</si>
  <si>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</si>
  <si>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</si>
  <si>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</si>
  <si>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</si>
  <si>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</si>
  <si>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</si>
  <si>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</si>
  <si>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</si>
  <si>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</si>
  <si>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</si>
  <si>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</si>
  <si>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</si>
  <si>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</si>
  <si>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</si>
  <si>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</si>
  <si>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</si>
  <si>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</si>
  <si>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</si>
  <si>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</si>
  <si>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</si>
  <si>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</si>
  <si>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</si>
  <si>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</si>
  <si>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</si>
  <si>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</si>
  <si>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</si>
  <si>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</si>
  <si>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</si>
  <si>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</si>
  <si>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</si>
  <si>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</si>
  <si>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</si>
  <si>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</si>
  <si>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</si>
  <si>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</si>
  <si>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</si>
  <si>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</si>
  <si>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</si>
  <si>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</si>
  <si>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</si>
  <si>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</si>
  <si>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</si>
  <si>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</si>
  <si>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</si>
  <si>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</si>
  <si>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</si>
  <si>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</si>
  <si>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</si>
  <si>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</si>
  <si>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</si>
  <si>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</si>
  <si>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</si>
  <si>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</si>
  <si>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</si>
  <si>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</si>
  <si>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</si>
  <si>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</si>
  <si>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</si>
  <si>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</si>
  <si>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</si>
  <si>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</si>
  <si>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</si>
  <si>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</si>
  <si>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</si>
  <si>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</si>
  <si>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</si>
  <si>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</si>
  <si>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</si>
  <si>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</si>
  <si>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</si>
  <si>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</si>
  <si>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</si>
  <si>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</si>
  <si>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</si>
  <si>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</si>
  <si>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</si>
  <si>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</si>
  <si>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</si>
  <si>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</si>
  <si>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</si>
  <si>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</si>
  <si>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</si>
  <si>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</si>
  <si>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</si>
  <si>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</si>
  <si>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</si>
  <si>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</si>
  <si>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</si>
  <si>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</si>
  <si>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</si>
  <si>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</si>
  <si>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</si>
  <si>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</si>
  <si>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</si>
  <si>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</si>
  <si>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</si>
  <si>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</si>
  <si>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</si>
  <si>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</si>
  <si>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</si>
  <si>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</si>
  <si>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</si>
  <si>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</si>
  <si>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</si>
  <si>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</si>
  <si>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</si>
  <si>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</si>
  <si>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</si>
  <si>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</si>
  <si>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</si>
  <si>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</si>
  <si>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</si>
  <si>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</si>
  <si>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</si>
  <si>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</si>
  <si>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</si>
  <si>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</si>
  <si>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</si>
  <si>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</si>
  <si>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</si>
  <si>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</si>
  <si>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</si>
  <si>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</si>
  <si>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</si>
  <si>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</si>
  <si>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</si>
  <si>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</si>
  <si>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</si>
  <si>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</si>
  <si>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</si>
  <si>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</si>
  <si>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</si>
  <si>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</si>
  <si>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</si>
  <si>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</si>
  <si>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</si>
  <si>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</si>
  <si>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</si>
  <si>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</si>
  <si>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</si>
  <si>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</si>
  <si>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</si>
  <si>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</si>
  <si>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</si>
  <si>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</si>
  <si>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</si>
  <si>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</si>
  <si>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</si>
  <si>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</si>
  <si>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</si>
  <si>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</si>
  <si>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</si>
  <si>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</si>
  <si>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</si>
  <si>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</si>
  <si>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</si>
  <si>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</si>
  <si>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</si>
  <si>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</si>
  <si>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</si>
  <si>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</si>
  <si>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</si>
  <si>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</si>
  <si>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</si>
  <si>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</si>
  <si>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</si>
  <si>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</si>
  <si>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</si>
  <si>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</si>
  <si>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</si>
  <si>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</si>
  <si>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</si>
  <si>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</si>
  <si>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</si>
  <si>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</si>
  <si>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</si>
  <si>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</si>
  <si>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</si>
  <si>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</si>
  <si>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</si>
  <si>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</si>
  <si>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</si>
  <si>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</si>
  <si>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</si>
  <si>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</si>
  <si>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</si>
  <si>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</si>
  <si>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</si>
  <si>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</si>
  <si>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</si>
  <si>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</si>
  <si>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</si>
  <si>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</si>
  <si>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</si>
  <si>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</si>
  <si>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</si>
  <si>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</si>
  <si>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</si>
  <si>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</si>
  <si>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</si>
  <si>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</si>
  <si>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</si>
  <si>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</si>
  <si>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</si>
  <si>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</si>
  <si>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</si>
  <si>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</si>
  <si>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</si>
  <si>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</si>
  <si>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</si>
  <si>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</si>
  <si>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</si>
  <si>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</si>
  <si>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</si>
  <si>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</si>
  <si>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</si>
  <si>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</si>
  <si>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</si>
  <si>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</si>
  <si>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</si>
  <si>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</si>
  <si>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</si>
  <si>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</si>
  <si>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</si>
  <si>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</si>
  <si>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</si>
  <si>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</si>
  <si>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</si>
  <si>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</si>
  <si>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</si>
  <si>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</si>
  <si>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</si>
  <si>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</si>
  <si>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</si>
  <si>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</si>
  <si>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</si>
  <si>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</si>
  <si>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</si>
  <si>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</si>
  <si>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</si>
  <si>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</si>
  <si>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</si>
  <si>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</si>
  <si>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</si>
  <si>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</si>
  <si>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</si>
  <si>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</si>
  <si>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</si>
  <si>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</si>
  <si>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</si>
  <si>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</si>
  <si>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</si>
  <si>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</si>
  <si>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</si>
  <si>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</si>
  <si>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</si>
  <si>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</si>
  <si>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</si>
  <si>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</si>
  <si>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</si>
  <si>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</si>
  <si>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</si>
  <si>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</si>
  <si>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</si>
  <si>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</si>
  <si>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</si>
  <si>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</si>
  <si>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</si>
  <si>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</si>
  <si>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</si>
  <si>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</si>
  <si>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</si>
  <si>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</si>
  <si>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</si>
  <si>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</si>
  <si>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</si>
  <si>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</si>
  <si>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</si>
  <si>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</si>
  <si>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</si>
  <si>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</si>
  <si>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</si>
  <si>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</si>
  <si>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</si>
  <si>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</si>
  <si>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</si>
  <si>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</si>
  <si>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</si>
  <si>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</si>
  <si>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</si>
  <si>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</si>
  <si>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</si>
  <si>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</si>
  <si>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</si>
  <si>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</si>
  <si>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</si>
  <si>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Wykorzystanie potencjału endogenicznego barokowego pałacu w Siemczynie poprzez przystosowanie części pałacu do celów wystawienniczych i prezentacyjnych w zakresie niezbędnym do oferowania usług turystycznych i rekreacyjnych związanych z odtwórstwem historycznym.</t>
  </si>
  <si>
    <t>STOWARZYSZENIE CENTRUM SŁOWIAN I WIKINGÓW WOLIN JOMSBORG VINETA W WOLINIE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</si>
  <si>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</si>
  <si>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</si>
  <si>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</si>
  <si>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</si>
  <si>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</si>
  <si>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</si>
  <si>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</si>
  <si>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</si>
  <si>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</si>
  <si>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</si>
  <si>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</si>
  <si>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</si>
  <si>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</si>
  <si>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</si>
  <si>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</si>
  <si>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</si>
  <si>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</si>
  <si>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</si>
  <si>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</si>
  <si>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</si>
  <si>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</si>
  <si>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</si>
  <si>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</si>
  <si>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</si>
  <si>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</si>
  <si>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</si>
  <si>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</si>
  <si>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</si>
  <si>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t>Razem:</t>
  </si>
  <si>
    <t>Różnica: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</si>
  <si>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</si>
  <si>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</si>
  <si>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</si>
  <si>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</si>
  <si>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</si>
  <si>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Oś priorytetowa 4 Naturalne otoczenie człowieka</t>
  </si>
  <si>
    <r>
      <t xml:space="preserve">LISTA PROJEKTÓW, KTÓRE SPEŁNIŁY KRYTERIA WYBORU I UZYSKAŁY WYMAGANĄ LICZBĘ PUNKTÓW - projekty typu 1 litery a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Uzupełnienie infrastruktury Zachodniopomorskiego Szlaku Żeglarskiego poprzez budowę, rozbudowę, przebudowę i modernizację infrastruktury wodnej Zachodniopomorskiego Szlaku Żeglarskiego</t>
    </r>
  </si>
  <si>
    <r>
      <t xml:space="preserve">LISTA PROJEKTÓW, KTÓRE SPEŁNIŁY KRYTERIA WYBORU I UZYSKAŁY WYMAGANĄ LICZBĘ PUNKTÓW - projekty typu 1 litery b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Uzupełnienie infrastruktury kajakowej Województwa Zachodniopomorskiego poprzez budowę, rozbudowę, przebudowę i modernizację kajakowej infrastruktury wodnej będącej produktem turystycznym lub jego częścią</t>
    </r>
  </si>
  <si>
    <r>
      <t xml:space="preserve">LISTA PROJEKTÓW, KTÓRE SPEŁNIŁY KRYTERIA WYBORU I UZYSKAŁY WYMAGANĄ LICZBĘ PUNKTÓW - projekty typu 1 litery c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Rozwój wielofunkcyjnej infrastruktury rekreacyjnej poprzez rekonstrukcję obiektów i miejsc historycznych oraz przystosowanie ich do działalności rekreacyjnej i turystycznej</t>
    </r>
  </si>
  <si>
    <r>
      <t xml:space="preserve">LISTA PROJEKTÓW, KTÓRE NIE SPEŁNIŁY KRYTERIÓW WYBORU PROJEKTÓW - projekty typu 1 litery a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Uzupełnienie infrastruktury Zachodniopomorskiego Szlaku Żeglarskiego poprzez budowę, rozbudowę, przebudowę i modernizację infrastruktury wodnej Zachodniopomorskiego Szlaku Żeglarskiego</t>
    </r>
  </si>
  <si>
    <t>NUMER WNIOSKU O DOFINANSOWANIE</t>
  </si>
  <si>
    <t>LP.</t>
  </si>
  <si>
    <r>
      <t xml:space="preserve">LISTA PROJEKTÓW, KTÓRE NIE SPEŁNIŁY KRYTERIÓW WYBORU PROJEKTÓW - projekty typu 1 litery b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Uzupełnienie infrastruktury kajakowej Województwa Zachodniopomorskiego poprzez budowę, rozbudowę, przebudowę i modernizację kajakowej infrastruktury wodnej będącej produktem turystycznym lub jego częścią</t>
    </r>
  </si>
  <si>
    <t>Budowa przystani kajakowej wraz ciągami komunikacyjnymi i zagospodarowaniem terenu nad jeziorem Grażyna w Drawnie</t>
  </si>
  <si>
    <r>
      <t xml:space="preserve">LISTA PROJEKTÓW, KTÓRE NIE SPEŁNIŁY KRYTERIÓW WYBORU PROJEKTÓW - projekty typu 1 litery c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Rozwój wielofunkcyjnej infrastruktury rekreacyjnej poprzez rekonstrukcję obiektów i miejsc historycznych oraz przystosowanie ich do działalności rekreacyjnej i turystycznej</t>
    </r>
  </si>
  <si>
    <t>Rozwój endogenicznego potencjału przestrzeni miejskiej Szczecina poprzez rewitalizację tzw. Starego Botanika z uwzględnieniem rozwoju turystyki aktywnej, rekreacji oraz potencjału edukacyjnego miejsca z wykorzystaniem innowacyjnych 
rozwiązań.</t>
  </si>
  <si>
    <r>
      <t xml:space="preserve">LISTA PROJEKTÓW, KTÓRE ZOSTAŁY WYCOFANE - projekty typu 1 litery c katalogu przedsięwzięć dopuszczonych do wsparcia w ramach ww. typu projektu tj. </t>
    </r>
    <r>
      <rPr>
        <i/>
        <sz val="11"/>
        <color theme="1"/>
        <rFont val="Calibri"/>
        <family val="2"/>
        <charset val="238"/>
        <scheme val="minor"/>
      </rPr>
      <t>Rozwój wielofunkcyjnej infrastruktury rekreacyjnej poprzez rekonstrukcję obiektów i miejsc historycznych oraz przystosowanie ich do działalności rekreacyjnej i turystycznej</t>
    </r>
  </si>
  <si>
    <t>Załącznik nr 1b do uchwały nr 229/17    Zarządu Województwa Zachodniopomorskiego z dnia  20 lutego 2017 r.</t>
  </si>
  <si>
    <t>Załącznik nr 1c do uchwały nr 229/17    Zarządu Województwa Zachodniopomorskiego z dnia  20 lutego 2017 r.</t>
  </si>
  <si>
    <t>Załącznik nr 2a do uchwały nr 229/17    Zarządu Województwa Zachodniopomorskiego z dnia  20 lutego 2017 r.</t>
  </si>
  <si>
    <t>Załącznik nr 2b do uchwały nr 229/17    Zarządu Województwa Zachodniopomorskiego z dnia  20 lutego 2017 r.</t>
  </si>
  <si>
    <t>Załącznik nr 2c do uchwały nr 229/17    Zarządu Województwa Zachodniopomorskiego z dnia  20 lutego 2017 r.</t>
  </si>
  <si>
    <t>Załącznik nr 3 do uchwały nr 229/17    Zarządu Województwa Zachodniopomorskiego z dnia  20 lutego 2017 r.</t>
  </si>
  <si>
    <t>Załącznik nr 1a do uchwały nr 229/17 Zarządu Województwa Zachodniopomorskiego z dnia  20 lutego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</si>
</sst>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335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9" borderId="0" xfId="1" applyFont="1" applyFill="1"/>
    <xf numFmtId="0" fontId="24" fillId="0" borderId="0" xfId="1" applyFont="1"/>
    <xf numFmtId="0" fontId="10" fillId="9" borderId="1" xfId="32" applyFont="1" applyFill="1" applyBorder="1" applyAlignment="1">
      <alignment horizontal="center" vertical="center" wrapText="1"/>
    </xf>
    <xf numFmtId="0" fontId="24" fillId="9" borderId="1" xfId="32" applyFont="1" applyFill="1" applyBorder="1" applyAlignment="1">
      <alignment horizontal="center" vertical="center"/>
    </xf>
    <xf numFmtId="4" fontId="6" fillId="9" borderId="1" xfId="32" applyNumberFormat="1" applyFont="1" applyFill="1" applyBorder="1" applyAlignment="1">
      <alignment horizontal="center" vertical="center" wrapText="1"/>
    </xf>
    <xf numFmtId="164" fontId="6" fillId="9" borderId="1" xfId="32" applyNumberFormat="1" applyFont="1" applyFill="1" applyBorder="1" applyAlignment="1">
      <alignment horizontal="center" vertical="center" wrapText="1"/>
    </xf>
    <xf numFmtId="165" fontId="6" fillId="9" borderId="1" xfId="32" applyNumberFormat="1" applyFont="1" applyFill="1" applyBorder="1" applyAlignment="1">
      <alignment horizontal="center" vertical="center" wrapText="1"/>
    </xf>
    <xf numFmtId="0" fontId="6" fillId="9" borderId="58" xfId="32" applyFont="1" applyFill="1" applyBorder="1" applyAlignment="1">
      <alignment horizontal="center" vertical="center" wrapText="1"/>
    </xf>
    <xf numFmtId="164" fontId="6" fillId="9" borderId="58" xfId="32" applyNumberFormat="1" applyFont="1" applyFill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/>
    </xf>
    <xf numFmtId="10" fontId="24" fillId="9" borderId="0" xfId="1" applyNumberFormat="1" applyFont="1" applyFill="1"/>
    <xf numFmtId="10" fontId="10" fillId="9" borderId="1" xfId="32" applyNumberFormat="1" applyFont="1" applyFill="1" applyBorder="1" applyAlignment="1">
      <alignment horizontal="center" vertical="center" wrapText="1"/>
    </xf>
    <xf numFmtId="10" fontId="6" fillId="9" borderId="1" xfId="1" applyNumberFormat="1" applyFont="1" applyFill="1" applyBorder="1" applyAlignment="1">
      <alignment horizontal="center" vertical="center"/>
    </xf>
    <xf numFmtId="2" fontId="24" fillId="9" borderId="0" xfId="1" applyNumberFormat="1" applyFont="1" applyFill="1"/>
    <xf numFmtId="2" fontId="10" fillId="9" borderId="1" xfId="32" applyNumberFormat="1" applyFont="1" applyFill="1" applyBorder="1" applyAlignment="1">
      <alignment horizontal="center" vertical="center" wrapText="1"/>
    </xf>
    <xf numFmtId="2" fontId="6" fillId="9" borderId="1" xfId="32" applyNumberFormat="1" applyFont="1" applyFill="1" applyBorder="1" applyAlignment="1">
      <alignment horizontal="center" vertical="center" wrapText="1"/>
    </xf>
    <xf numFmtId="2" fontId="6" fillId="9" borderId="58" xfId="32" applyNumberFormat="1" applyFont="1" applyFill="1" applyBorder="1" applyAlignment="1">
      <alignment horizontal="center" vertical="center" wrapText="1"/>
    </xf>
    <xf numFmtId="10" fontId="24" fillId="9" borderId="1" xfId="1" applyNumberFormat="1" applyFont="1" applyFill="1" applyBorder="1" applyAlignment="1">
      <alignment horizontal="center" vertical="center"/>
    </xf>
    <xf numFmtId="10" fontId="24" fillId="9" borderId="58" xfId="1" applyNumberFormat="1" applyFont="1" applyFill="1" applyBorder="1" applyAlignment="1">
      <alignment horizontal="center" vertical="center"/>
    </xf>
    <xf numFmtId="164" fontId="24" fillId="9" borderId="0" xfId="1" applyNumberFormat="1" applyFont="1" applyFill="1"/>
    <xf numFmtId="0" fontId="0" fillId="9" borderId="0" xfId="1" applyFont="1" applyFill="1"/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" fontId="24" fillId="9" borderId="0" xfId="1" applyNumberFormat="1" applyFont="1" applyFill="1" applyBorder="1"/>
    <xf numFmtId="164" fontId="10" fillId="9" borderId="54" xfId="1" applyNumberFormat="1" applyFont="1" applyFill="1" applyBorder="1"/>
    <xf numFmtId="164" fontId="10" fillId="0" borderId="54" xfId="1" applyNumberFormat="1" applyFont="1" applyBorder="1"/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9" borderId="0" xfId="1" applyFont="1" applyFill="1" applyAlignment="1">
      <alignment horizontal="center" vertical="center" wrapText="1"/>
    </xf>
    <xf numFmtId="0" fontId="24" fillId="9" borderId="0" xfId="1" applyFont="1" applyFill="1" applyAlignment="1">
      <alignment horizontal="center"/>
    </xf>
    <xf numFmtId="0" fontId="0" fillId="9" borderId="0" xfId="1" applyFont="1" applyFill="1" applyAlignment="1">
      <alignment horizontal="center"/>
    </xf>
    <xf numFmtId="0" fontId="24" fillId="9" borderId="0" xfId="1" applyFont="1" applyFill="1" applyAlignment="1">
      <alignment horizontal="center" vertical="center" wrapText="1"/>
    </xf>
    <xf numFmtId="0" fontId="0" fillId="9" borderId="1" xfId="32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177799</xdr:rowOff>
    </xdr:from>
    <xdr:to>
      <xdr:col>4</xdr:col>
      <xdr:colOff>743404</xdr:colOff>
      <xdr:row>5</xdr:row>
      <xdr:rowOff>74899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3600" y="364066"/>
          <a:ext cx="5730271" cy="642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855133</xdr:colOff>
      <xdr:row>2</xdr:row>
      <xdr:rowOff>16934</xdr:rowOff>
    </xdr:from>
    <xdr:to>
      <xdr:col>4</xdr:col>
      <xdr:colOff>709537</xdr:colOff>
      <xdr:row>5</xdr:row>
      <xdr:rowOff>100300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7333" y="389467"/>
          <a:ext cx="5730271" cy="642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</xdr:row>
      <xdr:rowOff>25400</xdr:rowOff>
    </xdr:from>
    <xdr:to>
      <xdr:col>4</xdr:col>
      <xdr:colOff>907658</xdr:colOff>
      <xdr:row>4</xdr:row>
      <xdr:rowOff>108766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7733" y="211667"/>
          <a:ext cx="5733658" cy="6421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1126066</xdr:colOff>
      <xdr:row>1</xdr:row>
      <xdr:rowOff>177799</xdr:rowOff>
    </xdr:from>
    <xdr:to>
      <xdr:col>5</xdr:col>
      <xdr:colOff>99937</xdr:colOff>
      <xdr:row>5</xdr:row>
      <xdr:rowOff>74899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67666" y="364066"/>
          <a:ext cx="5730271" cy="642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855133</xdr:colOff>
      <xdr:row>2</xdr:row>
      <xdr:rowOff>16934</xdr:rowOff>
    </xdr:from>
    <xdr:to>
      <xdr:col>4</xdr:col>
      <xdr:colOff>709537</xdr:colOff>
      <xdr:row>5</xdr:row>
      <xdr:rowOff>100300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7333" y="382694"/>
          <a:ext cx="5721804" cy="6320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</xdr:row>
      <xdr:rowOff>25400</xdr:rowOff>
    </xdr:from>
    <xdr:to>
      <xdr:col>4</xdr:col>
      <xdr:colOff>907658</xdr:colOff>
      <xdr:row>4</xdr:row>
      <xdr:rowOff>108766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8580" y="208280"/>
          <a:ext cx="5731118" cy="6320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</xdr:row>
      <xdr:rowOff>25400</xdr:rowOff>
    </xdr:from>
    <xdr:to>
      <xdr:col>4</xdr:col>
      <xdr:colOff>907658</xdr:colOff>
      <xdr:row>4</xdr:row>
      <xdr:rowOff>108766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8580" y="208280"/>
          <a:ext cx="5731118" cy="63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09375" defaultRowHeight="14.4"/>
  <cols>
    <col min="1" max="1" width="5.88671875" style="30" customWidth="1"/>
    <col min="2" max="2" width="24.44140625" style="30" customWidth="1"/>
    <col min="3" max="3" width="38.33203125" style="30" customWidth="1"/>
    <col min="4" max="4" width="26.5546875" style="30" customWidth="1"/>
    <col min="5" max="5" width="14.6640625" style="30" customWidth="1"/>
    <col min="6" max="6" width="19.88671875" style="13" hidden="1" customWidth="1"/>
    <col min="7" max="7" width="18" style="13" customWidth="1"/>
    <col min="8" max="8" width="18.6640625" style="30" customWidth="1"/>
    <col min="9" max="10" width="16.6640625" style="30" customWidth="1"/>
    <col min="11" max="11" width="21" style="30" customWidth="1"/>
    <col min="12" max="12" width="17.5546875" style="30" customWidth="1"/>
    <col min="13" max="13" width="17" style="30" customWidth="1"/>
    <col min="14" max="14" width="18.5546875" style="30" customWidth="1"/>
    <col min="15" max="15" width="12.88671875" style="30" customWidth="1"/>
    <col min="16" max="16" width="15.88671875" style="30" customWidth="1"/>
    <col min="17" max="17" width="19.109375" style="30" customWidth="1"/>
    <col min="18" max="18" width="31.5546875" style="30" customWidth="1"/>
    <col min="19" max="19" width="15.6640625" style="30" customWidth="1"/>
    <col min="20" max="24" width="13.5546875" style="30" customWidth="1"/>
    <col min="25" max="26" width="12.88671875" style="30" customWidth="1"/>
    <col min="27" max="27" width="13.44140625" style="30" customWidth="1"/>
    <col min="28" max="28" width="15.6640625" style="30" customWidth="1"/>
    <col min="29" max="30" width="14.6640625" style="30" customWidth="1"/>
    <col min="31" max="31" width="14.44140625" style="30" customWidth="1"/>
    <col min="32" max="32" width="13.109375" style="30" customWidth="1"/>
    <col min="33" max="34" width="13.6640625" style="30" customWidth="1"/>
    <col min="35" max="35" width="13.44140625" style="30" customWidth="1"/>
    <col min="36" max="36" width="15" style="30" customWidth="1"/>
    <col min="37" max="38" width="16" style="30" customWidth="1"/>
    <col min="39" max="39" width="12.6640625" style="30" customWidth="1"/>
    <col min="40" max="40" width="15.6640625" style="30" customWidth="1"/>
    <col min="41" max="42" width="14.6640625" style="30" customWidth="1"/>
    <col min="43" max="43" width="13.6640625" style="30" customWidth="1"/>
    <col min="44" max="44" width="11.88671875" style="30" customWidth="1"/>
    <col min="45" max="46" width="11" style="30" customWidth="1"/>
    <col min="47" max="47" width="10.44140625" style="30" customWidth="1"/>
    <col min="48" max="48" width="10.33203125" style="30" customWidth="1"/>
    <col min="49" max="50" width="14.33203125" style="30" customWidth="1"/>
    <col min="51" max="51" width="12" style="30" customWidth="1"/>
    <col min="52" max="52" width="13.44140625" style="30" customWidth="1"/>
    <col min="53" max="54" width="15.109375" style="30" customWidth="1"/>
    <col min="55" max="55" width="12.6640625" style="30" customWidth="1"/>
    <col min="56" max="56" width="15" style="30" customWidth="1"/>
    <col min="57" max="57" width="10.33203125" style="30" customWidth="1"/>
    <col min="58" max="58" width="9.109375" style="30" customWidth="1"/>
    <col min="59" max="60" width="10.33203125" style="30" customWidth="1"/>
    <col min="61" max="63" width="17.44140625" style="30" customWidth="1"/>
    <col min="64" max="64" width="19.33203125" style="30" customWidth="1"/>
    <col min="65" max="65" width="14.88671875" style="30" customWidth="1"/>
    <col min="66" max="66" width="21" style="30" customWidth="1"/>
    <col min="67" max="68" width="15.5546875" style="30" customWidth="1"/>
    <col min="69" max="69" width="14" style="30" customWidth="1"/>
    <col min="70" max="70" width="16.109375" style="30" customWidth="1"/>
    <col min="71" max="71" width="12" style="30" customWidth="1"/>
    <col min="72" max="72" width="13.33203125" style="30" customWidth="1"/>
    <col min="73" max="74" width="11.5546875" style="30" customWidth="1"/>
    <col min="75" max="75" width="9.109375" style="30" customWidth="1"/>
    <col min="76" max="77" width="10.88671875" style="30" customWidth="1"/>
    <col min="78" max="78" width="9.109375" style="30" customWidth="1"/>
    <col min="79" max="79" width="15.109375" style="30" customWidth="1"/>
    <col min="80" max="80" width="14.44140625" style="30" customWidth="1"/>
    <col min="81" max="82" width="12.44140625" style="30" customWidth="1"/>
    <col min="83" max="83" width="16.88671875" style="30" customWidth="1"/>
    <col min="84" max="84" width="17.5546875" style="30" customWidth="1"/>
    <col min="85" max="85" width="17.44140625" style="30" customWidth="1"/>
    <col min="86" max="86" width="22.44140625" style="30" customWidth="1"/>
    <col min="87" max="87" width="23.44140625" style="30" customWidth="1"/>
    <col min="88" max="88" width="17.88671875" style="30" customWidth="1"/>
    <col min="89" max="89" width="19.5546875" style="30" customWidth="1"/>
    <col min="90" max="90" width="23.5546875" style="30" customWidth="1"/>
    <col min="91" max="91" width="22.33203125" style="30" customWidth="1"/>
    <col min="92" max="92" width="22.88671875" style="30" customWidth="1"/>
    <col min="93" max="16384" width="9.109375" style="30"/>
  </cols>
  <sheetData>
    <row r="2" spans="1:92" ht="15" thickBot="1"/>
    <row r="3" spans="1:92" s="1" customFormat="1" ht="45" customHeight="1" thickBot="1">
      <c r="A3" s="312" t="s">
        <v>3</v>
      </c>
      <c r="B3" s="310" t="s">
        <v>1</v>
      </c>
      <c r="C3" s="316" t="s">
        <v>2</v>
      </c>
      <c r="D3" s="316" t="s">
        <v>0</v>
      </c>
      <c r="E3" s="308" t="s">
        <v>138</v>
      </c>
      <c r="F3" s="321" t="s">
        <v>136</v>
      </c>
      <c r="G3" s="324" t="s">
        <v>137</v>
      </c>
      <c r="H3" s="329" t="s">
        <v>25</v>
      </c>
      <c r="I3" s="330"/>
      <c r="J3" s="330"/>
      <c r="K3" s="330"/>
      <c r="L3" s="330"/>
      <c r="M3" s="330"/>
      <c r="N3" s="330"/>
      <c r="O3" s="330"/>
      <c r="P3" s="331"/>
      <c r="Q3" s="303" t="s">
        <v>24</v>
      </c>
      <c r="R3" s="304"/>
      <c r="S3" s="304"/>
      <c r="T3" s="304"/>
      <c r="U3" s="305"/>
      <c r="V3" s="305"/>
      <c r="W3" s="305"/>
      <c r="X3" s="305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6"/>
      <c r="BM3" s="298" t="s">
        <v>18</v>
      </c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300"/>
      <c r="CG3" s="292" t="s">
        <v>63</v>
      </c>
      <c r="CH3" s="293"/>
      <c r="CI3" s="289" t="s">
        <v>64</v>
      </c>
      <c r="CJ3" s="276" t="s">
        <v>70</v>
      </c>
      <c r="CK3" s="277"/>
      <c r="CL3" s="277"/>
      <c r="CM3" s="277"/>
      <c r="CN3" s="271" t="s">
        <v>335</v>
      </c>
    </row>
    <row r="4" spans="1:92" s="1" customFormat="1" ht="29.25" customHeight="1">
      <c r="A4" s="313"/>
      <c r="B4" s="314"/>
      <c r="C4" s="317"/>
      <c r="D4" s="317"/>
      <c r="E4" s="327"/>
      <c r="F4" s="322"/>
      <c r="G4" s="325"/>
      <c r="H4" s="311" t="s">
        <v>4</v>
      </c>
      <c r="I4" s="319" t="s">
        <v>5</v>
      </c>
      <c r="J4" s="283" t="s">
        <v>219</v>
      </c>
      <c r="K4" s="284" t="s">
        <v>8</v>
      </c>
      <c r="L4" s="283" t="s">
        <v>7</v>
      </c>
      <c r="M4" s="283" t="s">
        <v>6</v>
      </c>
      <c r="N4" s="283" t="s">
        <v>9</v>
      </c>
      <c r="O4" s="283" t="s">
        <v>61</v>
      </c>
      <c r="P4" s="287" t="s">
        <v>62</v>
      </c>
      <c r="Q4" s="307" t="s">
        <v>194</v>
      </c>
      <c r="R4" s="308"/>
      <c r="S4" s="308"/>
      <c r="T4" s="308"/>
      <c r="U4" s="309" t="s">
        <v>195</v>
      </c>
      <c r="V4" s="309"/>
      <c r="W4" s="309"/>
      <c r="X4" s="309"/>
      <c r="Y4" s="283" t="s">
        <v>196</v>
      </c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 t="s">
        <v>197</v>
      </c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310" t="s">
        <v>198</v>
      </c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11"/>
      <c r="BI4" s="278" t="s">
        <v>60</v>
      </c>
      <c r="BJ4" s="278" t="s">
        <v>471</v>
      </c>
      <c r="BK4" s="278" t="s">
        <v>61</v>
      </c>
      <c r="BL4" s="287" t="s">
        <v>14</v>
      </c>
      <c r="BM4" s="284" t="s">
        <v>10</v>
      </c>
      <c r="BN4" s="283" t="s">
        <v>12</v>
      </c>
      <c r="BO4" s="283" t="s">
        <v>19</v>
      </c>
      <c r="BP4" s="283"/>
      <c r="BQ4" s="283"/>
      <c r="BR4" s="283" t="s">
        <v>20</v>
      </c>
      <c r="BS4" s="283"/>
      <c r="BT4" s="283"/>
      <c r="BU4" s="283" t="s">
        <v>21</v>
      </c>
      <c r="BV4" s="283"/>
      <c r="BW4" s="283"/>
      <c r="BX4" s="283" t="s">
        <v>22</v>
      </c>
      <c r="BY4" s="283"/>
      <c r="BZ4" s="283"/>
      <c r="CA4" s="283" t="s">
        <v>23</v>
      </c>
      <c r="CB4" s="283"/>
      <c r="CC4" s="283"/>
      <c r="CD4" s="278" t="s">
        <v>61</v>
      </c>
      <c r="CE4" s="301" t="s">
        <v>64</v>
      </c>
      <c r="CF4" s="296" t="s">
        <v>65</v>
      </c>
      <c r="CG4" s="294" t="s">
        <v>67</v>
      </c>
      <c r="CH4" s="296" t="s">
        <v>66</v>
      </c>
      <c r="CI4" s="290"/>
      <c r="CJ4" s="280" t="s">
        <v>71</v>
      </c>
      <c r="CK4" s="282" t="s">
        <v>73</v>
      </c>
      <c r="CL4" s="282" t="s">
        <v>72</v>
      </c>
      <c r="CM4" s="274" t="s">
        <v>68</v>
      </c>
      <c r="CN4" s="272"/>
    </row>
    <row r="5" spans="1:92" s="1" customFormat="1" ht="87" thickBot="1">
      <c r="A5" s="295"/>
      <c r="B5" s="315"/>
      <c r="C5" s="318"/>
      <c r="D5" s="318"/>
      <c r="E5" s="328"/>
      <c r="F5" s="323"/>
      <c r="G5" s="326"/>
      <c r="H5" s="285"/>
      <c r="I5" s="320"/>
      <c r="J5" s="286"/>
      <c r="K5" s="285"/>
      <c r="L5" s="286"/>
      <c r="M5" s="286"/>
      <c r="N5" s="286"/>
      <c r="O5" s="286"/>
      <c r="P5" s="288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279"/>
      <c r="BJ5" s="279"/>
      <c r="BK5" s="279"/>
      <c r="BL5" s="288"/>
      <c r="BM5" s="285"/>
      <c r="BN5" s="286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279"/>
      <c r="CE5" s="302"/>
      <c r="CF5" s="297"/>
      <c r="CG5" s="295"/>
      <c r="CH5" s="297"/>
      <c r="CI5" s="291"/>
      <c r="CJ5" s="281"/>
      <c r="CK5" s="279"/>
      <c r="CL5" s="279"/>
      <c r="CM5" s="275"/>
      <c r="CN5" s="273"/>
    </row>
    <row r="6" spans="1:92" ht="57.6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5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2">
      <c r="A8" s="20" t="s">
        <v>28</v>
      </c>
      <c r="B8" s="15" t="s">
        <v>76</v>
      </c>
      <c r="C8" s="20" t="s">
        <v>548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540</v>
      </c>
      <c r="AM8" s="29" t="s">
        <v>553</v>
      </c>
      <c r="AN8" s="29" t="s">
        <v>267</v>
      </c>
      <c r="AO8" s="29" t="s">
        <v>397</v>
      </c>
      <c r="AP8" s="29" t="s">
        <v>540</v>
      </c>
      <c r="AQ8" s="29" t="s">
        <v>553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540</v>
      </c>
      <c r="AY8" s="29" t="s">
        <v>544</v>
      </c>
      <c r="AZ8" s="29" t="s">
        <v>267</v>
      </c>
      <c r="BA8" s="29" t="s">
        <v>465</v>
      </c>
      <c r="BB8" s="29" t="s">
        <v>540</v>
      </c>
      <c r="BC8" s="29" t="s">
        <v>553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21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21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59" customFormat="1" ht="43.2">
      <c r="A10" s="243" t="s">
        <v>30</v>
      </c>
      <c r="B10" s="244" t="s">
        <v>78</v>
      </c>
      <c r="C10" s="245" t="s">
        <v>107</v>
      </c>
      <c r="D10" s="245" t="s">
        <v>178</v>
      </c>
      <c r="E10" s="246" t="s">
        <v>142</v>
      </c>
      <c r="F10" s="247">
        <v>948810</v>
      </c>
      <c r="G10" s="248">
        <v>664167</v>
      </c>
      <c r="H10" s="249" t="s">
        <v>147</v>
      </c>
      <c r="I10" s="67" t="s">
        <v>144</v>
      </c>
      <c r="J10" s="67" t="s">
        <v>215</v>
      </c>
      <c r="K10" s="250" t="s">
        <v>169</v>
      </c>
      <c r="L10" s="251" t="s">
        <v>205</v>
      </c>
      <c r="M10" s="67" t="s">
        <v>224</v>
      </c>
      <c r="N10" s="67" t="s">
        <v>255</v>
      </c>
      <c r="O10" s="67"/>
      <c r="P10" s="252" t="s">
        <v>361</v>
      </c>
      <c r="Q10" s="249" t="s">
        <v>147</v>
      </c>
      <c r="R10" s="67" t="s">
        <v>144</v>
      </c>
      <c r="S10" s="253"/>
      <c r="T10" s="253"/>
      <c r="U10" s="253"/>
      <c r="V10" s="253"/>
      <c r="W10" s="253"/>
      <c r="X10" s="253"/>
      <c r="Y10" s="253"/>
      <c r="Z10" s="253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52"/>
      <c r="BM10" s="254" t="s">
        <v>323</v>
      </c>
      <c r="BN10" s="255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56">
        <f t="shared" si="4"/>
        <v>0</v>
      </c>
      <c r="CG10" s="249"/>
      <c r="CH10" s="257"/>
      <c r="CI10" s="258"/>
      <c r="CJ10" s="249"/>
      <c r="CK10" s="67"/>
      <c r="CL10" s="67"/>
      <c r="CM10" s="257"/>
      <c r="CN10" s="67"/>
    </row>
    <row r="11" spans="1:92" ht="38.4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21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57.6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9" t="s">
        <v>225</v>
      </c>
      <c r="BR12" s="80" t="s">
        <v>225</v>
      </c>
      <c r="BS12" s="80" t="s">
        <v>225</v>
      </c>
      <c r="BT12" s="219" t="s">
        <v>225</v>
      </c>
      <c r="BU12" s="80" t="s">
        <v>225</v>
      </c>
      <c r="BV12" s="80" t="s">
        <v>225</v>
      </c>
      <c r="BW12" s="219" t="s">
        <v>225</v>
      </c>
      <c r="BX12" s="80" t="s">
        <v>225</v>
      </c>
      <c r="BY12" s="80" t="s">
        <v>225</v>
      </c>
      <c r="BZ12" s="219" t="s">
        <v>225</v>
      </c>
      <c r="CA12" s="80" t="s">
        <v>225</v>
      </c>
      <c r="CB12" s="80" t="s">
        <v>225</v>
      </c>
      <c r="CC12" s="219" t="s">
        <v>225</v>
      </c>
      <c r="CD12" s="80" t="s">
        <v>225</v>
      </c>
      <c r="CE12" s="219" t="s">
        <v>225</v>
      </c>
      <c r="CF12" s="219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550</v>
      </c>
      <c r="CE13" s="24">
        <f t="shared" si="6"/>
        <v>67.05</v>
      </c>
      <c r="CF13" s="221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43.2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545</v>
      </c>
      <c r="S14" s="23" t="s">
        <v>267</v>
      </c>
      <c r="T14" s="23" t="s">
        <v>540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540</v>
      </c>
      <c r="AY14" s="67" t="s">
        <v>544</v>
      </c>
      <c r="AZ14" s="67" t="s">
        <v>267</v>
      </c>
      <c r="BA14" s="67" t="s">
        <v>465</v>
      </c>
      <c r="BB14" s="67" t="s">
        <v>540</v>
      </c>
      <c r="BC14" s="67" t="s">
        <v>544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540</v>
      </c>
      <c r="BK14" s="29" t="s">
        <v>544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550</v>
      </c>
      <c r="CE14" s="24">
        <f t="shared" si="6"/>
        <v>69.2</v>
      </c>
      <c r="CF14" s="221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57.6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537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537</v>
      </c>
      <c r="AY15" s="67" t="s">
        <v>536</v>
      </c>
      <c r="AZ15" s="67" t="s">
        <v>267</v>
      </c>
      <c r="BA15" s="67" t="s">
        <v>465</v>
      </c>
      <c r="BB15" s="29" t="s">
        <v>537</v>
      </c>
      <c r="BC15" s="29" t="s">
        <v>536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536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550</v>
      </c>
      <c r="CE15" s="24">
        <f t="shared" si="6"/>
        <v>57.4</v>
      </c>
      <c r="CF15" s="221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3.2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540</v>
      </c>
      <c r="AY16" s="67" t="s">
        <v>544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558</v>
      </c>
      <c r="BN16" s="23" t="s">
        <v>557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550</v>
      </c>
      <c r="CE16" s="24">
        <f t="shared" si="6"/>
        <v>73.599999999999994</v>
      </c>
      <c r="CF16" s="221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28.8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549</v>
      </c>
      <c r="S17" s="23" t="s">
        <v>267</v>
      </c>
      <c r="T17" s="23" t="s">
        <v>544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553</v>
      </c>
      <c r="AY17" s="73" t="s">
        <v>553</v>
      </c>
      <c r="AZ17" s="73" t="s">
        <v>267</v>
      </c>
      <c r="BA17" s="73" t="s">
        <v>465</v>
      </c>
      <c r="BB17" s="73" t="s">
        <v>553</v>
      </c>
      <c r="BC17" s="73" t="s">
        <v>553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544</v>
      </c>
      <c r="BK17" s="29" t="s">
        <v>553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550</v>
      </c>
      <c r="CE17" s="24">
        <f t="shared" si="6"/>
        <v>74.03</v>
      </c>
      <c r="CF17" s="221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3.2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554</v>
      </c>
      <c r="CE18" s="24">
        <f t="shared" si="6"/>
        <v>72.38</v>
      </c>
      <c r="CF18" s="221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57.6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536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536</v>
      </c>
      <c r="AY19" s="67" t="s">
        <v>536</v>
      </c>
      <c r="AZ19" s="67" t="s">
        <v>267</v>
      </c>
      <c r="BA19" s="67" t="s">
        <v>465</v>
      </c>
      <c r="BB19" s="67" t="s">
        <v>536</v>
      </c>
      <c r="BC19" s="67" t="s">
        <v>536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537</v>
      </c>
      <c r="BK19" s="29" t="s">
        <v>536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550</v>
      </c>
      <c r="CE19" s="24">
        <f t="shared" si="6"/>
        <v>82.75</v>
      </c>
      <c r="CF19" s="221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550</v>
      </c>
      <c r="CE20" s="24">
        <f t="shared" si="6"/>
        <v>54.13</v>
      </c>
      <c r="CF20" s="221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28.8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550</v>
      </c>
      <c r="CE21" s="24">
        <f t="shared" si="6"/>
        <v>59.25</v>
      </c>
      <c r="CF21" s="221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3.2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25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59" customFormat="1" ht="28.8">
      <c r="A23" s="243" t="s">
        <v>42</v>
      </c>
      <c r="B23" s="258" t="s">
        <v>87</v>
      </c>
      <c r="C23" s="243" t="s">
        <v>118</v>
      </c>
      <c r="D23" s="243" t="s">
        <v>162</v>
      </c>
      <c r="E23" s="246" t="s">
        <v>142</v>
      </c>
      <c r="F23" s="260">
        <v>833333.34</v>
      </c>
      <c r="G23" s="261">
        <v>500000</v>
      </c>
      <c r="H23" s="249" t="s">
        <v>146</v>
      </c>
      <c r="I23" s="67" t="s">
        <v>148</v>
      </c>
      <c r="J23" s="67" t="s">
        <v>214</v>
      </c>
      <c r="K23" s="253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52" t="s">
        <v>267</v>
      </c>
      <c r="Q23" s="249" t="s">
        <v>146</v>
      </c>
      <c r="R23" s="67" t="s">
        <v>148</v>
      </c>
      <c r="S23" s="253" t="s">
        <v>458</v>
      </c>
      <c r="T23" s="253" t="s">
        <v>553</v>
      </c>
      <c r="U23" s="253" t="s">
        <v>426</v>
      </c>
      <c r="V23" s="253" t="s">
        <v>402</v>
      </c>
      <c r="W23" s="253" t="s">
        <v>267</v>
      </c>
      <c r="X23" s="253" t="s">
        <v>336</v>
      </c>
      <c r="Y23" s="253" t="s">
        <v>332</v>
      </c>
      <c r="Z23" s="253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540</v>
      </c>
      <c r="AY23" s="67" t="s">
        <v>553</v>
      </c>
      <c r="AZ23" s="67" t="s">
        <v>267</v>
      </c>
      <c r="BA23" s="67" t="s">
        <v>465</v>
      </c>
      <c r="BB23" s="67" t="s">
        <v>540</v>
      </c>
      <c r="BC23" s="67" t="s">
        <v>553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52"/>
      <c r="BM23" s="253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550</v>
      </c>
      <c r="CE23" s="67">
        <f t="shared" si="6"/>
        <v>56.19</v>
      </c>
      <c r="CF23" s="256">
        <f t="shared" si="4"/>
        <v>0.56189999999999996</v>
      </c>
      <c r="CG23" s="249"/>
      <c r="CH23" s="257"/>
      <c r="CI23" s="258"/>
      <c r="CJ23" s="249"/>
      <c r="CK23" s="67"/>
      <c r="CL23" s="67"/>
      <c r="CM23" s="257"/>
      <c r="CN23" s="67" t="s">
        <v>336</v>
      </c>
    </row>
    <row r="24" spans="1:92" s="89" customFormat="1" ht="72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21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59" customFormat="1" ht="43.2">
      <c r="A25" s="243" t="s">
        <v>44</v>
      </c>
      <c r="B25" s="258" t="s">
        <v>88</v>
      </c>
      <c r="C25" s="243" t="s">
        <v>120</v>
      </c>
      <c r="D25" s="243" t="s">
        <v>189</v>
      </c>
      <c r="E25" s="246" t="s">
        <v>141</v>
      </c>
      <c r="F25" s="260">
        <v>3527701.25</v>
      </c>
      <c r="G25" s="261">
        <v>2116620.71</v>
      </c>
      <c r="H25" s="249" t="s">
        <v>153</v>
      </c>
      <c r="I25" s="67" t="s">
        <v>146</v>
      </c>
      <c r="J25" s="67" t="s">
        <v>216</v>
      </c>
      <c r="K25" s="253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52" t="s">
        <v>267</v>
      </c>
      <c r="Q25" s="249" t="s">
        <v>153</v>
      </c>
      <c r="R25" s="67" t="s">
        <v>146</v>
      </c>
      <c r="S25" s="253" t="s">
        <v>432</v>
      </c>
      <c r="T25" s="253" t="s">
        <v>466</v>
      </c>
      <c r="U25" s="253" t="s">
        <v>402</v>
      </c>
      <c r="V25" s="253" t="s">
        <v>403</v>
      </c>
      <c r="W25" s="253" t="s">
        <v>267</v>
      </c>
      <c r="X25" s="253" t="s">
        <v>378</v>
      </c>
      <c r="Y25" s="253" t="s">
        <v>388</v>
      </c>
      <c r="Z25" s="253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52"/>
      <c r="BM25" s="253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556</v>
      </c>
      <c r="CE25" s="67">
        <f t="shared" si="6"/>
        <v>77.08</v>
      </c>
      <c r="CF25" s="256">
        <f t="shared" si="4"/>
        <v>0.77080000000000004</v>
      </c>
      <c r="CG25" s="249"/>
      <c r="CH25" s="257"/>
      <c r="CI25" s="258"/>
      <c r="CJ25" s="249"/>
      <c r="CK25" s="67"/>
      <c r="CL25" s="67"/>
      <c r="CM25" s="257"/>
      <c r="CN25" s="67" t="s">
        <v>437</v>
      </c>
    </row>
    <row r="26" spans="1:92" s="259" customFormat="1" ht="57.6">
      <c r="A26" s="243" t="s">
        <v>45</v>
      </c>
      <c r="B26" s="258" t="s">
        <v>89</v>
      </c>
      <c r="C26" s="243" t="s">
        <v>121</v>
      </c>
      <c r="D26" s="243" t="s">
        <v>188</v>
      </c>
      <c r="E26" s="246" t="s">
        <v>142</v>
      </c>
      <c r="F26" s="260">
        <v>833333</v>
      </c>
      <c r="G26" s="261">
        <v>499999.8</v>
      </c>
      <c r="H26" s="249" t="s">
        <v>153</v>
      </c>
      <c r="I26" s="67" t="s">
        <v>146</v>
      </c>
      <c r="J26" s="67" t="s">
        <v>216</v>
      </c>
      <c r="K26" s="253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52" t="s">
        <v>267</v>
      </c>
      <c r="Q26" s="249" t="s">
        <v>153</v>
      </c>
      <c r="R26" s="67" t="s">
        <v>146</v>
      </c>
      <c r="S26" s="253" t="s">
        <v>267</v>
      </c>
      <c r="T26" s="253" t="s">
        <v>540</v>
      </c>
      <c r="U26" s="253" t="s">
        <v>415</v>
      </c>
      <c r="V26" s="253" t="s">
        <v>416</v>
      </c>
      <c r="W26" s="253" t="s">
        <v>267</v>
      </c>
      <c r="X26" s="253" t="s">
        <v>417</v>
      </c>
      <c r="Y26" s="253" t="s">
        <v>388</v>
      </c>
      <c r="Z26" s="253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540</v>
      </c>
      <c r="AM26" s="67" t="s">
        <v>550</v>
      </c>
      <c r="AN26" s="67" t="s">
        <v>267</v>
      </c>
      <c r="AO26" s="67" t="s">
        <v>397</v>
      </c>
      <c r="AP26" s="67" t="s">
        <v>540</v>
      </c>
      <c r="AQ26" s="67" t="s">
        <v>555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540</v>
      </c>
      <c r="AY26" s="67" t="s">
        <v>544</v>
      </c>
      <c r="AZ26" s="67" t="s">
        <v>267</v>
      </c>
      <c r="BA26" s="67" t="s">
        <v>465</v>
      </c>
      <c r="BB26" s="67" t="s">
        <v>540</v>
      </c>
      <c r="BC26" s="67" t="s">
        <v>553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52"/>
      <c r="BM26" s="253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550</v>
      </c>
      <c r="CE26" s="67">
        <f t="shared" si="6"/>
        <v>67.38</v>
      </c>
      <c r="CF26" s="256">
        <f t="shared" si="4"/>
        <v>0.67379999999999995</v>
      </c>
      <c r="CG26" s="249"/>
      <c r="CH26" s="257"/>
      <c r="CI26" s="258"/>
      <c r="CJ26" s="249"/>
      <c r="CK26" s="67"/>
      <c r="CL26" s="67"/>
      <c r="CM26" s="257"/>
      <c r="CN26" s="67" t="s">
        <v>395</v>
      </c>
    </row>
    <row r="27" spans="1:92" ht="72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550</v>
      </c>
      <c r="CE27" s="24">
        <f t="shared" si="6"/>
        <v>67.55</v>
      </c>
      <c r="CF27" s="221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43.2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21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28.8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62" t="s">
        <v>567</v>
      </c>
      <c r="S29" s="23" t="s">
        <v>267</v>
      </c>
      <c r="T29" s="23" t="s">
        <v>536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536</v>
      </c>
      <c r="AY29" s="263" t="s">
        <v>540</v>
      </c>
      <c r="AZ29" s="263" t="s">
        <v>267</v>
      </c>
      <c r="BA29" s="67" t="s">
        <v>465</v>
      </c>
      <c r="BB29" s="67" t="s">
        <v>536</v>
      </c>
      <c r="BC29" s="67" t="s">
        <v>544</v>
      </c>
      <c r="BD29" s="263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550</v>
      </c>
      <c r="CE29" s="24">
        <f t="shared" si="6"/>
        <v>76.94</v>
      </c>
      <c r="CF29" s="221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28.8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540</v>
      </c>
      <c r="AY30" s="67" t="s">
        <v>550</v>
      </c>
      <c r="AZ30" s="29" t="s">
        <v>267</v>
      </c>
      <c r="BA30" s="29" t="s">
        <v>465</v>
      </c>
      <c r="BB30" s="67" t="s">
        <v>540</v>
      </c>
      <c r="BC30" s="67" t="s">
        <v>550</v>
      </c>
      <c r="BD30" s="29" t="s">
        <v>267</v>
      </c>
      <c r="BE30" s="29"/>
      <c r="BF30" s="29"/>
      <c r="BG30" s="29"/>
      <c r="BH30" s="29"/>
      <c r="BI30" s="29" t="s">
        <v>551</v>
      </c>
      <c r="BJ30" s="29" t="s">
        <v>552</v>
      </c>
      <c r="BK30" s="29" t="s">
        <v>550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550</v>
      </c>
      <c r="CE30" s="24">
        <f t="shared" si="6"/>
        <v>83</v>
      </c>
      <c r="CF30" s="221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00.8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63" t="s">
        <v>537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550</v>
      </c>
      <c r="CE31" s="24">
        <f t="shared" si="6"/>
        <v>74.12</v>
      </c>
      <c r="CF31" s="221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17" t="s">
        <v>225</v>
      </c>
      <c r="T32" s="217" t="s">
        <v>225</v>
      </c>
      <c r="U32" s="217" t="s">
        <v>225</v>
      </c>
      <c r="V32" s="217" t="s">
        <v>225</v>
      </c>
      <c r="W32" s="217" t="s">
        <v>225</v>
      </c>
      <c r="X32" s="217" t="s">
        <v>225</v>
      </c>
      <c r="Y32" s="217" t="s">
        <v>225</v>
      </c>
      <c r="Z32" s="217" t="s">
        <v>225</v>
      </c>
      <c r="AA32" s="217" t="s">
        <v>225</v>
      </c>
      <c r="AB32" s="217" t="s">
        <v>225</v>
      </c>
      <c r="AC32" s="217" t="s">
        <v>225</v>
      </c>
      <c r="AD32" s="217" t="s">
        <v>225</v>
      </c>
      <c r="AE32" s="217" t="s">
        <v>225</v>
      </c>
      <c r="AF32" s="217" t="s">
        <v>225</v>
      </c>
      <c r="AG32" s="217" t="s">
        <v>225</v>
      </c>
      <c r="AH32" s="217" t="s">
        <v>225</v>
      </c>
      <c r="AI32" s="217" t="s">
        <v>225</v>
      </c>
      <c r="AJ32" s="217" t="s">
        <v>225</v>
      </c>
      <c r="AK32" s="217" t="s">
        <v>225</v>
      </c>
      <c r="AL32" s="217" t="s">
        <v>225</v>
      </c>
      <c r="AM32" s="217" t="s">
        <v>225</v>
      </c>
      <c r="AN32" s="217" t="s">
        <v>225</v>
      </c>
      <c r="AO32" s="217" t="s">
        <v>225</v>
      </c>
      <c r="AP32" s="217" t="s">
        <v>225</v>
      </c>
      <c r="AQ32" s="217" t="s">
        <v>225</v>
      </c>
      <c r="AR32" s="217" t="s">
        <v>225</v>
      </c>
      <c r="AS32" s="217" t="s">
        <v>225</v>
      </c>
      <c r="AT32" s="217" t="s">
        <v>225</v>
      </c>
      <c r="AU32" s="217" t="s">
        <v>225</v>
      </c>
      <c r="AV32" s="217" t="s">
        <v>225</v>
      </c>
      <c r="AW32" s="217" t="s">
        <v>225</v>
      </c>
      <c r="AX32" s="217" t="s">
        <v>225</v>
      </c>
      <c r="AY32" s="217" t="s">
        <v>225</v>
      </c>
      <c r="AZ32" s="217" t="s">
        <v>225</v>
      </c>
      <c r="BA32" s="217" t="s">
        <v>225</v>
      </c>
      <c r="BB32" s="217" t="s">
        <v>225</v>
      </c>
      <c r="BC32" s="217" t="s">
        <v>225</v>
      </c>
      <c r="BD32" s="217" t="s">
        <v>225</v>
      </c>
      <c r="BE32" s="217" t="s">
        <v>225</v>
      </c>
      <c r="BF32" s="217" t="s">
        <v>225</v>
      </c>
      <c r="BG32" s="217" t="s">
        <v>225</v>
      </c>
      <c r="BH32" s="217" t="s">
        <v>225</v>
      </c>
      <c r="BI32" s="217" t="s">
        <v>225</v>
      </c>
      <c r="BJ32" s="217" t="s">
        <v>225</v>
      </c>
      <c r="BK32" s="217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21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86.4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559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560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21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542</v>
      </c>
    </row>
    <row r="34" spans="1:93" ht="57.6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550</v>
      </c>
      <c r="CE34" s="24">
        <f t="shared" si="6"/>
        <v>66.490000000000009</v>
      </c>
      <c r="CF34" s="221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57.6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550</v>
      </c>
      <c r="CE35" s="24">
        <f t="shared" si="6"/>
        <v>84</v>
      </c>
      <c r="CF35" s="221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57.6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9" t="s">
        <v>225</v>
      </c>
      <c r="BR36" s="80" t="s">
        <v>225</v>
      </c>
      <c r="BS36" s="80" t="s">
        <v>225</v>
      </c>
      <c r="BT36" s="219" t="s">
        <v>225</v>
      </c>
      <c r="BU36" s="80" t="s">
        <v>225</v>
      </c>
      <c r="BV36" s="80" t="s">
        <v>225</v>
      </c>
      <c r="BW36" s="219" t="s">
        <v>225</v>
      </c>
      <c r="BX36" s="80" t="s">
        <v>225</v>
      </c>
      <c r="BY36" s="80" t="s">
        <v>225</v>
      </c>
      <c r="BZ36" s="219" t="s">
        <v>225</v>
      </c>
      <c r="CA36" s="80" t="s">
        <v>225</v>
      </c>
      <c r="CB36" s="80" t="s">
        <v>225</v>
      </c>
      <c r="CC36" s="219" t="s">
        <v>225</v>
      </c>
      <c r="CD36" s="80" t="s">
        <v>225</v>
      </c>
      <c r="CE36" s="219" t="s">
        <v>225</v>
      </c>
      <c r="CF36" s="222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9" t="s">
        <v>225</v>
      </c>
      <c r="BR37" s="80" t="s">
        <v>225</v>
      </c>
      <c r="BS37" s="80" t="s">
        <v>225</v>
      </c>
      <c r="BT37" s="219" t="s">
        <v>225</v>
      </c>
      <c r="BU37" s="80" t="s">
        <v>225</v>
      </c>
      <c r="BV37" s="80" t="s">
        <v>225</v>
      </c>
      <c r="BW37" s="219" t="s">
        <v>225</v>
      </c>
      <c r="BX37" s="80" t="s">
        <v>225</v>
      </c>
      <c r="BY37" s="80" t="s">
        <v>225</v>
      </c>
      <c r="BZ37" s="219" t="s">
        <v>225</v>
      </c>
      <c r="CA37" s="80" t="s">
        <v>225</v>
      </c>
      <c r="CB37" s="80" t="s">
        <v>225</v>
      </c>
      <c r="CC37" s="219" t="s">
        <v>225</v>
      </c>
      <c r="CD37" s="80" t="s">
        <v>225</v>
      </c>
      <c r="CE37" s="219" t="s">
        <v>225</v>
      </c>
      <c r="CF37" s="219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547</v>
      </c>
      <c r="S38" s="23" t="s">
        <v>546</v>
      </c>
      <c r="T38" s="23" t="s">
        <v>540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537</v>
      </c>
      <c r="AM38" s="29" t="s">
        <v>536</v>
      </c>
      <c r="AN38" s="29" t="s">
        <v>267</v>
      </c>
      <c r="AO38" s="29" t="s">
        <v>469</v>
      </c>
      <c r="AP38" s="29" t="s">
        <v>540</v>
      </c>
      <c r="AQ38" s="29" t="s">
        <v>553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553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550</v>
      </c>
      <c r="CE38" s="24">
        <f t="shared" si="6"/>
        <v>82.06</v>
      </c>
      <c r="CF38" s="221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00.8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20" t="s">
        <v>237</v>
      </c>
      <c r="BR39" s="85" t="s">
        <v>237</v>
      </c>
      <c r="BS39" s="85" t="s">
        <v>237</v>
      </c>
      <c r="BT39" s="220" t="s">
        <v>237</v>
      </c>
      <c r="BU39" s="85" t="s">
        <v>237</v>
      </c>
      <c r="BV39" s="85" t="s">
        <v>237</v>
      </c>
      <c r="BW39" s="220" t="s">
        <v>237</v>
      </c>
      <c r="BX39" s="85" t="s">
        <v>237</v>
      </c>
      <c r="BY39" s="85" t="s">
        <v>237</v>
      </c>
      <c r="BZ39" s="220" t="s">
        <v>237</v>
      </c>
      <c r="CA39" s="85" t="s">
        <v>237</v>
      </c>
      <c r="CB39" s="85" t="s">
        <v>237</v>
      </c>
      <c r="CC39" s="220" t="s">
        <v>237</v>
      </c>
      <c r="CD39" s="85" t="s">
        <v>237</v>
      </c>
      <c r="CE39" s="220" t="s">
        <v>237</v>
      </c>
      <c r="CF39" s="220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541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550</v>
      </c>
      <c r="CE40" s="24">
        <f t="shared" si="6"/>
        <v>63</v>
      </c>
      <c r="CF40" s="221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2.599999999999994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550</v>
      </c>
      <c r="CE41" s="24">
        <f t="shared" si="6"/>
        <v>80.45</v>
      </c>
      <c r="CF41" s="221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8"/>
      <c r="BJ48" s="218"/>
      <c r="BK48" s="218"/>
      <c r="BL48" s="218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90" zoomScaleNormal="90" workbookViewId="0"/>
  </sheetViews>
  <sheetFormatPr defaultColWidth="8.88671875" defaultRowHeight="14.4"/>
  <cols>
    <col min="1" max="1" width="5.88671875" style="193" customWidth="1"/>
    <col min="2" max="2" width="28.5546875" style="193" customWidth="1"/>
    <col min="3" max="3" width="21.6640625" style="193" customWidth="1"/>
    <col min="4" max="4" width="63.88671875" style="193" customWidth="1"/>
    <col min="5" max="5" width="13.6640625" style="193" customWidth="1"/>
    <col min="6" max="6" width="14.109375" style="193" hidden="1" customWidth="1"/>
    <col min="7" max="7" width="14" style="193" hidden="1" customWidth="1"/>
    <col min="8" max="8" width="15.44140625" style="193" customWidth="1"/>
    <col min="9" max="9" width="16.109375" style="193" customWidth="1"/>
    <col min="10" max="16384" width="8.88671875" style="193"/>
  </cols>
  <sheetData>
    <row r="1" spans="1:8">
      <c r="A1" s="237" t="s">
        <v>585</v>
      </c>
    </row>
    <row r="7" spans="1:8" ht="111.6" customHeight="1">
      <c r="D7" s="266" t="s">
        <v>577</v>
      </c>
    </row>
    <row r="8" spans="1:8">
      <c r="D8" s="269" t="str">
        <f>'1a'!$D$8</f>
        <v>Nr konkursu: RPZP.04.09.00-IZ.00-32-001/16</v>
      </c>
    </row>
    <row r="9" spans="1:8">
      <c r="D9" s="269" t="str">
        <f>'1a'!$D$9</f>
        <v>Oś priorytetowa 4 Naturalne otoczenie człowieka</v>
      </c>
    </row>
    <row r="10" spans="1:8">
      <c r="D10" s="269" t="str">
        <f>'1a'!$D$10</f>
        <v>Działanie 4.9 Rozwój zasobów endogenicznych</v>
      </c>
    </row>
    <row r="13" spans="1:8" ht="72">
      <c r="A13" s="270" t="s">
        <v>576</v>
      </c>
      <c r="B13" s="195" t="s">
        <v>575</v>
      </c>
      <c r="C13" s="195" t="s">
        <v>1</v>
      </c>
      <c r="D13" s="195" t="s">
        <v>2</v>
      </c>
      <c r="E13" s="195" t="s">
        <v>138</v>
      </c>
      <c r="F13" s="195" t="s">
        <v>504</v>
      </c>
      <c r="G13" s="195" t="s">
        <v>507</v>
      </c>
      <c r="H13" s="195" t="s">
        <v>137</v>
      </c>
    </row>
    <row r="14" spans="1:8" ht="51.6" customHeight="1">
      <c r="A14" s="196">
        <v>1</v>
      </c>
      <c r="B14" s="263" t="s">
        <v>178</v>
      </c>
      <c r="C14" s="263" t="s">
        <v>78</v>
      </c>
      <c r="D14" s="263" t="s">
        <v>578</v>
      </c>
      <c r="E14" s="178" t="s">
        <v>142</v>
      </c>
      <c r="F14" s="198">
        <v>485876.89</v>
      </c>
      <c r="G14" s="198">
        <v>415710.37</v>
      </c>
      <c r="H14" s="110">
        <v>638127</v>
      </c>
    </row>
    <row r="15" spans="1:8" ht="43.95" customHeight="1">
      <c r="A15" s="196">
        <v>2</v>
      </c>
      <c r="B15" s="263" t="s">
        <v>164</v>
      </c>
      <c r="C15" s="263" t="s">
        <v>94</v>
      </c>
      <c r="D15" s="263" t="s">
        <v>126</v>
      </c>
      <c r="E15" s="178" t="s">
        <v>142</v>
      </c>
      <c r="F15" s="198">
        <v>1033462</v>
      </c>
      <c r="G15" s="198">
        <v>1010554</v>
      </c>
      <c r="H15" s="110">
        <v>364719.33</v>
      </c>
    </row>
    <row r="16" spans="1:8">
      <c r="A16" s="196">
        <v>3</v>
      </c>
      <c r="B16" s="263" t="s">
        <v>170</v>
      </c>
      <c r="C16" s="263" t="s">
        <v>99</v>
      </c>
      <c r="D16" s="263" t="s">
        <v>131</v>
      </c>
      <c r="E16" s="178" t="s">
        <v>142</v>
      </c>
      <c r="F16" s="198">
        <v>1617491.25</v>
      </c>
      <c r="G16" s="198">
        <v>1315033.54</v>
      </c>
      <c r="H16" s="110">
        <v>189061.7</v>
      </c>
    </row>
  </sheetData>
  <pageMargins left="0.7" right="0.7" top="0.75" bottom="0.75" header="0.3" footer="0.3"/>
  <pageSetup paperSize="9" scale="8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="90" zoomScaleNormal="90" workbookViewId="0"/>
  </sheetViews>
  <sheetFormatPr defaultColWidth="15.109375" defaultRowHeight="14.4"/>
  <cols>
    <col min="1" max="1" width="5.33203125" style="193" customWidth="1"/>
    <col min="2" max="2" width="25.6640625" style="193" customWidth="1"/>
    <col min="3" max="3" width="38.33203125" style="193" customWidth="1"/>
    <col min="4" max="4" width="57.5546875" style="193" customWidth="1"/>
    <col min="5" max="5" width="15.109375" style="193"/>
    <col min="6" max="6" width="15.6640625" style="193" bestFit="1" customWidth="1"/>
    <col min="7" max="16384" width="15.109375" style="193"/>
  </cols>
  <sheetData>
    <row r="1" spans="1:6">
      <c r="A1" s="237" t="s">
        <v>586</v>
      </c>
    </row>
    <row r="6" spans="1:6" ht="86.4">
      <c r="D6" s="266" t="s">
        <v>579</v>
      </c>
    </row>
    <row r="7" spans="1:6">
      <c r="D7" s="269" t="str">
        <f>'1b'!D8</f>
        <v>Nr konkursu: RPZP.04.09.00-IZ.00-32-001/16</v>
      </c>
    </row>
    <row r="8" spans="1:6">
      <c r="D8" s="269" t="str">
        <f>'1b'!D9</f>
        <v>Oś priorytetowa 4 Naturalne otoczenie człowieka</v>
      </c>
    </row>
    <row r="9" spans="1:6">
      <c r="D9" s="269" t="str">
        <f>'1b'!D10</f>
        <v>Działanie 4.9 Rozwój zasobów endogenicznych</v>
      </c>
    </row>
    <row r="12" spans="1:6" ht="28.8">
      <c r="A12" s="270" t="s">
        <v>576</v>
      </c>
      <c r="B12" s="195" t="s">
        <v>575</v>
      </c>
      <c r="C12" s="195" t="s">
        <v>1</v>
      </c>
      <c r="D12" s="195" t="s">
        <v>2</v>
      </c>
      <c r="E12" s="195" t="s">
        <v>138</v>
      </c>
      <c r="F12" s="195" t="s">
        <v>137</v>
      </c>
    </row>
    <row r="13" spans="1:6" ht="49.95" customHeight="1">
      <c r="A13" s="196">
        <v>1</v>
      </c>
      <c r="B13" s="178" t="s">
        <v>159</v>
      </c>
      <c r="C13" s="178" t="s">
        <v>74</v>
      </c>
      <c r="D13" s="178" t="s">
        <v>104</v>
      </c>
      <c r="E13" s="178" t="s">
        <v>139</v>
      </c>
      <c r="F13" s="198">
        <v>252091.47</v>
      </c>
    </row>
    <row r="14" spans="1:6" ht="50.4" customHeight="1">
      <c r="A14" s="196">
        <v>2</v>
      </c>
      <c r="B14" s="178" t="s">
        <v>160</v>
      </c>
      <c r="C14" s="178" t="s">
        <v>75</v>
      </c>
      <c r="D14" s="178" t="s">
        <v>105</v>
      </c>
      <c r="E14" s="178" t="s">
        <v>139</v>
      </c>
      <c r="F14" s="198">
        <v>2055859.42</v>
      </c>
    </row>
    <row r="15" spans="1:6" ht="63" customHeight="1">
      <c r="A15" s="196">
        <v>3</v>
      </c>
      <c r="B15" s="178" t="s">
        <v>168</v>
      </c>
      <c r="C15" s="178" t="s">
        <v>79</v>
      </c>
      <c r="D15" s="178" t="s">
        <v>108</v>
      </c>
      <c r="E15" s="178" t="s">
        <v>139</v>
      </c>
      <c r="F15" s="198">
        <v>1612504.49</v>
      </c>
    </row>
    <row r="16" spans="1:6" ht="78.599999999999994" customHeight="1">
      <c r="A16" s="196">
        <v>4</v>
      </c>
      <c r="B16" s="178" t="s">
        <v>200</v>
      </c>
      <c r="C16" s="178" t="s">
        <v>98</v>
      </c>
      <c r="D16" s="178" t="s">
        <v>130</v>
      </c>
      <c r="E16" s="178" t="s">
        <v>139</v>
      </c>
      <c r="F16" s="198">
        <v>358258.22</v>
      </c>
    </row>
    <row r="17" spans="1:6" ht="49.95" customHeight="1">
      <c r="A17" s="196">
        <v>5</v>
      </c>
      <c r="B17" s="178" t="s">
        <v>193</v>
      </c>
      <c r="C17" s="178" t="s">
        <v>95</v>
      </c>
      <c r="D17" s="178" t="s">
        <v>127</v>
      </c>
      <c r="E17" s="178" t="s">
        <v>139</v>
      </c>
      <c r="F17" s="198">
        <v>1165497.3899999999</v>
      </c>
    </row>
  </sheetData>
  <pageMargins left="0.7" right="0.7" top="0.75" bottom="0.75" header="0.3" footer="0.3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="90" zoomScaleNormal="90" workbookViewId="0"/>
  </sheetViews>
  <sheetFormatPr defaultColWidth="15.109375" defaultRowHeight="14.4"/>
  <cols>
    <col min="1" max="1" width="5.33203125" style="193" customWidth="1"/>
    <col min="2" max="2" width="25.6640625" style="193" customWidth="1"/>
    <col min="3" max="3" width="38.33203125" style="193" customWidth="1"/>
    <col min="4" max="4" width="57.5546875" style="193" customWidth="1"/>
    <col min="5" max="5" width="15.109375" style="193"/>
    <col min="6" max="6" width="15.6640625" style="193" bestFit="1" customWidth="1"/>
    <col min="7" max="16384" width="15.109375" style="193"/>
  </cols>
  <sheetData>
    <row r="1" spans="1:6">
      <c r="A1" s="237" t="s">
        <v>587</v>
      </c>
    </row>
    <row r="6" spans="1:6" ht="72">
      <c r="D6" s="266" t="s">
        <v>581</v>
      </c>
    </row>
    <row r="7" spans="1:6">
      <c r="D7" s="269" t="str">
        <f>'1b'!D8</f>
        <v>Nr konkursu: RPZP.04.09.00-IZ.00-32-001/16</v>
      </c>
    </row>
    <row r="8" spans="1:6">
      <c r="D8" s="269" t="str">
        <f>'1b'!D9</f>
        <v>Oś priorytetowa 4 Naturalne otoczenie człowieka</v>
      </c>
    </row>
    <row r="9" spans="1:6">
      <c r="D9" s="269" t="str">
        <f>'1b'!D10</f>
        <v>Działanie 4.9 Rozwój zasobów endogenicznych</v>
      </c>
    </row>
    <row r="12" spans="1:6" ht="28.8">
      <c r="A12" s="270" t="s">
        <v>576</v>
      </c>
      <c r="B12" s="195" t="s">
        <v>575</v>
      </c>
      <c r="C12" s="195" t="s">
        <v>1</v>
      </c>
      <c r="D12" s="195" t="s">
        <v>2</v>
      </c>
      <c r="E12" s="195" t="s">
        <v>138</v>
      </c>
      <c r="F12" s="195" t="s">
        <v>137</v>
      </c>
    </row>
    <row r="13" spans="1:6" ht="102" customHeight="1">
      <c r="A13" s="196">
        <v>1</v>
      </c>
      <c r="B13" s="262" t="s">
        <v>202</v>
      </c>
      <c r="C13" s="262" t="s">
        <v>101</v>
      </c>
      <c r="D13" s="262" t="s">
        <v>580</v>
      </c>
      <c r="E13" s="178" t="s">
        <v>139</v>
      </c>
      <c r="F13" s="5">
        <v>2405923.77</v>
      </c>
    </row>
  </sheetData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4.4"/>
  <cols>
    <col min="3" max="3" width="8.88671875" style="50"/>
    <col min="4" max="4" width="47.44140625" customWidth="1"/>
    <col min="5" max="5" width="25.88671875" customWidth="1"/>
    <col min="6" max="6" width="51.33203125" customWidth="1"/>
    <col min="7" max="7" width="12.6640625" customWidth="1"/>
    <col min="8" max="8" width="15.88671875" style="151" customWidth="1"/>
    <col min="9" max="9" width="20" style="151" customWidth="1"/>
    <col min="10" max="10" width="22.5546875" style="151" customWidth="1"/>
    <col min="11" max="11" width="20.88671875" style="127" customWidth="1"/>
    <col min="12" max="12" width="18.6640625" style="100" customWidth="1"/>
    <col min="13" max="13" width="30.664062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3.2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57.6">
      <c r="C15" s="49">
        <v>1</v>
      </c>
      <c r="D15" s="29" t="s">
        <v>172</v>
      </c>
      <c r="E15" s="101" t="s">
        <v>76</v>
      </c>
      <c r="F15" s="101" t="s">
        <v>548</v>
      </c>
      <c r="G15" s="101" t="s">
        <v>141</v>
      </c>
      <c r="H15" s="209">
        <v>6226473.1600000001</v>
      </c>
      <c r="I15" s="209">
        <v>4774576.42</v>
      </c>
      <c r="J15" s="209">
        <v>2864745.85</v>
      </c>
      <c r="K15" s="210">
        <v>0.59999999958500005</v>
      </c>
      <c r="L15" s="211" t="s">
        <v>535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9">
        <v>791808.8</v>
      </c>
      <c r="I19" s="209">
        <v>412255.92</v>
      </c>
      <c r="J19" s="209">
        <v>269029.87</v>
      </c>
      <c r="K19" s="210">
        <v>0.65257980000000004</v>
      </c>
      <c r="L19" s="102" t="s">
        <v>539</v>
      </c>
    </row>
    <row r="20" spans="3:13" ht="57.6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15">
        <v>1512777</v>
      </c>
      <c r="I20" s="209">
        <v>559050</v>
      </c>
      <c r="J20" s="209">
        <v>248223.95</v>
      </c>
      <c r="K20" s="210">
        <v>0.44401030103799999</v>
      </c>
      <c r="L20" s="211" t="s">
        <v>535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9">
        <v>1617491.25</v>
      </c>
      <c r="I21" s="209">
        <v>648262.09</v>
      </c>
      <c r="J21" s="209">
        <v>369721.8</v>
      </c>
      <c r="K21" s="210">
        <v>0.57032765871500002</v>
      </c>
      <c r="L21" s="102" t="s">
        <v>500</v>
      </c>
      <c r="M21" s="216" t="s">
        <v>538</v>
      </c>
    </row>
    <row r="22" spans="3:13" ht="72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3.2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3.2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9">
        <v>4071423</v>
      </c>
      <c r="I24" s="209">
        <v>3310100</v>
      </c>
      <c r="J24" s="209">
        <v>1986060</v>
      </c>
      <c r="K24" s="210">
        <v>0.6</v>
      </c>
      <c r="L24" s="211" t="s">
        <v>535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36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543</v>
      </c>
    </row>
    <row r="29" spans="3:13" ht="43.2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60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3.2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86.4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3.2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3.2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3.2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60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57.6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3.2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28.8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28.8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3.2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28.8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3.2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28.8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28.8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3.2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0.8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8671875" defaultRowHeight="14.4"/>
  <cols>
    <col min="1" max="1" width="6.44140625" style="50" customWidth="1"/>
    <col min="2" max="2" width="25.5546875" style="50" customWidth="1"/>
    <col min="3" max="3" width="27.109375" style="50" customWidth="1"/>
    <col min="4" max="4" width="42.6640625" style="50" customWidth="1"/>
    <col min="5" max="5" width="39.109375" style="50" customWidth="1"/>
    <col min="6" max="7" width="29.109375" style="50" customWidth="1"/>
    <col min="8" max="8" width="17.6640625" style="50" customWidth="1"/>
    <col min="9" max="9" width="39.5546875" style="50" customWidth="1"/>
    <col min="10" max="10" width="29.109375" style="50" customWidth="1"/>
    <col min="11" max="16384" width="8.88671875" style="50"/>
  </cols>
  <sheetData>
    <row r="1" spans="1:10" ht="15.6">
      <c r="A1" s="332" t="s">
        <v>227</v>
      </c>
      <c r="B1" s="333"/>
      <c r="C1" s="333"/>
      <c r="D1" s="333"/>
      <c r="E1" s="333"/>
      <c r="F1" s="333"/>
      <c r="G1" s="333"/>
      <c r="H1" s="333"/>
      <c r="I1" s="333"/>
    </row>
    <row r="2" spans="1:10" ht="15.6">
      <c r="A2" s="332" t="s">
        <v>228</v>
      </c>
      <c r="B2" s="333"/>
      <c r="C2" s="333"/>
      <c r="D2" s="333"/>
      <c r="E2" s="333"/>
      <c r="F2" s="333"/>
      <c r="G2" s="333"/>
      <c r="H2" s="333"/>
      <c r="I2" s="333"/>
    </row>
    <row r="4" spans="1:10" ht="43.2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57.6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2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72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28.8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3.2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3.2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57.6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43.2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43.2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57.6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2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0.8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86.4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8671875" defaultRowHeight="13.8"/>
  <cols>
    <col min="1" max="1" width="6.88671875" style="156" customWidth="1"/>
    <col min="2" max="2" width="28.5546875" style="156" customWidth="1"/>
    <col min="3" max="3" width="21.6640625" style="156" customWidth="1"/>
    <col min="4" max="4" width="55.5546875" style="156" customWidth="1"/>
    <col min="5" max="5" width="8.88671875" style="156"/>
    <col min="6" max="6" width="14.109375" style="156" hidden="1" customWidth="1"/>
    <col min="7" max="7" width="14" style="156" hidden="1" customWidth="1"/>
    <col min="8" max="8" width="15.44140625" style="156" customWidth="1"/>
    <col min="9" max="9" width="8.88671875" style="156"/>
    <col min="10" max="10" width="12.6640625" style="156" customWidth="1"/>
    <col min="11" max="11" width="16.33203125" style="156" customWidth="1"/>
    <col min="12" max="12" width="8.88671875" style="156"/>
    <col min="13" max="13" width="16.109375" style="156" customWidth="1"/>
    <col min="14" max="16384" width="8.88671875" style="156"/>
  </cols>
  <sheetData>
    <row r="2" spans="1:11">
      <c r="A2" s="334" t="s">
        <v>513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>
      <c r="A3" s="157"/>
      <c r="B3" s="157"/>
      <c r="C3" s="157"/>
      <c r="D3" s="157"/>
      <c r="E3" s="157"/>
      <c r="F3" s="157"/>
      <c r="G3" s="157"/>
      <c r="H3" s="157"/>
      <c r="I3" s="157"/>
      <c r="J3" s="202"/>
      <c r="K3" s="202"/>
    </row>
    <row r="4" spans="1:11">
      <c r="B4" s="158" t="s">
        <v>514</v>
      </c>
      <c r="D4" s="207">
        <f>J30</f>
        <v>2.5602469135802468</v>
      </c>
    </row>
    <row r="5" spans="1:11">
      <c r="B5" s="158" t="s">
        <v>515</v>
      </c>
      <c r="D5" s="208"/>
    </row>
    <row r="6" spans="1:11">
      <c r="B6" s="158" t="s">
        <v>516</v>
      </c>
      <c r="D6" s="208">
        <v>10</v>
      </c>
    </row>
    <row r="7" spans="1:11">
      <c r="B7" s="159"/>
    </row>
    <row r="9" spans="1:11" ht="86.4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4.4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43.2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203">
        <f t="shared" ref="J11:J27" si="0">H11/I11</f>
        <v>286.47458499999999</v>
      </c>
      <c r="K11" s="204">
        <f>($D$4/J11)*$D$6</f>
        <v>8.9370821972924647E-2</v>
      </c>
    </row>
    <row r="12" spans="1:11" ht="14.4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203">
        <f t="shared" si="0"/>
        <v>96</v>
      </c>
      <c r="K12" s="204">
        <f t="shared" ref="K12:K27" si="1">($D$4/J12)*$D$6</f>
        <v>0.26669238683127572</v>
      </c>
    </row>
    <row r="13" spans="1:11" ht="28.8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203">
        <f t="shared" si="0"/>
        <v>1708.6720952380954</v>
      </c>
      <c r="K13" s="204">
        <f t="shared" si="1"/>
        <v>1.4983839911211803E-2</v>
      </c>
    </row>
    <row r="14" spans="1:11" ht="14.4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203">
        <f t="shared" si="0"/>
        <v>467.7</v>
      </c>
      <c r="K14" s="204">
        <f t="shared" si="1"/>
        <v>5.474122115844017E-2</v>
      </c>
    </row>
    <row r="15" spans="1:11" ht="43.2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205">
        <f>H15/I15</f>
        <v>714.28571428571433</v>
      </c>
      <c r="K15" s="204">
        <f t="shared" si="1"/>
        <v>3.5843456790123449E-2</v>
      </c>
    </row>
    <row r="16" spans="1:11" ht="43.2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203">
        <f t="shared" si="0"/>
        <v>500</v>
      </c>
      <c r="K16" s="204">
        <f t="shared" si="1"/>
        <v>5.1204938271604938E-2</v>
      </c>
    </row>
    <row r="17" spans="1:13" ht="28.8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203">
        <f t="shared" si="0"/>
        <v>1071.4285714285713</v>
      </c>
      <c r="K17" s="204">
        <f t="shared" si="1"/>
        <v>2.3895637860082308E-2</v>
      </c>
    </row>
    <row r="18" spans="1:13" ht="14.4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203">
        <f t="shared" si="0"/>
        <v>800</v>
      </c>
      <c r="K18" s="204">
        <f t="shared" si="1"/>
        <v>3.2003086419753086E-2</v>
      </c>
    </row>
    <row r="19" spans="1:13" ht="28.8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203">
        <f t="shared" si="0"/>
        <v>250</v>
      </c>
      <c r="K19" s="204">
        <f t="shared" si="1"/>
        <v>0.10240987654320988</v>
      </c>
    </row>
    <row r="20" spans="1:13" ht="28.8">
      <c r="A20" s="212">
        <v>10</v>
      </c>
      <c r="B20" s="213" t="s">
        <v>180</v>
      </c>
      <c r="C20" s="213" t="s">
        <v>84</v>
      </c>
      <c r="D20" s="213" t="s">
        <v>524</v>
      </c>
      <c r="E20" s="213" t="s">
        <v>139</v>
      </c>
      <c r="F20" s="213"/>
      <c r="G20" s="187"/>
      <c r="H20" s="187">
        <v>1986060</v>
      </c>
      <c r="I20" s="188">
        <v>60000</v>
      </c>
      <c r="J20" s="206">
        <f t="shared" si="0"/>
        <v>33.100999999999999</v>
      </c>
      <c r="K20" s="214">
        <f t="shared" si="1"/>
        <v>0.7734651260023101</v>
      </c>
    </row>
    <row r="21" spans="1:13" ht="14.4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203">
        <f t="shared" si="0"/>
        <v>110.00237169626625</v>
      </c>
      <c r="K21" s="204">
        <f t="shared" si="1"/>
        <v>0.23274470123694141</v>
      </c>
    </row>
    <row r="22" spans="1:13" ht="14.4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203">
        <f t="shared" si="0"/>
        <v>497.96695</v>
      </c>
      <c r="K22" s="204">
        <f t="shared" si="1"/>
        <v>5.14139927073523E-2</v>
      </c>
    </row>
    <row r="23" spans="1:13" ht="28.8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203">
        <f t="shared" si="0"/>
        <v>129.35313333333332</v>
      </c>
      <c r="K23" s="204">
        <f t="shared" si="1"/>
        <v>0.19792693440078352</v>
      </c>
    </row>
    <row r="24" spans="1:13" ht="14.4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203">
        <f t="shared" si="0"/>
        <v>500</v>
      </c>
      <c r="K24" s="204">
        <f t="shared" si="1"/>
        <v>5.1204938271604938E-2</v>
      </c>
    </row>
    <row r="25" spans="1:13" ht="28.8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203">
        <f t="shared" si="0"/>
        <v>338.49389444444444</v>
      </c>
      <c r="K25" s="204">
        <f t="shared" si="1"/>
        <v>7.5636428177892859E-2</v>
      </c>
    </row>
    <row r="26" spans="1:13" ht="43.2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203">
        <f t="shared" si="0"/>
        <v>192.81943200000001</v>
      </c>
      <c r="K26" s="204">
        <f t="shared" si="1"/>
        <v>0.13277950707687214</v>
      </c>
      <c r="L26" s="156">
        <v>199.99</v>
      </c>
    </row>
    <row r="27" spans="1:13" ht="43.2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203">
        <f t="shared" si="0"/>
        <v>227.68712000000002</v>
      </c>
      <c r="K27" s="204">
        <f t="shared" si="1"/>
        <v>0.11244583855161622</v>
      </c>
      <c r="L27" s="156">
        <v>227.68</v>
      </c>
    </row>
    <row r="28" spans="1:13" ht="28.8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203">
        <f>H28/I28</f>
        <v>103.99149695387293</v>
      </c>
      <c r="K28" s="204">
        <f>($D$4/J28)*$D$6</f>
        <v>0.24619771698409967</v>
      </c>
    </row>
    <row r="29" spans="1:13" ht="14.4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203">
        <f>H29/I29</f>
        <v>123.13103220191471</v>
      </c>
      <c r="K29" s="204">
        <f>($D$4/J29)*$D$6</f>
        <v>0.20792864867581567</v>
      </c>
    </row>
    <row r="30" spans="1:13" ht="14.4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203">
        <f t="shared" ref="J30:J37" si="2">H30/I30</f>
        <v>2.5602469135802468</v>
      </c>
      <c r="K30" s="204">
        <f t="shared" ref="K30:K37" si="3">($D$4/J30)*$D$6</f>
        <v>10</v>
      </c>
    </row>
    <row r="31" spans="1:13" ht="72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203">
        <f t="shared" si="2"/>
        <v>1001.6178216193999</v>
      </c>
      <c r="K31" s="204">
        <f t="shared" si="3"/>
        <v>2.5561115810029018E-2</v>
      </c>
    </row>
    <row r="32" spans="1:13" ht="43.2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206">
        <f>H32/I32</f>
        <v>14.568717374999999</v>
      </c>
      <c r="K32" s="204">
        <f t="shared" si="3"/>
        <v>1.7573591742356434</v>
      </c>
      <c r="L32" s="156">
        <v>20.81</v>
      </c>
      <c r="M32" s="156" t="s">
        <v>529</v>
      </c>
    </row>
    <row r="33" spans="1:11" ht="28.8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203">
        <f t="shared" si="2"/>
        <v>339.22828282828283</v>
      </c>
      <c r="K33" s="204">
        <f t="shared" si="3"/>
        <v>7.54726844187176E-2</v>
      </c>
    </row>
    <row r="34" spans="1:11" ht="43.2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203">
        <f t="shared" si="2"/>
        <v>84.444927452118392</v>
      </c>
      <c r="K34" s="204">
        <f t="shared" si="3"/>
        <v>0.30318540033466745</v>
      </c>
    </row>
    <row r="35" spans="1:11" ht="72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203">
        <f t="shared" si="2"/>
        <v>30.634</v>
      </c>
      <c r="K35" s="204">
        <f t="shared" si="3"/>
        <v>0.83575338303200586</v>
      </c>
    </row>
    <row r="36" spans="1:11" ht="43.2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203">
        <f t="shared" si="2"/>
        <v>12.422599999999999</v>
      </c>
      <c r="K36" s="204">
        <f t="shared" si="3"/>
        <v>2.0609589889236126</v>
      </c>
    </row>
    <row r="37" spans="1:11" ht="43.2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203">
        <f t="shared" si="2"/>
        <v>277.58685028876056</v>
      </c>
      <c r="K37" s="204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4.4"/>
  <cols>
    <col min="3" max="3" width="8.88671875" style="50"/>
    <col min="4" max="4" width="57.88671875" customWidth="1"/>
    <col min="5" max="5" width="25.88671875" customWidth="1"/>
    <col min="6" max="6" width="51.33203125" customWidth="1"/>
    <col min="7" max="7" width="30.6640625" customWidth="1"/>
    <col min="8" max="8" width="15.88671875" style="151" hidden="1" customWidth="1"/>
    <col min="9" max="9" width="20" style="151" hidden="1" customWidth="1"/>
    <col min="10" max="10" width="22.5546875" style="151" customWidth="1"/>
    <col min="11" max="11" width="20.88671875" style="127" customWidth="1"/>
    <col min="12" max="12" width="15.332031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562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3.2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57.6">
      <c r="C15" s="66">
        <v>1</v>
      </c>
      <c r="D15" s="29" t="s">
        <v>172</v>
      </c>
      <c r="E15" s="29" t="s">
        <v>76</v>
      </c>
      <c r="F15" s="29" t="s">
        <v>548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28.8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3.2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57.6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28.8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28.8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3.2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3.2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28.8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38">
        <f>J27/I27</f>
        <v>0.59975050379042316</v>
      </c>
    </row>
    <row r="28" spans="3:11" ht="43.2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57.6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3.2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3.2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86.4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3.2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3.2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57.6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28.8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57.6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23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24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24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23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24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24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3.2">
      <c r="C53" s="94"/>
      <c r="D53" s="93" t="s">
        <v>565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28.8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28.8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3.2">
      <c r="C57" s="95">
        <v>3</v>
      </c>
      <c r="D57" s="67" t="s">
        <v>178</v>
      </c>
      <c r="E57" s="67" t="s">
        <v>78</v>
      </c>
      <c r="F57" s="67" t="s">
        <v>107</v>
      </c>
      <c r="G57" s="263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28.8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3.2">
      <c r="C59" s="95">
        <v>5</v>
      </c>
      <c r="D59" s="67" t="s">
        <v>163</v>
      </c>
      <c r="E59" s="67" t="s">
        <v>86</v>
      </c>
      <c r="F59" s="67" t="s">
        <v>119</v>
      </c>
      <c r="G59" s="263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28.8">
      <c r="C60" s="95">
        <v>6</v>
      </c>
      <c r="D60" s="67" t="s">
        <v>164</v>
      </c>
      <c r="E60" s="67" t="s">
        <v>94</v>
      </c>
      <c r="F60" s="67" t="s">
        <v>126</v>
      </c>
      <c r="G60" s="263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28.8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63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3.2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0.8">
      <c r="C69" s="97">
        <v>1</v>
      </c>
      <c r="D69" s="262" t="s">
        <v>202</v>
      </c>
      <c r="E69" s="262" t="s">
        <v>101</v>
      </c>
      <c r="F69" s="262" t="s">
        <v>132</v>
      </c>
      <c r="G69" s="262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3.2">
      <c r="C72" s="49"/>
      <c r="D72" s="93" t="s">
        <v>566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28.8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39">
        <f>'wynik oceny wstępnej'!H27</f>
        <v>5213796</v>
      </c>
      <c r="I74" s="239">
        <f>'wynik oceny wstępnej'!I27</f>
        <v>3880594</v>
      </c>
      <c r="J74" s="239">
        <f>'wynik oceny wstępnej'!J27</f>
        <v>2328356.4</v>
      </c>
    </row>
    <row r="75" spans="3:11" ht="43.2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39">
        <f>'wynik oceny wstępnej'!H36</f>
        <v>3435794.68</v>
      </c>
      <c r="I75" s="239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65" t="s">
        <v>569</v>
      </c>
      <c r="F78" s="265" t="s">
        <v>568</v>
      </c>
    </row>
    <row r="79" spans="3:11" ht="15.6">
      <c r="E79" s="264">
        <f>J44</f>
        <v>35272157.119999997</v>
      </c>
      <c r="F79" s="264">
        <f>J63+J76</f>
        <v>12728079.82</v>
      </c>
      <c r="G79" s="127"/>
    </row>
    <row r="82" spans="6:6" ht="15.6">
      <c r="F82" s="264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90" zoomScaleNormal="90" workbookViewId="0"/>
  </sheetViews>
  <sheetFormatPr defaultColWidth="14.6640625" defaultRowHeight="14.4"/>
  <cols>
    <col min="1" max="1" width="7" style="193" customWidth="1"/>
    <col min="2" max="2" width="31.44140625" style="193" customWidth="1"/>
    <col min="3" max="3" width="27.6640625" style="193" customWidth="1"/>
    <col min="4" max="4" width="56.109375" style="193" customWidth="1"/>
    <col min="5" max="5" width="14.6640625" style="193"/>
    <col min="6" max="6" width="15.6640625" style="193" bestFit="1" customWidth="1"/>
    <col min="7" max="7" width="14.6640625" style="230"/>
    <col min="8" max="8" width="14.6640625" style="227"/>
    <col min="9" max="9" width="15.6640625" style="194" hidden="1" customWidth="1"/>
    <col min="10" max="16384" width="14.6640625" style="194"/>
  </cols>
  <sheetData>
    <row r="1" spans="1:8">
      <c r="A1" s="237" t="s">
        <v>588</v>
      </c>
    </row>
    <row r="2" spans="1:8">
      <c r="A2" s="237"/>
    </row>
    <row r="5" spans="1:8">
      <c r="G5" s="240"/>
    </row>
    <row r="6" spans="1:8">
      <c r="G6" s="240"/>
    </row>
    <row r="7" spans="1:8" ht="119.4" customHeight="1">
      <c r="C7" s="194"/>
      <c r="D7" s="266" t="s">
        <v>571</v>
      </c>
      <c r="G7" s="240"/>
    </row>
    <row r="8" spans="1:8">
      <c r="C8" s="194"/>
      <c r="D8" s="267" t="str">
        <f>'wynik oceny meryt. II stopnia'!$D$8</f>
        <v>Nr konkursu: RPZP.04.09.00-IZ.00-32-001/16</v>
      </c>
      <c r="G8" s="240"/>
    </row>
    <row r="9" spans="1:8">
      <c r="C9" s="194"/>
      <c r="D9" s="268" t="s">
        <v>570</v>
      </c>
      <c r="G9" s="240"/>
    </row>
    <row r="10" spans="1:8">
      <c r="C10" s="194"/>
      <c r="D10" s="267" t="str">
        <f>'wynik oceny meryt. II stopnia'!$D$10</f>
        <v>Działanie 4.9 Rozwój zasobów endogenicznych</v>
      </c>
      <c r="G10" s="240"/>
    </row>
    <row r="11" spans="1:8">
      <c r="G11" s="240"/>
    </row>
    <row r="12" spans="1:8">
      <c r="G12" s="240"/>
    </row>
    <row r="13" spans="1:8" ht="57.6">
      <c r="A13" s="270" t="s">
        <v>576</v>
      </c>
      <c r="B13" s="195" t="s">
        <v>575</v>
      </c>
      <c r="C13" s="195" t="s">
        <v>1</v>
      </c>
      <c r="D13" s="195" t="s">
        <v>2</v>
      </c>
      <c r="E13" s="195" t="s">
        <v>138</v>
      </c>
      <c r="F13" s="195" t="s">
        <v>137</v>
      </c>
      <c r="G13" s="231" t="s">
        <v>64</v>
      </c>
      <c r="H13" s="228" t="s">
        <v>561</v>
      </c>
    </row>
    <row r="14" spans="1:8" ht="30.6" customHeight="1">
      <c r="A14" s="226">
        <v>1</v>
      </c>
      <c r="B14" s="178" t="s">
        <v>165</v>
      </c>
      <c r="C14" s="178" t="s">
        <v>92</v>
      </c>
      <c r="D14" s="178" t="s">
        <v>125</v>
      </c>
      <c r="E14" s="178" t="s">
        <v>141</v>
      </c>
      <c r="F14" s="198">
        <f>'wynik oceny meryt. II stopnia'!J33</f>
        <v>622140</v>
      </c>
      <c r="G14" s="232">
        <f>'przebieg prac KOP'!CE30</f>
        <v>83</v>
      </c>
      <c r="H14" s="229">
        <f>'przebieg prac KOP'!CF30</f>
        <v>0.83000000000000007</v>
      </c>
    </row>
    <row r="15" spans="1:8">
      <c r="A15" s="226">
        <v>2</v>
      </c>
      <c r="B15" s="178" t="s">
        <v>175</v>
      </c>
      <c r="C15" s="178" t="s">
        <v>77</v>
      </c>
      <c r="D15" s="178" t="s">
        <v>106</v>
      </c>
      <c r="E15" s="178" t="s">
        <v>141</v>
      </c>
      <c r="F15" s="198">
        <f>'wynik oceny meryt. II stopnia'!J16</f>
        <v>4800000</v>
      </c>
      <c r="G15" s="232">
        <f>'przebieg prac KOP'!CE9</f>
        <v>77.27000000000001</v>
      </c>
      <c r="H15" s="229">
        <f>'przebieg prac KOP'!CF9</f>
        <v>0.77270000000000016</v>
      </c>
    </row>
    <row r="16" spans="1:8" ht="38.4" customHeight="1">
      <c r="A16" s="226">
        <v>3</v>
      </c>
      <c r="B16" s="178" t="s">
        <v>189</v>
      </c>
      <c r="C16" s="178" t="s">
        <v>88</v>
      </c>
      <c r="D16" s="178" t="s">
        <v>298</v>
      </c>
      <c r="E16" s="178" t="s">
        <v>141</v>
      </c>
      <c r="F16" s="199">
        <f>'wynik oceny meryt. II stopnia'!J28</f>
        <v>1827867.03</v>
      </c>
      <c r="G16" s="232">
        <f>'przebieg prac KOP'!CE25</f>
        <v>77.08</v>
      </c>
      <c r="H16" s="229">
        <f>'przebieg prac KOP'!CF25</f>
        <v>0.77080000000000004</v>
      </c>
    </row>
    <row r="17" spans="1:9" ht="49.95" customHeight="1" thickBot="1">
      <c r="A17" s="226">
        <v>4</v>
      </c>
      <c r="B17" s="178" t="s">
        <v>172</v>
      </c>
      <c r="C17" s="178" t="s">
        <v>76</v>
      </c>
      <c r="D17" s="178" t="s">
        <v>140</v>
      </c>
      <c r="E17" s="178" t="s">
        <v>141</v>
      </c>
      <c r="F17" s="198">
        <f>'wynik oceny meryt. II stopnia'!J15</f>
        <v>2864745.85</v>
      </c>
      <c r="G17" s="232">
        <f>'przebieg prac KOP'!CE8</f>
        <v>76.09</v>
      </c>
      <c r="H17" s="229">
        <f>'przebieg prac KOP'!CF8</f>
        <v>0.76090000000000002</v>
      </c>
      <c r="I17" s="242">
        <f>SUM(F14:F17)</f>
        <v>10114752.880000001</v>
      </c>
    </row>
    <row r="18" spans="1:9">
      <c r="A18" s="226">
        <v>5</v>
      </c>
      <c r="B18" s="178" t="s">
        <v>201</v>
      </c>
      <c r="C18" s="178" t="s">
        <v>84</v>
      </c>
      <c r="D18" s="178" t="s">
        <v>113</v>
      </c>
      <c r="E18" s="178" t="s">
        <v>141</v>
      </c>
      <c r="F18" s="198">
        <f>'wynik oceny meryt. II stopnia'!J22</f>
        <v>4800000</v>
      </c>
      <c r="G18" s="232">
        <f>'przebieg prac KOP'!CE17</f>
        <v>74.03</v>
      </c>
      <c r="H18" s="229">
        <f>'przebieg prac KOP'!CF17</f>
        <v>0.74030000000000007</v>
      </c>
    </row>
    <row r="19" spans="1:9">
      <c r="A19" s="226">
        <v>6</v>
      </c>
      <c r="B19" s="178" t="s">
        <v>167</v>
      </c>
      <c r="C19" s="178" t="s">
        <v>79</v>
      </c>
      <c r="D19" s="178" t="s">
        <v>109</v>
      </c>
      <c r="E19" s="178" t="s">
        <v>141</v>
      </c>
      <c r="F19" s="198">
        <f>'wynik oceny meryt. II stopnia'!J18</f>
        <v>935400</v>
      </c>
      <c r="G19" s="232">
        <f>'przebieg prac KOP'!CE13</f>
        <v>67.05</v>
      </c>
      <c r="H19" s="229">
        <f>'przebieg prac KOP'!CF13</f>
        <v>0.67049999999999998</v>
      </c>
    </row>
    <row r="20" spans="1:9" ht="28.8">
      <c r="A20" s="226">
        <v>7</v>
      </c>
      <c r="B20" s="178" t="s">
        <v>186</v>
      </c>
      <c r="C20" s="178" t="s">
        <v>157</v>
      </c>
      <c r="D20" s="178" t="s">
        <v>158</v>
      </c>
      <c r="E20" s="178" t="s">
        <v>141</v>
      </c>
      <c r="F20" s="199">
        <f>'wynik oceny meryt. II stopnia'!J17</f>
        <v>717642.28</v>
      </c>
      <c r="G20" s="232">
        <f>'przebieg prac KOP'!CE11</f>
        <v>59.51</v>
      </c>
      <c r="H20" s="229">
        <f>'przebieg prac KOP'!CF11</f>
        <v>0.59509999999999996</v>
      </c>
    </row>
    <row r="21" spans="1:9" hidden="1">
      <c r="E21" s="237" t="s">
        <v>563</v>
      </c>
      <c r="F21" s="236">
        <f>SUM(F14:F20)</f>
        <v>16567795.16</v>
      </c>
    </row>
    <row r="22" spans="1:9" hidden="1">
      <c r="E22" s="227" t="str">
        <f>'wynik oceny meryt. II stopnia'!K46</f>
        <v>ALOKACJA</v>
      </c>
      <c r="F22" s="236">
        <f>'wynik oceny meryt. II stopnia'!K47</f>
        <v>13000000</v>
      </c>
    </row>
    <row r="23" spans="1:9" hidden="1">
      <c r="E23" s="237" t="s">
        <v>564</v>
      </c>
      <c r="F23" s="236">
        <f>F22-F21</f>
        <v>-3567795.16</v>
      </c>
    </row>
    <row r="24" spans="1:9" hidden="1"/>
    <row r="25" spans="1:9" hidden="1"/>
  </sheetData>
  <sortState ref="A11:H22">
    <sortCondition descending="1" ref="G13"/>
  </sortState>
  <pageMargins left="0.7" right="0.7" top="0.75" bottom="0.75" header="0.3" footer="0.3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="90" zoomScaleNormal="90" workbookViewId="0"/>
  </sheetViews>
  <sheetFormatPr defaultColWidth="8.88671875" defaultRowHeight="14.4"/>
  <cols>
    <col min="1" max="1" width="5.88671875" style="193" customWidth="1"/>
    <col min="2" max="2" width="28.5546875" style="193" customWidth="1"/>
    <col min="3" max="3" width="21.6640625" style="193" customWidth="1"/>
    <col min="4" max="4" width="63.88671875" style="193" customWidth="1"/>
    <col min="5" max="5" width="13.6640625" style="193" customWidth="1"/>
    <col min="6" max="6" width="14.109375" style="193" hidden="1" customWidth="1"/>
    <col min="7" max="7" width="14" style="193" hidden="1" customWidth="1"/>
    <col min="8" max="8" width="15.44140625" style="193" customWidth="1"/>
    <col min="9" max="9" width="19" style="230" customWidth="1"/>
    <col min="10" max="10" width="15.6640625" style="227" customWidth="1"/>
    <col min="11" max="11" width="16.109375" style="193" customWidth="1"/>
    <col min="12" max="16384" width="8.88671875" style="193"/>
  </cols>
  <sheetData>
    <row r="1" spans="1:10">
      <c r="A1" s="237" t="s">
        <v>582</v>
      </c>
    </row>
    <row r="7" spans="1:10" ht="111.6" customHeight="1">
      <c r="D7" s="266" t="s">
        <v>572</v>
      </c>
    </row>
    <row r="8" spans="1:10">
      <c r="D8" s="269" t="str">
        <f>'1a'!$D$8</f>
        <v>Nr konkursu: RPZP.04.09.00-IZ.00-32-001/16</v>
      </c>
    </row>
    <row r="9" spans="1:10">
      <c r="D9" s="269" t="str">
        <f>'1a'!$D$9</f>
        <v>Oś priorytetowa 4 Naturalne otoczenie człowieka</v>
      </c>
    </row>
    <row r="10" spans="1:10">
      <c r="D10" s="269" t="str">
        <f>'1a'!$D$10</f>
        <v>Działanie 4.9 Rozwój zasobów endogenicznych</v>
      </c>
    </row>
    <row r="13" spans="1:10" ht="61.2" customHeight="1">
      <c r="A13" s="270" t="s">
        <v>576</v>
      </c>
      <c r="B13" s="195" t="s">
        <v>575</v>
      </c>
      <c r="C13" s="195" t="s">
        <v>1</v>
      </c>
      <c r="D13" s="195" t="s">
        <v>2</v>
      </c>
      <c r="E13" s="195" t="s">
        <v>138</v>
      </c>
      <c r="F13" s="195" t="s">
        <v>504</v>
      </c>
      <c r="G13" s="195" t="s">
        <v>507</v>
      </c>
      <c r="H13" s="195" t="s">
        <v>137</v>
      </c>
      <c r="I13" s="231" t="str">
        <f>'1a'!G13</f>
        <v>Suma przyznanych punktów w ramach oceny</v>
      </c>
      <c r="J13" s="228" t="str">
        <f>'1a'!H13</f>
        <v>% przyznanych punktów w ramach oceny</v>
      </c>
    </row>
    <row r="14" spans="1:10" ht="38.4" customHeight="1">
      <c r="A14" s="196">
        <v>1</v>
      </c>
      <c r="B14" s="178" t="s">
        <v>199</v>
      </c>
      <c r="C14" s="178" t="s">
        <v>97</v>
      </c>
      <c r="D14" s="178" t="s">
        <v>531</v>
      </c>
      <c r="E14" s="178" t="s">
        <v>142</v>
      </c>
      <c r="F14" s="198">
        <v>485876.89</v>
      </c>
      <c r="G14" s="198">
        <v>415710.37</v>
      </c>
      <c r="H14" s="198">
        <f>'wynik oceny meryt. II stopnia'!J36</f>
        <v>290997.21999999997</v>
      </c>
      <c r="I14" s="232">
        <f>'przebieg prac KOP'!CE35</f>
        <v>84</v>
      </c>
      <c r="J14" s="235">
        <f>'przebieg prac KOP'!CF35</f>
        <v>0.84</v>
      </c>
    </row>
    <row r="15" spans="1:10" ht="43.95" customHeight="1">
      <c r="A15" s="196">
        <v>2</v>
      </c>
      <c r="B15" s="178" t="s">
        <v>190</v>
      </c>
      <c r="C15" s="178" t="s">
        <v>91</v>
      </c>
      <c r="D15" s="178" t="s">
        <v>124</v>
      </c>
      <c r="E15" s="178" t="s">
        <v>142</v>
      </c>
      <c r="F15" s="198">
        <v>1033462</v>
      </c>
      <c r="G15" s="198">
        <v>1010554</v>
      </c>
      <c r="H15" s="198">
        <f>'wynik oceny meryt. II stopnia'!J32</f>
        <v>698656.21</v>
      </c>
      <c r="I15" s="232">
        <f>'przebieg prac KOP'!CE29</f>
        <v>76.94</v>
      </c>
      <c r="J15" s="234">
        <f>'przebieg prac KOP'!CF29</f>
        <v>0.76939999999999997</v>
      </c>
    </row>
    <row r="16" spans="1:10" ht="28.8">
      <c r="A16" s="196">
        <v>3</v>
      </c>
      <c r="B16" s="178" t="s">
        <v>179</v>
      </c>
      <c r="C16" s="178" t="s">
        <v>82</v>
      </c>
      <c r="D16" s="178" t="s">
        <v>112</v>
      </c>
      <c r="E16" s="178" t="s">
        <v>142</v>
      </c>
      <c r="F16" s="198">
        <v>1617491.25</v>
      </c>
      <c r="G16" s="198">
        <v>1315033.54</v>
      </c>
      <c r="H16" s="198">
        <f>'wynik oceny meryt. II stopnia'!J21</f>
        <v>369721.8</v>
      </c>
      <c r="I16" s="232">
        <f>'przebieg prac KOP'!CE16</f>
        <v>73.599999999999994</v>
      </c>
      <c r="J16" s="234">
        <f>'przebieg prac KOP'!CF16</f>
        <v>0.73599999999999999</v>
      </c>
    </row>
    <row r="17" spans="1:10" ht="28.8">
      <c r="A17" s="196">
        <v>4</v>
      </c>
      <c r="B17" s="178" t="s">
        <v>166</v>
      </c>
      <c r="C17" s="178" t="s">
        <v>83</v>
      </c>
      <c r="D17" s="178" t="s">
        <v>292</v>
      </c>
      <c r="E17" s="178" t="s">
        <v>142</v>
      </c>
      <c r="F17" s="197">
        <v>4236268.2300000004</v>
      </c>
      <c r="G17" s="198">
        <v>833333.34</v>
      </c>
      <c r="H17" s="198">
        <f>'wynik oceny meryt. II stopnia'!J23</f>
        <v>500000</v>
      </c>
      <c r="I17" s="232">
        <f>'przebieg prac KOP'!CE18</f>
        <v>72.38</v>
      </c>
      <c r="J17" s="234">
        <f>'przebieg prac KOP'!CF18</f>
        <v>0.7238</v>
      </c>
    </row>
    <row r="18" spans="1:10" ht="28.8">
      <c r="A18" s="196">
        <v>5</v>
      </c>
      <c r="B18" s="178" t="s">
        <v>192</v>
      </c>
      <c r="C18" s="178" t="s">
        <v>80</v>
      </c>
      <c r="D18" s="178" t="s">
        <v>523</v>
      </c>
      <c r="E18" s="178" t="s">
        <v>142</v>
      </c>
      <c r="F18" s="197">
        <v>806808.8</v>
      </c>
      <c r="G18" s="198">
        <v>766189.8</v>
      </c>
      <c r="H18" s="198">
        <f>'wynik oceny meryt. II stopnia'!J19</f>
        <v>269029.87</v>
      </c>
      <c r="I18" s="232">
        <f>'przebieg prac KOP'!CE14</f>
        <v>69.2</v>
      </c>
      <c r="J18" s="229">
        <f>'przebieg prac KOP'!CF14</f>
        <v>0.69200000000000006</v>
      </c>
    </row>
    <row r="19" spans="1:10" ht="43.2">
      <c r="A19" s="196">
        <v>6</v>
      </c>
      <c r="B19" s="178" t="s">
        <v>188</v>
      </c>
      <c r="C19" s="178" t="s">
        <v>89</v>
      </c>
      <c r="D19" s="178" t="s">
        <v>525</v>
      </c>
      <c r="E19" s="178" t="s">
        <v>142</v>
      </c>
      <c r="F19" s="199">
        <v>1500000</v>
      </c>
      <c r="G19" s="199">
        <v>833333</v>
      </c>
      <c r="H19" s="199">
        <f>'wynik oceny meryt. II stopnia'!J29</f>
        <v>482048.58</v>
      </c>
      <c r="I19" s="232">
        <f>'przebieg prac KOP'!CE26</f>
        <v>67.38</v>
      </c>
      <c r="J19" s="234">
        <f>'przebieg prac KOP'!CF26</f>
        <v>0.67379999999999995</v>
      </c>
    </row>
    <row r="20" spans="1:10" ht="28.8">
      <c r="A20" s="196">
        <v>7</v>
      </c>
      <c r="B20" s="178" t="s">
        <v>176</v>
      </c>
      <c r="C20" s="178" t="s">
        <v>96</v>
      </c>
      <c r="D20" s="178" t="s">
        <v>530</v>
      </c>
      <c r="E20" s="178" t="s">
        <v>142</v>
      </c>
      <c r="F20" s="178"/>
      <c r="G20" s="198"/>
      <c r="H20" s="198">
        <f>'wynik oceny meryt. II stopnia'!J35</f>
        <v>134334.39999999999</v>
      </c>
      <c r="I20" s="232">
        <f>'przebieg prac KOP'!CE34</f>
        <v>66.490000000000009</v>
      </c>
      <c r="J20" s="234">
        <f>'przebieg prac KOP'!CF34</f>
        <v>0.66490000000000016</v>
      </c>
    </row>
    <row r="21" spans="1:10" ht="28.8">
      <c r="A21" s="196">
        <v>8</v>
      </c>
      <c r="B21" s="178" t="s">
        <v>191</v>
      </c>
      <c r="C21" s="178" t="s">
        <v>91</v>
      </c>
      <c r="D21" s="178" t="s">
        <v>246</v>
      </c>
      <c r="E21" s="178" t="s">
        <v>142</v>
      </c>
      <c r="F21" s="198">
        <v>348389.24</v>
      </c>
      <c r="G21" s="198">
        <v>341389.24</v>
      </c>
      <c r="H21" s="198">
        <f>'wynik oceny meryt. II stopnia'!J31</f>
        <v>238972.46</v>
      </c>
      <c r="I21" s="232">
        <f>'przebieg prac KOP'!CE28</f>
        <v>61.12</v>
      </c>
      <c r="J21" s="234">
        <f>'przebieg prac KOP'!CF28</f>
        <v>0.61119999999999997</v>
      </c>
    </row>
    <row r="22" spans="1:10" ht="52.95" customHeight="1">
      <c r="A22" s="196">
        <v>9</v>
      </c>
      <c r="B22" s="200" t="s">
        <v>183</v>
      </c>
      <c r="C22" s="200" t="s">
        <v>81</v>
      </c>
      <c r="D22" s="200" t="s">
        <v>278</v>
      </c>
      <c r="E22" s="200" t="s">
        <v>142</v>
      </c>
      <c r="F22" s="200"/>
      <c r="G22" s="201"/>
      <c r="H22" s="201">
        <f>'wynik oceny meryt. II stopnia'!J20</f>
        <v>248223.95</v>
      </c>
      <c r="I22" s="233">
        <f>'przebieg prac KOP'!CE15</f>
        <v>57.4</v>
      </c>
      <c r="J22" s="235">
        <f>'przebieg prac KOP'!CF15</f>
        <v>0.57399999999999995</v>
      </c>
    </row>
    <row r="23" spans="1:10">
      <c r="A23" s="196">
        <v>10</v>
      </c>
      <c r="B23" s="178" t="s">
        <v>162</v>
      </c>
      <c r="C23" s="178" t="s">
        <v>87</v>
      </c>
      <c r="D23" s="178" t="s">
        <v>118</v>
      </c>
      <c r="E23" s="178" t="s">
        <v>142</v>
      </c>
      <c r="F23" s="199">
        <v>1007380</v>
      </c>
      <c r="G23" s="199">
        <v>833333.34</v>
      </c>
      <c r="H23" s="199">
        <f>'wynik oceny meryt. II stopnia'!J27</f>
        <v>500000</v>
      </c>
      <c r="I23" s="232">
        <f>'przebieg prac KOP'!CE23</f>
        <v>56.19</v>
      </c>
      <c r="J23" s="234">
        <f>'przebieg prac KOP'!CF23</f>
        <v>0.56189999999999996</v>
      </c>
    </row>
    <row r="24" spans="1:10" hidden="1">
      <c r="E24" s="193" t="str">
        <f>'1a'!E21</f>
        <v>Razem:</v>
      </c>
      <c r="H24" s="236">
        <f>SUM(H14:H23)</f>
        <v>3731984.49</v>
      </c>
    </row>
    <row r="25" spans="1:10" hidden="1">
      <c r="E25" s="227" t="str">
        <f>'wynik oceny meryt. II stopnia'!K46</f>
        <v>ALOKACJA</v>
      </c>
      <c r="H25" s="236">
        <f>'wynik oceny meryt. II stopnia'!K48</f>
        <v>5000000</v>
      </c>
    </row>
    <row r="26" spans="1:10" hidden="1">
      <c r="E26" s="193" t="str">
        <f>'1a'!E23</f>
        <v>Różnica:</v>
      </c>
      <c r="H26" s="236">
        <f>H25-H24</f>
        <v>1268015.5099999998</v>
      </c>
    </row>
  </sheetData>
  <sortState ref="A13:J27">
    <sortCondition descending="1" ref="I15"/>
  </sortState>
  <pageMargins left="0.7" right="0.7" top="0.75" bottom="0.75" header="0.3" footer="0.3"/>
  <pageSetup paperSize="9" scale="7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="90" zoomScaleNormal="90" workbookViewId="0"/>
  </sheetViews>
  <sheetFormatPr defaultColWidth="15.109375" defaultRowHeight="14.4"/>
  <cols>
    <col min="1" max="1" width="5.33203125" style="193" customWidth="1"/>
    <col min="2" max="2" width="25.6640625" style="193" customWidth="1"/>
    <col min="3" max="3" width="38.33203125" style="193" customWidth="1"/>
    <col min="4" max="4" width="57.5546875" style="193" customWidth="1"/>
    <col min="5" max="5" width="15.109375" style="193"/>
    <col min="6" max="6" width="15.6640625" style="193" bestFit="1" customWidth="1"/>
    <col min="7" max="7" width="15.109375" style="230"/>
    <col min="8" max="8" width="15.109375" style="227"/>
    <col min="9" max="9" width="22.33203125" style="193" hidden="1" customWidth="1"/>
    <col min="10" max="16384" width="15.109375" style="193"/>
  </cols>
  <sheetData>
    <row r="1" spans="1:8">
      <c r="A1" s="237" t="s">
        <v>583</v>
      </c>
    </row>
    <row r="6" spans="1:8" ht="86.4">
      <c r="D6" s="266" t="s">
        <v>573</v>
      </c>
    </row>
    <row r="7" spans="1:8">
      <c r="D7" s="269" t="str">
        <f>'1b'!D8</f>
        <v>Nr konkursu: RPZP.04.09.00-IZ.00-32-001/16</v>
      </c>
    </row>
    <row r="8" spans="1:8">
      <c r="D8" s="269" t="str">
        <f>'1b'!D9</f>
        <v>Oś priorytetowa 4 Naturalne otoczenie człowieka</v>
      </c>
    </row>
    <row r="9" spans="1:8">
      <c r="D9" s="269" t="str">
        <f>'1b'!D10</f>
        <v>Działanie 4.9 Rozwój zasobów endogenicznych</v>
      </c>
    </row>
    <row r="12" spans="1:8" ht="57.6">
      <c r="A12" s="270" t="s">
        <v>576</v>
      </c>
      <c r="B12" s="195" t="s">
        <v>575</v>
      </c>
      <c r="C12" s="195" t="s">
        <v>1</v>
      </c>
      <c r="D12" s="195" t="s">
        <v>2</v>
      </c>
      <c r="E12" s="195" t="s">
        <v>138</v>
      </c>
      <c r="F12" s="195" t="s">
        <v>137</v>
      </c>
      <c r="G12" s="231" t="str">
        <f>'1b'!I13</f>
        <v>Suma przyznanych punktów w ramach oceny</v>
      </c>
      <c r="H12" s="228" t="str">
        <f>'1b'!J13</f>
        <v>% przyznanych punktów w ramach oceny</v>
      </c>
    </row>
    <row r="13" spans="1:8" ht="49.95" customHeight="1">
      <c r="A13" s="196">
        <v>1</v>
      </c>
      <c r="B13" s="178" t="s">
        <v>180</v>
      </c>
      <c r="C13" s="178" t="s">
        <v>84</v>
      </c>
      <c r="D13" s="178" t="s">
        <v>524</v>
      </c>
      <c r="E13" s="178" t="s">
        <v>139</v>
      </c>
      <c r="F13" s="198">
        <f>'wynik oceny meryt. II stopnia'!J24</f>
        <v>1986060</v>
      </c>
      <c r="G13" s="232">
        <f>'przebieg prac KOP'!CE19</f>
        <v>82.75</v>
      </c>
      <c r="H13" s="234">
        <f>'przebieg prac KOP'!CF19</f>
        <v>0.82750000000000001</v>
      </c>
    </row>
    <row r="14" spans="1:8" ht="50.4" customHeight="1">
      <c r="A14" s="196">
        <v>2</v>
      </c>
      <c r="B14" s="178" t="s">
        <v>173</v>
      </c>
      <c r="C14" s="178" t="s">
        <v>534</v>
      </c>
      <c r="D14" s="178" t="s">
        <v>174</v>
      </c>
      <c r="E14" s="178" t="s">
        <v>139</v>
      </c>
      <c r="F14" s="198">
        <f>'wynik oceny meryt. II stopnia'!J37</f>
        <v>2144380</v>
      </c>
      <c r="G14" s="232">
        <f>'przebieg prac KOP'!CE38</f>
        <v>82.06</v>
      </c>
      <c r="H14" s="234">
        <f>'przebieg prac KOP'!CF38</f>
        <v>0.8206</v>
      </c>
    </row>
    <row r="15" spans="1:8" ht="63" customHeight="1">
      <c r="A15" s="196">
        <v>3</v>
      </c>
      <c r="B15" s="178" t="s">
        <v>181</v>
      </c>
      <c r="C15" s="178" t="s">
        <v>103</v>
      </c>
      <c r="D15" s="178" t="s">
        <v>532</v>
      </c>
      <c r="E15" s="178" t="s">
        <v>139</v>
      </c>
      <c r="F15" s="198">
        <f>'wynik oceny meryt. II stopnia'!J39</f>
        <v>2499392</v>
      </c>
      <c r="G15" s="232">
        <v>81.45</v>
      </c>
      <c r="H15" s="234">
        <v>0.8145</v>
      </c>
    </row>
    <row r="16" spans="1:8" ht="78.599999999999994" customHeight="1">
      <c r="A16" s="196">
        <v>4</v>
      </c>
      <c r="B16" s="178" t="s">
        <v>177</v>
      </c>
      <c r="C16" s="178" t="s">
        <v>93</v>
      </c>
      <c r="D16" s="178" t="s">
        <v>533</v>
      </c>
      <c r="E16" s="178" t="s">
        <v>139</v>
      </c>
      <c r="F16" s="198">
        <f>'wynik oceny meryt. II stopnia'!J34</f>
        <v>2436936.16</v>
      </c>
      <c r="G16" s="232">
        <f>'przebieg prac KOP'!CE31</f>
        <v>74.12</v>
      </c>
      <c r="H16" s="234">
        <f>'przebieg prac KOP'!CF31</f>
        <v>0.74120000000000008</v>
      </c>
    </row>
    <row r="17" spans="1:9" ht="49.95" customHeight="1">
      <c r="A17" s="196">
        <v>5</v>
      </c>
      <c r="B17" s="178" t="s">
        <v>184</v>
      </c>
      <c r="C17" s="178" t="s">
        <v>90</v>
      </c>
      <c r="D17" s="178" t="s">
        <v>526</v>
      </c>
      <c r="E17" s="178" t="s">
        <v>139</v>
      </c>
      <c r="F17" s="198">
        <f>'wynik oceny meryt. II stopnia'!J30</f>
        <v>1138435.6000000001</v>
      </c>
      <c r="G17" s="232">
        <f>'przebieg prac KOP'!CE27</f>
        <v>67.55</v>
      </c>
      <c r="H17" s="234">
        <f>'przebieg prac KOP'!CF27</f>
        <v>0.67549999999999999</v>
      </c>
    </row>
    <row r="18" spans="1:9" ht="29.4" thickBot="1">
      <c r="A18" s="196">
        <v>6</v>
      </c>
      <c r="B18" s="178" t="s">
        <v>171</v>
      </c>
      <c r="C18" s="178" t="s">
        <v>102</v>
      </c>
      <c r="D18" s="178" t="s">
        <v>133</v>
      </c>
      <c r="E18" s="178" t="s">
        <v>139</v>
      </c>
      <c r="F18" s="198">
        <f>'wynik oceny meryt. II stopnia'!J38</f>
        <v>1490712</v>
      </c>
      <c r="G18" s="232">
        <f>'przebieg prac KOP'!CE40</f>
        <v>63</v>
      </c>
      <c r="H18" s="234">
        <f>'przebieg prac KOP'!CF40</f>
        <v>0.63</v>
      </c>
      <c r="I18" s="241">
        <f>SUM(F13:F18)</f>
        <v>11695915.76</v>
      </c>
    </row>
    <row r="19" spans="1:9">
      <c r="A19" s="196">
        <v>7</v>
      </c>
      <c r="B19" s="178" t="s">
        <v>187</v>
      </c>
      <c r="C19" s="178" t="s">
        <v>327</v>
      </c>
      <c r="D19" s="178" t="s">
        <v>117</v>
      </c>
      <c r="E19" s="178" t="s">
        <v>139</v>
      </c>
      <c r="F19" s="198">
        <f>'wynik oceny meryt. II stopnia'!J26</f>
        <v>2489834.75</v>
      </c>
      <c r="G19" s="232">
        <f>'przebieg prac KOP'!CE21</f>
        <v>59.25</v>
      </c>
      <c r="H19" s="234">
        <f>'przebieg prac KOP'!CF21</f>
        <v>0.59250000000000003</v>
      </c>
    </row>
    <row r="20" spans="1:9">
      <c r="A20" s="196">
        <v>8</v>
      </c>
      <c r="B20" s="178" t="s">
        <v>185</v>
      </c>
      <c r="C20" s="178" t="s">
        <v>85</v>
      </c>
      <c r="D20" s="178" t="s">
        <v>116</v>
      </c>
      <c r="E20" s="178" t="s">
        <v>139</v>
      </c>
      <c r="F20" s="198">
        <f>'wynik oceny meryt. II stopnia'!J25</f>
        <v>786626.96</v>
      </c>
      <c r="G20" s="232">
        <f>'przebieg prac KOP'!CE20</f>
        <v>54.13</v>
      </c>
      <c r="H20" s="234">
        <f>'przebieg prac KOP'!CF20</f>
        <v>0.5413</v>
      </c>
    </row>
    <row r="21" spans="1:9" hidden="1">
      <c r="E21" s="193" t="str">
        <f>'1b'!E24</f>
        <v>Razem:</v>
      </c>
      <c r="F21" s="236">
        <f>SUM(F13:F20)</f>
        <v>14972377.469999999</v>
      </c>
    </row>
    <row r="22" spans="1:9" hidden="1">
      <c r="E22" s="227" t="str">
        <f>'wynik oceny meryt. II stopnia'!K46</f>
        <v>ALOKACJA</v>
      </c>
      <c r="F22" s="236">
        <f>'wynik oceny meryt. II stopnia'!K49</f>
        <v>12080000</v>
      </c>
    </row>
    <row r="23" spans="1:9" hidden="1">
      <c r="E23" s="193" t="str">
        <f>'1b'!E26</f>
        <v>Różnica:</v>
      </c>
      <c r="F23" s="236">
        <f>F22-F21</f>
        <v>-2892377.4699999988</v>
      </c>
    </row>
  </sheetData>
  <sortState ref="A12:H24">
    <sortCondition descending="1" ref="G14"/>
  </sortState>
  <pageMargins left="0.7" right="0.7" top="0.75" bottom="0.75" header="0.3" footer="0.3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="90" zoomScaleNormal="90" workbookViewId="0"/>
  </sheetViews>
  <sheetFormatPr defaultColWidth="14.6640625" defaultRowHeight="14.4"/>
  <cols>
    <col min="1" max="1" width="7" style="193" customWidth="1"/>
    <col min="2" max="2" width="31.44140625" style="193" customWidth="1"/>
    <col min="3" max="3" width="27.6640625" style="193" customWidth="1"/>
    <col min="4" max="4" width="56.109375" style="193" customWidth="1"/>
    <col min="5" max="6" width="14.6640625" style="193"/>
    <col min="7" max="16384" width="14.6640625" style="194"/>
  </cols>
  <sheetData>
    <row r="1" spans="1:6">
      <c r="A1" s="237" t="s">
        <v>584</v>
      </c>
    </row>
    <row r="2" spans="1:6">
      <c r="A2" s="237"/>
    </row>
    <row r="7" spans="1:6" ht="119.4" customHeight="1">
      <c r="C7" s="194"/>
      <c r="D7" s="266" t="s">
        <v>574</v>
      </c>
    </row>
    <row r="8" spans="1:6">
      <c r="C8" s="194"/>
      <c r="D8" s="267" t="str">
        <f>'wynik oceny meryt. II stopnia'!$D$8</f>
        <v>Nr konkursu: RPZP.04.09.00-IZ.00-32-001/16</v>
      </c>
    </row>
    <row r="9" spans="1:6">
      <c r="C9" s="194"/>
      <c r="D9" s="268" t="s">
        <v>570</v>
      </c>
    </row>
    <row r="10" spans="1:6">
      <c r="C10" s="194"/>
      <c r="D10" s="267" t="str">
        <f>'wynik oceny meryt. II stopnia'!$D$10</f>
        <v>Działanie 4.9 Rozwój zasobów endogenicznych</v>
      </c>
    </row>
    <row r="13" spans="1:6" ht="28.8">
      <c r="A13" s="270" t="s">
        <v>576</v>
      </c>
      <c r="B13" s="195" t="s">
        <v>575</v>
      </c>
      <c r="C13" s="195" t="s">
        <v>1</v>
      </c>
      <c r="D13" s="195" t="s">
        <v>2</v>
      </c>
      <c r="E13" s="195" t="s">
        <v>138</v>
      </c>
      <c r="F13" s="195" t="s">
        <v>137</v>
      </c>
    </row>
    <row r="14" spans="1:6" ht="60" customHeight="1">
      <c r="A14" s="226">
        <v>1</v>
      </c>
      <c r="B14" s="263" t="s">
        <v>163</v>
      </c>
      <c r="C14" s="263" t="s">
        <v>86</v>
      </c>
      <c r="D14" s="263" t="s">
        <v>119</v>
      </c>
      <c r="E14" s="263" t="s">
        <v>141</v>
      </c>
      <c r="F14" s="110">
        <v>3763604.4</v>
      </c>
    </row>
    <row r="15" spans="1:6" ht="28.8">
      <c r="A15" s="226">
        <v>2</v>
      </c>
      <c r="B15" s="178" t="s">
        <v>161</v>
      </c>
      <c r="C15" s="178" t="s">
        <v>86</v>
      </c>
      <c r="D15" s="178" t="s">
        <v>134</v>
      </c>
      <c r="E15" s="178" t="s">
        <v>141</v>
      </c>
      <c r="F15" s="198">
        <f>'wynik oceny meryt. II stopnia'!J75</f>
        <v>1165497.3899999999</v>
      </c>
    </row>
  </sheetData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przebieg prac KOP</vt:lpstr>
      <vt:lpstr>wynik oceny wstępnej</vt:lpstr>
      <vt:lpstr>PZP_konkurencyj.</vt:lpstr>
      <vt:lpstr>WEK</vt:lpstr>
      <vt:lpstr>wynik oceny meryt. II stopnia</vt:lpstr>
      <vt:lpstr>1a</vt:lpstr>
      <vt:lpstr>1b</vt:lpstr>
      <vt:lpstr>1c</vt:lpstr>
      <vt:lpstr>2a</vt:lpstr>
      <vt:lpstr>2b</vt:lpstr>
      <vt:lpstr>2c</vt:lpstr>
      <vt:lpstr>3</vt:lpstr>
      <vt:lpstr>'1a'!Obszar_wydruku</vt:lpstr>
      <vt:lpstr>'1b'!Obszar_wydruku</vt:lpstr>
      <vt:lpstr>'1c'!Obszar_wydruku</vt:lpstr>
      <vt:lpstr>'2a'!Obszar_wydruku</vt:lpstr>
      <vt:lpstr>'2b'!Obszar_wydruku</vt:lpstr>
      <vt:lpstr>'2c'!Obszar_wydruku</vt:lpstr>
      <vt:lpstr>'3'!Obszar_wydruku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epuszkiewicz</cp:lastModifiedBy>
  <cp:lastPrinted>2017-02-21T07:58:14Z</cp:lastPrinted>
  <dcterms:created xsi:type="dcterms:W3CDTF">2016-10-05T18:16:11Z</dcterms:created>
  <dcterms:modified xsi:type="dcterms:W3CDTF">2017-03-07T07:31:06Z</dcterms:modified>
</cp:coreProperties>
</file>