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75" windowWidth="24675" windowHeight="12045"/>
  </bookViews>
  <sheets>
    <sheet name="Zał Nr 1" sheetId="1" r:id="rId1"/>
    <sheet name="Zał Nr 2" sheetId="2" r:id="rId2"/>
    <sheet name="Zał Nr 3 " sheetId="3" r:id="rId3"/>
    <sheet name="Zał. Nr 4" sheetId="4" r:id="rId4"/>
    <sheet name="Zał Nr 5" sheetId="5" r:id="rId5"/>
    <sheet name="Zał Nr 6" sheetId="6" r:id="rId6"/>
    <sheet name="Zał Nr 7" sheetId="7" r:id="rId7"/>
  </sheets>
  <definedNames>
    <definedName name="_xlnm.Print_Area" localSheetId="0">'Zał Nr 1'!$A$1:$P$426</definedName>
    <definedName name="_xlnm.Print_Area" localSheetId="1">'Zał Nr 2'!$A$1:$M$1321</definedName>
    <definedName name="_xlnm.Print_Area" localSheetId="2">'Zał Nr 3 '!$A$1:$G$75</definedName>
    <definedName name="_xlnm.Print_Area" localSheetId="4">'Zał Nr 5'!$A$1:$L$188</definedName>
    <definedName name="_xlnm.Print_Area" localSheetId="3">'Zał. Nr 4'!$A$1:$H$18</definedName>
    <definedName name="SAPBEXrevision" hidden="1">1</definedName>
    <definedName name="SAPBEXsysID" hidden="1">"BWD"</definedName>
    <definedName name="SAPBEXwbID" hidden="1">"322B1KEEFGZY4S32W30V81JN6"</definedName>
    <definedName name="_xlnm.Print_Titles" localSheetId="0">'Zał Nr 1'!$7:$8</definedName>
    <definedName name="_xlnm.Print_Titles" localSheetId="1">'Zał Nr 2'!$7:$8</definedName>
    <definedName name="_xlnm.Print_Titles" localSheetId="2">'Zał Nr 3 '!$6:$10</definedName>
    <definedName name="_xlnm.Print_Titles" localSheetId="4">'Zał Nr 5'!$7:$9</definedName>
    <definedName name="_xlnm.Print_Titles" localSheetId="5">'Zał Nr 6'!$7:$8</definedName>
  </definedNames>
  <calcPr calcId="145621"/>
</workbook>
</file>

<file path=xl/calcChain.xml><?xml version="1.0" encoding="utf-8"?>
<calcChain xmlns="http://schemas.openxmlformats.org/spreadsheetml/2006/main">
  <c r="I34" i="7" l="1"/>
  <c r="H33" i="7"/>
  <c r="I33" i="7" s="1"/>
  <c r="G33" i="7"/>
  <c r="F33" i="7"/>
  <c r="H32" i="7"/>
  <c r="G32" i="7"/>
  <c r="I32" i="7" s="1"/>
  <c r="F32" i="7"/>
  <c r="I31" i="7"/>
  <c r="I30" i="7"/>
  <c r="H29" i="7"/>
  <c r="I29" i="7" s="1"/>
  <c r="G29" i="7"/>
  <c r="F29" i="7"/>
  <c r="I28" i="7"/>
  <c r="I27" i="7"/>
  <c r="H26" i="7"/>
  <c r="I26" i="7" s="1"/>
  <c r="G26" i="7"/>
  <c r="F26" i="7"/>
  <c r="H25" i="7"/>
  <c r="I25" i="7" s="1"/>
  <c r="G25" i="7"/>
  <c r="F25" i="7"/>
  <c r="I24" i="7"/>
  <c r="H23" i="7"/>
  <c r="I23" i="7" s="1"/>
  <c r="G23" i="7"/>
  <c r="F23" i="7"/>
  <c r="I22" i="7"/>
  <c r="H21" i="7"/>
  <c r="I21" i="7" s="1"/>
  <c r="G21" i="7"/>
  <c r="F21" i="7"/>
  <c r="H20" i="7"/>
  <c r="I20" i="7" s="1"/>
  <c r="G20" i="7"/>
  <c r="F20" i="7"/>
  <c r="I19" i="7"/>
  <c r="H18" i="7"/>
  <c r="I18" i="7" s="1"/>
  <c r="G18" i="7"/>
  <c r="F18" i="7"/>
  <c r="H17" i="7"/>
  <c r="I17" i="7" s="1"/>
  <c r="G17" i="7"/>
  <c r="F17" i="7"/>
  <c r="I16" i="7"/>
  <c r="H15" i="7"/>
  <c r="I15" i="7" s="1"/>
  <c r="G15" i="7"/>
  <c r="F15" i="7"/>
  <c r="H14" i="7"/>
  <c r="I14" i="7" s="1"/>
  <c r="G14" i="7"/>
  <c r="F14" i="7"/>
  <c r="I13" i="7"/>
  <c r="H12" i="7"/>
  <c r="I12" i="7" s="1"/>
  <c r="G12" i="7"/>
  <c r="F12" i="7"/>
  <c r="I11" i="7"/>
  <c r="H10" i="7"/>
  <c r="I10" i="7" s="1"/>
  <c r="G10" i="7"/>
  <c r="F10" i="7"/>
  <c r="H9" i="7"/>
  <c r="I9" i="7" s="1"/>
  <c r="G9" i="7"/>
  <c r="F9" i="7"/>
  <c r="H8" i="7"/>
  <c r="I8" i="7" s="1"/>
  <c r="G8" i="7"/>
  <c r="F8" i="7"/>
  <c r="I154" i="6"/>
  <c r="J154" i="6" s="1"/>
  <c r="H154" i="6"/>
  <c r="G154" i="6"/>
  <c r="I11" i="6"/>
  <c r="J11" i="6" s="1"/>
  <c r="H11" i="6"/>
  <c r="G11" i="6"/>
  <c r="I9" i="6"/>
  <c r="J9" i="6" s="1"/>
  <c r="H9" i="6"/>
  <c r="G9" i="6"/>
  <c r="H187" i="5" l="1"/>
  <c r="K186" i="5"/>
  <c r="L186" i="5" s="1"/>
  <c r="J186" i="5"/>
  <c r="I186" i="5"/>
  <c r="G186" i="5"/>
  <c r="H186" i="5" s="1"/>
  <c r="F186" i="5"/>
  <c r="E186" i="5"/>
  <c r="H184" i="5"/>
  <c r="K183" i="5"/>
  <c r="L183" i="5" s="1"/>
  <c r="J183" i="5"/>
  <c r="I183" i="5"/>
  <c r="G183" i="5"/>
  <c r="H183" i="5" s="1"/>
  <c r="F183" i="5"/>
  <c r="E183" i="5"/>
  <c r="K182" i="5"/>
  <c r="L182" i="5" s="1"/>
  <c r="J182" i="5"/>
  <c r="I182" i="5"/>
  <c r="G182" i="5"/>
  <c r="H182" i="5" s="1"/>
  <c r="F182" i="5"/>
  <c r="E182" i="5"/>
  <c r="I179" i="5"/>
  <c r="E179" i="5"/>
  <c r="H177" i="5"/>
  <c r="K176" i="5"/>
  <c r="L176" i="5" s="1"/>
  <c r="J176" i="5"/>
  <c r="I176" i="5"/>
  <c r="G176" i="5"/>
  <c r="H176" i="5" s="1"/>
  <c r="F176" i="5"/>
  <c r="E176" i="5"/>
  <c r="K175" i="5"/>
  <c r="L175" i="5" s="1"/>
  <c r="J175" i="5"/>
  <c r="I175" i="5"/>
  <c r="G175" i="5"/>
  <c r="F175" i="5"/>
  <c r="H175" i="5" s="1"/>
  <c r="E175" i="5"/>
  <c r="E172" i="5"/>
  <c r="H169" i="5"/>
  <c r="H168" i="5"/>
  <c r="K167" i="5"/>
  <c r="L167" i="5" s="1"/>
  <c r="J167" i="5"/>
  <c r="I167" i="5"/>
  <c r="G167" i="5"/>
  <c r="H167" i="5" s="1"/>
  <c r="F167" i="5"/>
  <c r="E167" i="5"/>
  <c r="H165" i="5"/>
  <c r="H164" i="5"/>
  <c r="K163" i="5"/>
  <c r="J163" i="5"/>
  <c r="L163" i="5" s="1"/>
  <c r="I163" i="5"/>
  <c r="G163" i="5"/>
  <c r="F163" i="5"/>
  <c r="H163" i="5" s="1"/>
  <c r="E163" i="5"/>
  <c r="K162" i="5"/>
  <c r="J162" i="5"/>
  <c r="L162" i="5" s="1"/>
  <c r="I162" i="5"/>
  <c r="G162" i="5"/>
  <c r="F162" i="5"/>
  <c r="H162" i="5" s="1"/>
  <c r="E162" i="5"/>
  <c r="K159" i="5"/>
  <c r="J159" i="5"/>
  <c r="L159" i="5" s="1"/>
  <c r="I159" i="5"/>
  <c r="G159" i="5"/>
  <c r="F159" i="5"/>
  <c r="H159" i="5" s="1"/>
  <c r="E159" i="5"/>
  <c r="K158" i="5"/>
  <c r="J158" i="5"/>
  <c r="L158" i="5" s="1"/>
  <c r="I158" i="5"/>
  <c r="G158" i="5"/>
  <c r="F158" i="5"/>
  <c r="H158" i="5" s="1"/>
  <c r="E158" i="5"/>
  <c r="K157" i="5"/>
  <c r="L157" i="5" s="1"/>
  <c r="J157" i="5"/>
  <c r="I157" i="5"/>
  <c r="G157" i="5"/>
  <c r="H157" i="5" s="1"/>
  <c r="F157" i="5"/>
  <c r="N157" i="5" s="1"/>
  <c r="E157" i="5"/>
  <c r="M157" i="5" s="1"/>
  <c r="K153" i="5"/>
  <c r="H152" i="5"/>
  <c r="K151" i="5"/>
  <c r="L151" i="5" s="1"/>
  <c r="J151" i="5"/>
  <c r="I151" i="5"/>
  <c r="G151" i="5"/>
  <c r="H151" i="5" s="1"/>
  <c r="F151" i="5"/>
  <c r="E151" i="5"/>
  <c r="K150" i="5"/>
  <c r="L150" i="5" s="1"/>
  <c r="J150" i="5"/>
  <c r="I150" i="5"/>
  <c r="G150" i="5"/>
  <c r="H150" i="5" s="1"/>
  <c r="F150" i="5"/>
  <c r="E150" i="5"/>
  <c r="K149" i="5"/>
  <c r="L149" i="5" s="1"/>
  <c r="J149" i="5"/>
  <c r="I149" i="5"/>
  <c r="G149" i="5"/>
  <c r="F149" i="5"/>
  <c r="N149" i="5" s="1"/>
  <c r="E149" i="5"/>
  <c r="M149" i="5" s="1"/>
  <c r="G146" i="5"/>
  <c r="F146" i="5"/>
  <c r="H146" i="5" s="1"/>
  <c r="E146" i="5"/>
  <c r="K140" i="5"/>
  <c r="L140" i="5" s="1"/>
  <c r="J140" i="5"/>
  <c r="I140" i="5"/>
  <c r="G140" i="5"/>
  <c r="H140" i="5" s="1"/>
  <c r="F140" i="5"/>
  <c r="E140" i="5"/>
  <c r="K139" i="5"/>
  <c r="L139" i="5" s="1"/>
  <c r="J139" i="5"/>
  <c r="I139" i="5"/>
  <c r="G139" i="5"/>
  <c r="H139" i="5" s="1"/>
  <c r="F139" i="5"/>
  <c r="E139" i="5"/>
  <c r="K135" i="5"/>
  <c r="L135" i="5" s="1"/>
  <c r="J135" i="5"/>
  <c r="I135" i="5"/>
  <c r="H135" i="5"/>
  <c r="K134" i="5"/>
  <c r="L134" i="5" s="1"/>
  <c r="J134" i="5"/>
  <c r="I134" i="5"/>
  <c r="H134" i="5"/>
  <c r="K116" i="5"/>
  <c r="K115" i="5"/>
  <c r="K111" i="5"/>
  <c r="J111" i="5"/>
  <c r="I111" i="5"/>
  <c r="G111" i="5"/>
  <c r="H111" i="5" s="1"/>
  <c r="F111" i="5"/>
  <c r="E111" i="5"/>
  <c r="K99" i="5"/>
  <c r="L99" i="5" s="1"/>
  <c r="J99" i="5"/>
  <c r="I99" i="5"/>
  <c r="G99" i="5"/>
  <c r="H99" i="5" s="1"/>
  <c r="F99" i="5"/>
  <c r="E99" i="5"/>
  <c r="K98" i="5"/>
  <c r="L98" i="5" s="1"/>
  <c r="J98" i="5"/>
  <c r="I98" i="5"/>
  <c r="G98" i="5"/>
  <c r="H98" i="5" s="1"/>
  <c r="F98" i="5"/>
  <c r="E98" i="5"/>
  <c r="K94" i="5"/>
  <c r="L94" i="5" s="1"/>
  <c r="J94" i="5"/>
  <c r="I94" i="5"/>
  <c r="G94" i="5"/>
  <c r="H94" i="5" s="1"/>
  <c r="F94" i="5"/>
  <c r="E94" i="5"/>
  <c r="K93" i="5"/>
  <c r="L93" i="5" s="1"/>
  <c r="J93" i="5"/>
  <c r="I93" i="5"/>
  <c r="G93" i="5"/>
  <c r="H93" i="5" s="1"/>
  <c r="F93" i="5"/>
  <c r="E93" i="5"/>
  <c r="K84" i="5"/>
  <c r="K82" i="5"/>
  <c r="L82" i="5" s="1"/>
  <c r="J82" i="5"/>
  <c r="I82" i="5"/>
  <c r="G82" i="5"/>
  <c r="H82" i="5" s="1"/>
  <c r="F82" i="5"/>
  <c r="E82" i="5"/>
  <c r="K81" i="5"/>
  <c r="L81" i="5" s="1"/>
  <c r="J81" i="5"/>
  <c r="I81" i="5"/>
  <c r="G81" i="5"/>
  <c r="H81" i="5" s="1"/>
  <c r="F81" i="5"/>
  <c r="E81" i="5"/>
  <c r="K78" i="5"/>
  <c r="J78" i="5"/>
  <c r="I78" i="5"/>
  <c r="G78" i="5"/>
  <c r="F78" i="5"/>
  <c r="H78" i="5" s="1"/>
  <c r="E78" i="5"/>
  <c r="K75" i="5"/>
  <c r="J75" i="5"/>
  <c r="I75" i="5"/>
  <c r="G75" i="5"/>
  <c r="H75" i="5" s="1"/>
  <c r="F75" i="5"/>
  <c r="E75" i="5"/>
  <c r="K72" i="5"/>
  <c r="J72" i="5"/>
  <c r="I72" i="5"/>
  <c r="G72" i="5"/>
  <c r="H72" i="5" s="1"/>
  <c r="F72" i="5"/>
  <c r="E72" i="5"/>
  <c r="K71" i="5"/>
  <c r="J71" i="5"/>
  <c r="I71" i="5"/>
  <c r="G71" i="5"/>
  <c r="H71" i="5" s="1"/>
  <c r="F71" i="5"/>
  <c r="E71" i="5"/>
  <c r="K70" i="5"/>
  <c r="K68" i="5"/>
  <c r="J68" i="5"/>
  <c r="L68" i="5" s="1"/>
  <c r="I68" i="5"/>
  <c r="G68" i="5"/>
  <c r="F68" i="5"/>
  <c r="H68" i="5" s="1"/>
  <c r="E68" i="5"/>
  <c r="K67" i="5"/>
  <c r="K65" i="5"/>
  <c r="L65" i="5" s="1"/>
  <c r="J65" i="5"/>
  <c r="I65" i="5"/>
  <c r="G65" i="5"/>
  <c r="H65" i="5" s="1"/>
  <c r="F65" i="5"/>
  <c r="E65" i="5"/>
  <c r="K64" i="5"/>
  <c r="L64" i="5" s="1"/>
  <c r="J64" i="5"/>
  <c r="I64" i="5"/>
  <c r="G64" i="5"/>
  <c r="H64" i="5" s="1"/>
  <c r="F64" i="5"/>
  <c r="E64" i="5"/>
  <c r="K60" i="5"/>
  <c r="L60" i="5" s="1"/>
  <c r="J60" i="5"/>
  <c r="I60" i="5"/>
  <c r="G60" i="5"/>
  <c r="H60" i="5" s="1"/>
  <c r="F60" i="5"/>
  <c r="E60" i="5"/>
  <c r="K57" i="5"/>
  <c r="L57" i="5" s="1"/>
  <c r="J57" i="5"/>
  <c r="I57" i="5"/>
  <c r="G57" i="5"/>
  <c r="F57" i="5"/>
  <c r="K32" i="5"/>
  <c r="L32" i="5" s="1"/>
  <c r="J32" i="5"/>
  <c r="I32" i="5"/>
  <c r="G32" i="5"/>
  <c r="H32" i="5" s="1"/>
  <c r="F32" i="5"/>
  <c r="E32" i="5"/>
  <c r="H17" i="5"/>
  <c r="H16" i="5"/>
  <c r="H15" i="5"/>
  <c r="K14" i="5"/>
  <c r="L14" i="5" s="1"/>
  <c r="J14" i="5"/>
  <c r="I14" i="5"/>
  <c r="G14" i="5"/>
  <c r="H14" i="5" s="1"/>
  <c r="F14" i="5"/>
  <c r="E14" i="5"/>
  <c r="K13" i="5"/>
  <c r="L13" i="5" s="1"/>
  <c r="J13" i="5"/>
  <c r="I13" i="5"/>
  <c r="G13" i="5"/>
  <c r="H13" i="5" s="1"/>
  <c r="F13" i="5"/>
  <c r="E13" i="5"/>
  <c r="K12" i="5"/>
  <c r="L12" i="5" s="1"/>
  <c r="J12" i="5"/>
  <c r="I12" i="5"/>
  <c r="G12" i="5"/>
  <c r="H12" i="5" s="1"/>
  <c r="F12" i="5"/>
  <c r="N12" i="5" s="1"/>
  <c r="E12" i="5"/>
  <c r="M12" i="5" s="1"/>
  <c r="K10" i="5"/>
  <c r="L10" i="5" s="1"/>
  <c r="J10" i="5"/>
  <c r="I10" i="5"/>
  <c r="G10" i="5"/>
  <c r="H10" i="5" s="1"/>
  <c r="F10" i="5"/>
  <c r="N10" i="5" s="1"/>
  <c r="E10" i="5"/>
  <c r="M10" i="5" s="1"/>
  <c r="H149" i="5" l="1"/>
  <c r="H16" i="4" l="1"/>
  <c r="H15" i="4"/>
  <c r="G65" i="3"/>
  <c r="G64" i="3"/>
  <c r="G56" i="3"/>
  <c r="G55" i="3"/>
  <c r="G48" i="3"/>
  <c r="G47" i="3"/>
  <c r="G40" i="3"/>
  <c r="G39" i="3"/>
  <c r="G32" i="3"/>
  <c r="G31" i="3"/>
  <c r="F26" i="3"/>
  <c r="E26" i="3"/>
  <c r="F25" i="3"/>
  <c r="E25" i="3"/>
  <c r="F24" i="3"/>
  <c r="E24" i="3"/>
  <c r="F23" i="3"/>
  <c r="E23" i="3"/>
  <c r="G23" i="3" s="1"/>
  <c r="D23" i="3"/>
  <c r="F22" i="3"/>
  <c r="E22" i="3"/>
  <c r="G22" i="3" s="1"/>
  <c r="D22" i="3"/>
  <c r="F21" i="3"/>
  <c r="E21" i="3"/>
  <c r="F17" i="3"/>
  <c r="E17" i="3"/>
  <c r="F16" i="3"/>
  <c r="E16" i="3"/>
  <c r="F15" i="3"/>
  <c r="E15" i="3"/>
  <c r="F14" i="3"/>
  <c r="E14" i="3"/>
  <c r="G14" i="3" s="1"/>
  <c r="D14" i="3"/>
  <c r="F13" i="3"/>
  <c r="G13" i="3" s="1"/>
  <c r="E13" i="3"/>
  <c r="D13" i="3"/>
  <c r="F12" i="3"/>
  <c r="E12" i="3"/>
  <c r="L17" i="2" l="1"/>
  <c r="L16" i="2"/>
  <c r="K15" i="2"/>
  <c r="M15" i="2" s="1"/>
  <c r="J15" i="2"/>
  <c r="L15" i="2" s="1"/>
  <c r="H15" i="2"/>
  <c r="L14" i="2"/>
  <c r="L13" i="2"/>
  <c r="K12" i="2"/>
  <c r="M12" i="2" s="1"/>
  <c r="J12" i="2"/>
  <c r="H12" i="2"/>
  <c r="L11" i="2"/>
  <c r="L10" i="2"/>
  <c r="K9" i="2"/>
  <c r="J9" i="2"/>
  <c r="L9" i="2" s="1"/>
  <c r="H9" i="2"/>
  <c r="O426" i="1"/>
  <c r="O425" i="1"/>
  <c r="O423" i="1"/>
  <c r="O422" i="1"/>
  <c r="O421" i="1"/>
  <c r="O417" i="1"/>
  <c r="O416" i="1"/>
  <c r="O415" i="1"/>
  <c r="O414" i="1"/>
  <c r="O413" i="1"/>
  <c r="O409" i="1"/>
  <c r="O408" i="1"/>
  <c r="O407" i="1"/>
  <c r="O404" i="1"/>
  <c r="O403" i="1"/>
  <c r="O402" i="1"/>
  <c r="O401" i="1"/>
  <c r="O400" i="1"/>
  <c r="O399" i="1"/>
  <c r="O398" i="1"/>
  <c r="O396" i="1"/>
  <c r="O393" i="1"/>
  <c r="O392" i="1"/>
  <c r="O391" i="1"/>
  <c r="O389" i="1"/>
  <c r="O388" i="1"/>
  <c r="O385" i="1"/>
  <c r="O384" i="1"/>
  <c r="O383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57" i="1"/>
  <c r="O356" i="1"/>
  <c r="O355" i="1"/>
  <c r="O354" i="1"/>
  <c r="O353" i="1"/>
  <c r="O352" i="1"/>
  <c r="O351" i="1"/>
  <c r="O349" i="1"/>
  <c r="O347" i="1"/>
  <c r="O344" i="1"/>
  <c r="O342" i="1"/>
  <c r="O341" i="1"/>
  <c r="O340" i="1"/>
  <c r="O338" i="1"/>
  <c r="O337" i="1"/>
  <c r="O336" i="1"/>
  <c r="O335" i="1"/>
  <c r="O334" i="1"/>
  <c r="O333" i="1"/>
  <c r="O332" i="1"/>
  <c r="O329" i="1"/>
  <c r="O328" i="1"/>
  <c r="O321" i="1"/>
  <c r="O319" i="1"/>
  <c r="O318" i="1"/>
  <c r="O317" i="1"/>
  <c r="O316" i="1"/>
  <c r="O315" i="1"/>
  <c r="O314" i="1"/>
  <c r="O313" i="1"/>
  <c r="O312" i="1"/>
  <c r="O311" i="1"/>
  <c r="O310" i="1"/>
  <c r="O309" i="1"/>
  <c r="O303" i="1"/>
  <c r="O300" i="1"/>
  <c r="O299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7" i="1"/>
  <c r="O255" i="1"/>
  <c r="O254" i="1"/>
  <c r="O253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6" i="1"/>
  <c r="O235" i="1"/>
  <c r="O234" i="1"/>
  <c r="O233" i="1"/>
  <c r="O232" i="1"/>
  <c r="O231" i="1"/>
  <c r="O229" i="1"/>
  <c r="O228" i="1"/>
  <c r="O227" i="1"/>
  <c r="O226" i="1"/>
  <c r="O224" i="1"/>
  <c r="O223" i="1"/>
  <c r="O218" i="1"/>
  <c r="O217" i="1"/>
  <c r="O215" i="1"/>
  <c r="O214" i="1"/>
  <c r="O209" i="1"/>
  <c r="O208" i="1"/>
  <c r="O207" i="1"/>
  <c r="O204" i="1"/>
  <c r="O203" i="1"/>
  <c r="O198" i="1"/>
  <c r="O197" i="1"/>
  <c r="O196" i="1"/>
  <c r="O195" i="1"/>
  <c r="O194" i="1"/>
  <c r="O193" i="1"/>
  <c r="O191" i="1"/>
  <c r="O190" i="1"/>
  <c r="O189" i="1"/>
  <c r="O187" i="1"/>
  <c r="O186" i="1"/>
  <c r="O185" i="1"/>
  <c r="O184" i="1"/>
  <c r="O183" i="1"/>
  <c r="O182" i="1"/>
  <c r="O181" i="1"/>
  <c r="O180" i="1"/>
  <c r="O179" i="1"/>
  <c r="O178" i="1"/>
  <c r="O174" i="1"/>
  <c r="O173" i="1"/>
  <c r="O172" i="1"/>
  <c r="O171" i="1"/>
  <c r="O170" i="1"/>
  <c r="O169" i="1"/>
  <c r="O167" i="1"/>
  <c r="O165" i="1"/>
  <c r="O164" i="1"/>
  <c r="O163" i="1"/>
  <c r="O162" i="1"/>
  <c r="O161" i="1"/>
  <c r="O160" i="1"/>
  <c r="O158" i="1"/>
  <c r="O154" i="1"/>
  <c r="O153" i="1"/>
  <c r="O152" i="1"/>
  <c r="O149" i="1"/>
  <c r="O148" i="1"/>
  <c r="O146" i="1"/>
  <c r="O145" i="1"/>
  <c r="O144" i="1"/>
  <c r="O143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2" i="1"/>
  <c r="O121" i="1"/>
  <c r="O120" i="1"/>
  <c r="O119" i="1"/>
  <c r="O118" i="1"/>
  <c r="O117" i="1"/>
  <c r="O115" i="1"/>
  <c r="O113" i="1"/>
  <c r="O112" i="1"/>
  <c r="O111" i="1"/>
  <c r="O107" i="1"/>
  <c r="O106" i="1"/>
  <c r="O104" i="1"/>
  <c r="O103" i="1"/>
  <c r="O101" i="1"/>
  <c r="O100" i="1"/>
  <c r="O99" i="1"/>
  <c r="O98" i="1"/>
  <c r="O97" i="1"/>
  <c r="O96" i="1"/>
  <c r="O95" i="1"/>
  <c r="O93" i="1"/>
  <c r="O92" i="1"/>
  <c r="O91" i="1"/>
  <c r="O90" i="1"/>
  <c r="O89" i="1"/>
  <c r="O88" i="1"/>
  <c r="O87" i="1"/>
  <c r="O86" i="1"/>
  <c r="O85" i="1"/>
  <c r="O83" i="1"/>
  <c r="O82" i="1"/>
  <c r="O81" i="1"/>
  <c r="O80" i="1"/>
  <c r="O77" i="1"/>
  <c r="O76" i="1"/>
  <c r="O74" i="1"/>
  <c r="O73" i="1"/>
  <c r="O72" i="1"/>
  <c r="O71" i="1"/>
  <c r="O70" i="1"/>
  <c r="O69" i="1"/>
  <c r="O68" i="1"/>
  <c r="O67" i="1"/>
  <c r="O66" i="1"/>
  <c r="O65" i="1"/>
  <c r="O64" i="1"/>
  <c r="O63" i="1"/>
  <c r="O58" i="1"/>
  <c r="O57" i="1"/>
  <c r="O56" i="1"/>
  <c r="O51" i="1"/>
  <c r="O50" i="1"/>
  <c r="M48" i="1"/>
  <c r="P48" i="1" s="1"/>
  <c r="L48" i="1"/>
  <c r="O48" i="1" s="1"/>
  <c r="M47" i="1"/>
  <c r="P47" i="1" s="1"/>
  <c r="L47" i="1"/>
  <c r="M46" i="1"/>
  <c r="O46" i="1" s="1"/>
  <c r="L46" i="1"/>
  <c r="O41" i="1"/>
  <c r="J41" i="1"/>
  <c r="J48" i="1" s="1"/>
  <c r="O40" i="1"/>
  <c r="O39" i="1"/>
  <c r="O38" i="1"/>
  <c r="O37" i="1"/>
  <c r="O36" i="1"/>
  <c r="J36" i="1"/>
  <c r="O34" i="1"/>
  <c r="O33" i="1"/>
  <c r="J33" i="1"/>
  <c r="O32" i="1"/>
  <c r="M31" i="1"/>
  <c r="O31" i="1" s="1"/>
  <c r="L31" i="1"/>
  <c r="J31" i="1"/>
  <c r="M30" i="1"/>
  <c r="M429" i="1" s="1"/>
  <c r="L30" i="1"/>
  <c r="L429" i="1" s="1"/>
  <c r="J30" i="1"/>
  <c r="J45" i="1" s="1"/>
  <c r="O29" i="1"/>
  <c r="J29" i="1"/>
  <c r="J47" i="1" s="1"/>
  <c r="J46" i="1" s="1"/>
  <c r="O28" i="1"/>
  <c r="O27" i="1"/>
  <c r="O26" i="1"/>
  <c r="O24" i="1"/>
  <c r="O23" i="1"/>
  <c r="J23" i="1"/>
  <c r="O22" i="1"/>
  <c r="O21" i="1"/>
  <c r="O20" i="1"/>
  <c r="O19" i="1"/>
  <c r="O18" i="1"/>
  <c r="M17" i="1"/>
  <c r="P17" i="1" s="1"/>
  <c r="L17" i="1"/>
  <c r="J17" i="1"/>
  <c r="O16" i="1"/>
  <c r="J16" i="1"/>
  <c r="O15" i="1"/>
  <c r="J15" i="1"/>
  <c r="O14" i="1"/>
  <c r="O13" i="1"/>
  <c r="M12" i="1"/>
  <c r="O12" i="1" s="1"/>
  <c r="L12" i="1"/>
  <c r="J12" i="1"/>
  <c r="M11" i="1"/>
  <c r="P11" i="1" s="1"/>
  <c r="L11" i="1"/>
  <c r="J11" i="1"/>
  <c r="M10" i="1"/>
  <c r="M428" i="1" s="1"/>
  <c r="L10" i="1"/>
  <c r="L428" i="1" s="1"/>
  <c r="L427" i="1" s="1"/>
  <c r="J10" i="1"/>
  <c r="J44" i="1" s="1"/>
  <c r="M9" i="1"/>
  <c r="P122" i="1" s="1"/>
  <c r="L9" i="1"/>
  <c r="J9" i="1"/>
  <c r="M1321" i="2" l="1"/>
  <c r="M1319" i="2"/>
  <c r="M1317" i="2"/>
  <c r="M1315" i="2"/>
  <c r="M1313" i="2"/>
  <c r="M1311" i="2"/>
  <c r="M1309" i="2"/>
  <c r="M1307" i="2"/>
  <c r="M1305" i="2"/>
  <c r="M1303" i="2"/>
  <c r="M1301" i="2"/>
  <c r="M1299" i="2"/>
  <c r="M1297" i="2"/>
  <c r="M1295" i="2"/>
  <c r="M1293" i="2"/>
  <c r="M1291" i="2"/>
  <c r="M1289" i="2"/>
  <c r="M1287" i="2"/>
  <c r="M1285" i="2"/>
  <c r="M1283" i="2"/>
  <c r="M1281" i="2"/>
  <c r="M1279" i="2"/>
  <c r="M1277" i="2"/>
  <c r="M1275" i="2"/>
  <c r="M1273" i="2"/>
  <c r="M1271" i="2"/>
  <c r="M1269" i="2"/>
  <c r="M1267" i="2"/>
  <c r="M1265" i="2"/>
  <c r="M1263" i="2"/>
  <c r="M1261" i="2"/>
  <c r="M1259" i="2"/>
  <c r="M1257" i="2"/>
  <c r="M1255" i="2"/>
  <c r="M1253" i="2"/>
  <c r="M1251" i="2"/>
  <c r="M1249" i="2"/>
  <c r="M1247" i="2"/>
  <c r="M1245" i="2"/>
  <c r="M1243" i="2"/>
  <c r="M1241" i="2"/>
  <c r="M1239" i="2"/>
  <c r="M1237" i="2"/>
  <c r="M1235" i="2"/>
  <c r="M1233" i="2"/>
  <c r="M1231" i="2"/>
  <c r="M1229" i="2"/>
  <c r="M1227" i="2"/>
  <c r="M1225" i="2"/>
  <c r="M1223" i="2"/>
  <c r="M1221" i="2"/>
  <c r="M1219" i="2"/>
  <c r="M1217" i="2"/>
  <c r="M1215" i="2"/>
  <c r="M1213" i="2"/>
  <c r="M1211" i="2"/>
  <c r="M1209" i="2"/>
  <c r="M1207" i="2"/>
  <c r="M1205" i="2"/>
  <c r="M1203" i="2"/>
  <c r="M1201" i="2"/>
  <c r="M1199" i="2"/>
  <c r="M1197" i="2"/>
  <c r="M1195" i="2"/>
  <c r="M1193" i="2"/>
  <c r="M1191" i="2"/>
  <c r="M1189" i="2"/>
  <c r="M1187" i="2"/>
  <c r="M1185" i="2"/>
  <c r="M1183" i="2"/>
  <c r="M1181" i="2"/>
  <c r="M1179" i="2"/>
  <c r="M1177" i="2"/>
  <c r="M1175" i="2"/>
  <c r="M1173" i="2"/>
  <c r="M1171" i="2"/>
  <c r="M1169" i="2"/>
  <c r="M1167" i="2"/>
  <c r="M1165" i="2"/>
  <c r="M1163" i="2"/>
  <c r="M1161" i="2"/>
  <c r="M1159" i="2"/>
  <c r="M1157" i="2"/>
  <c r="M1155" i="2"/>
  <c r="M1153" i="2"/>
  <c r="M1320" i="2"/>
  <c r="M1318" i="2"/>
  <c r="M1316" i="2"/>
  <c r="M1314" i="2"/>
  <c r="M1312" i="2"/>
  <c r="M1310" i="2"/>
  <c r="M1308" i="2"/>
  <c r="M1306" i="2"/>
  <c r="M1304" i="2"/>
  <c r="M1302" i="2"/>
  <c r="M1300" i="2"/>
  <c r="M1298" i="2"/>
  <c r="M1296" i="2"/>
  <c r="M1294" i="2"/>
  <c r="M1292" i="2"/>
  <c r="M1290" i="2"/>
  <c r="M1288" i="2"/>
  <c r="M1286" i="2"/>
  <c r="M1284" i="2"/>
  <c r="M1282" i="2"/>
  <c r="M1280" i="2"/>
  <c r="M1278" i="2"/>
  <c r="M1276" i="2"/>
  <c r="M1274" i="2"/>
  <c r="M1272" i="2"/>
  <c r="M1270" i="2"/>
  <c r="M1268" i="2"/>
  <c r="M1266" i="2"/>
  <c r="M1264" i="2"/>
  <c r="M1262" i="2"/>
  <c r="M1260" i="2"/>
  <c r="M1258" i="2"/>
  <c r="M1256" i="2"/>
  <c r="M1254" i="2"/>
  <c r="M1252" i="2"/>
  <c r="M1250" i="2"/>
  <c r="M1248" i="2"/>
  <c r="M1246" i="2"/>
  <c r="M1244" i="2"/>
  <c r="M1242" i="2"/>
  <c r="M1240" i="2"/>
  <c r="M1238" i="2"/>
  <c r="M1236" i="2"/>
  <c r="M1234" i="2"/>
  <c r="M1232" i="2"/>
  <c r="M1230" i="2"/>
  <c r="M1228" i="2"/>
  <c r="M1226" i="2"/>
  <c r="M1224" i="2"/>
  <c r="M1222" i="2"/>
  <c r="M1220" i="2"/>
  <c r="M1218" i="2"/>
  <c r="M1216" i="2"/>
  <c r="M1214" i="2"/>
  <c r="M1212" i="2"/>
  <c r="M1210" i="2"/>
  <c r="M1208" i="2"/>
  <c r="M1206" i="2"/>
  <c r="M1204" i="2"/>
  <c r="M1202" i="2"/>
  <c r="M1200" i="2"/>
  <c r="M1198" i="2"/>
  <c r="M1196" i="2"/>
  <c r="M1194" i="2"/>
  <c r="M1192" i="2"/>
  <c r="M1190" i="2"/>
  <c r="M1188" i="2"/>
  <c r="M1186" i="2"/>
  <c r="M1184" i="2"/>
  <c r="M1182" i="2"/>
  <c r="M1180" i="2"/>
  <c r="M1178" i="2"/>
  <c r="M1176" i="2"/>
  <c r="M1174" i="2"/>
  <c r="M1172" i="2"/>
  <c r="M1170" i="2"/>
  <c r="M1168" i="2"/>
  <c r="M1166" i="2"/>
  <c r="M1164" i="2"/>
  <c r="M1162" i="2"/>
  <c r="M1160" i="2"/>
  <c r="M1158" i="2"/>
  <c r="M1156" i="2"/>
  <c r="M1154" i="2"/>
  <c r="M1152" i="2"/>
  <c r="M1150" i="2"/>
  <c r="M1148" i="2"/>
  <c r="M1146" i="2"/>
  <c r="M1144" i="2"/>
  <c r="M1142" i="2"/>
  <c r="M1140" i="2"/>
  <c r="M1138" i="2"/>
  <c r="M1136" i="2"/>
  <c r="M1134" i="2"/>
  <c r="M1132" i="2"/>
  <c r="M1130" i="2"/>
  <c r="M1128" i="2"/>
  <c r="M1126" i="2"/>
  <c r="M1124" i="2"/>
  <c r="M1122" i="2"/>
  <c r="M1120" i="2"/>
  <c r="M1118" i="2"/>
  <c r="M1116" i="2"/>
  <c r="M1114" i="2"/>
  <c r="M1112" i="2"/>
  <c r="M1110" i="2"/>
  <c r="M1108" i="2"/>
  <c r="M1106" i="2"/>
  <c r="M1104" i="2"/>
  <c r="M1102" i="2"/>
  <c r="M1100" i="2"/>
  <c r="M1098" i="2"/>
  <c r="M1096" i="2"/>
  <c r="M1094" i="2"/>
  <c r="M1092" i="2"/>
  <c r="M1090" i="2"/>
  <c r="M1088" i="2"/>
  <c r="M1086" i="2"/>
  <c r="M1084" i="2"/>
  <c r="M1082" i="2"/>
  <c r="M1080" i="2"/>
  <c r="M1078" i="2"/>
  <c r="M1076" i="2"/>
  <c r="M1074" i="2"/>
  <c r="M1072" i="2"/>
  <c r="M1070" i="2"/>
  <c r="M1068" i="2"/>
  <c r="M1066" i="2"/>
  <c r="M1064" i="2"/>
  <c r="M1062" i="2"/>
  <c r="M1060" i="2"/>
  <c r="M1058" i="2"/>
  <c r="M1056" i="2"/>
  <c r="M1054" i="2"/>
  <c r="M1052" i="2"/>
  <c r="M1050" i="2"/>
  <c r="M1048" i="2"/>
  <c r="M1046" i="2"/>
  <c r="M1044" i="2"/>
  <c r="M1042" i="2"/>
  <c r="M1040" i="2"/>
  <c r="M1038" i="2"/>
  <c r="M1036" i="2"/>
  <c r="M1034" i="2"/>
  <c r="M1032" i="2"/>
  <c r="M1030" i="2"/>
  <c r="M1028" i="2"/>
  <c r="M1026" i="2"/>
  <c r="M1024" i="2"/>
  <c r="M1022" i="2"/>
  <c r="M1020" i="2"/>
  <c r="M1018" i="2"/>
  <c r="M1016" i="2"/>
  <c r="M1014" i="2"/>
  <c r="M1012" i="2"/>
  <c r="M1010" i="2"/>
  <c r="M1008" i="2"/>
  <c r="M1006" i="2"/>
  <c r="M1004" i="2"/>
  <c r="M1002" i="2"/>
  <c r="M1000" i="2"/>
  <c r="M998" i="2"/>
  <c r="M996" i="2"/>
  <c r="M994" i="2"/>
  <c r="M992" i="2"/>
  <c r="M990" i="2"/>
  <c r="M988" i="2"/>
  <c r="M986" i="2"/>
  <c r="M984" i="2"/>
  <c r="M1151" i="2"/>
  <c r="M1149" i="2"/>
  <c r="M1147" i="2"/>
  <c r="M1145" i="2"/>
  <c r="M1143" i="2"/>
  <c r="M1141" i="2"/>
  <c r="M1139" i="2"/>
  <c r="M1137" i="2"/>
  <c r="M1135" i="2"/>
  <c r="M1133" i="2"/>
  <c r="M1131" i="2"/>
  <c r="M1129" i="2"/>
  <c r="M1127" i="2"/>
  <c r="M1125" i="2"/>
  <c r="M1123" i="2"/>
  <c r="M1121" i="2"/>
  <c r="M1119" i="2"/>
  <c r="M1117" i="2"/>
  <c r="M1115" i="2"/>
  <c r="M1113" i="2"/>
  <c r="M1111" i="2"/>
  <c r="M1109" i="2"/>
  <c r="M1107" i="2"/>
  <c r="M1105" i="2"/>
  <c r="M1103" i="2"/>
  <c r="M1101" i="2"/>
  <c r="M1099" i="2"/>
  <c r="M1097" i="2"/>
  <c r="M1095" i="2"/>
  <c r="M1093" i="2"/>
  <c r="M1091" i="2"/>
  <c r="M1089" i="2"/>
  <c r="M1087" i="2"/>
  <c r="M1085" i="2"/>
  <c r="M1083" i="2"/>
  <c r="M1081" i="2"/>
  <c r="M1079" i="2"/>
  <c r="M1077" i="2"/>
  <c r="M1075" i="2"/>
  <c r="M1073" i="2"/>
  <c r="M1071" i="2"/>
  <c r="M1069" i="2"/>
  <c r="M1067" i="2"/>
  <c r="M1065" i="2"/>
  <c r="M1063" i="2"/>
  <c r="M1061" i="2"/>
  <c r="M1059" i="2"/>
  <c r="M1057" i="2"/>
  <c r="M1055" i="2"/>
  <c r="M1053" i="2"/>
  <c r="M1051" i="2"/>
  <c r="M1049" i="2"/>
  <c r="M1047" i="2"/>
  <c r="M1045" i="2"/>
  <c r="M1043" i="2"/>
  <c r="M1041" i="2"/>
  <c r="M1039" i="2"/>
  <c r="M1037" i="2"/>
  <c r="M1035" i="2"/>
  <c r="M1033" i="2"/>
  <c r="M1031" i="2"/>
  <c r="M1029" i="2"/>
  <c r="M1027" i="2"/>
  <c r="M1025" i="2"/>
  <c r="M1023" i="2"/>
  <c r="M1021" i="2"/>
  <c r="M1019" i="2"/>
  <c r="M1017" i="2"/>
  <c r="M1015" i="2"/>
  <c r="M1013" i="2"/>
  <c r="M1011" i="2"/>
  <c r="M1009" i="2"/>
  <c r="M1007" i="2"/>
  <c r="M1005" i="2"/>
  <c r="M1003" i="2"/>
  <c r="M1001" i="2"/>
  <c r="M999" i="2"/>
  <c r="M997" i="2"/>
  <c r="M995" i="2"/>
  <c r="M993" i="2"/>
  <c r="M991" i="2"/>
  <c r="M989" i="2"/>
  <c r="M987" i="2"/>
  <c r="M985" i="2"/>
  <c r="M983" i="2"/>
  <c r="M982" i="2"/>
  <c r="M980" i="2"/>
  <c r="M978" i="2"/>
  <c r="M976" i="2"/>
  <c r="M974" i="2"/>
  <c r="M972" i="2"/>
  <c r="M970" i="2"/>
  <c r="M968" i="2"/>
  <c r="M966" i="2"/>
  <c r="M964" i="2"/>
  <c r="M962" i="2"/>
  <c r="M960" i="2"/>
  <c r="M958" i="2"/>
  <c r="M956" i="2"/>
  <c r="M954" i="2"/>
  <c r="M952" i="2"/>
  <c r="M950" i="2"/>
  <c r="M948" i="2"/>
  <c r="M946" i="2"/>
  <c r="M944" i="2"/>
  <c r="M942" i="2"/>
  <c r="M940" i="2"/>
  <c r="M938" i="2"/>
  <c r="M936" i="2"/>
  <c r="M934" i="2"/>
  <c r="M932" i="2"/>
  <c r="M930" i="2"/>
  <c r="M928" i="2"/>
  <c r="M926" i="2"/>
  <c r="M924" i="2"/>
  <c r="M922" i="2"/>
  <c r="M920" i="2"/>
  <c r="M918" i="2"/>
  <c r="M916" i="2"/>
  <c r="M914" i="2"/>
  <c r="M912" i="2"/>
  <c r="M910" i="2"/>
  <c r="M908" i="2"/>
  <c r="M906" i="2"/>
  <c r="M904" i="2"/>
  <c r="M902" i="2"/>
  <c r="M900" i="2"/>
  <c r="M898" i="2"/>
  <c r="M896" i="2"/>
  <c r="M894" i="2"/>
  <c r="M892" i="2"/>
  <c r="M890" i="2"/>
  <c r="M888" i="2"/>
  <c r="M886" i="2"/>
  <c r="M884" i="2"/>
  <c r="M882" i="2"/>
  <c r="M880" i="2"/>
  <c r="M878" i="2"/>
  <c r="M876" i="2"/>
  <c r="M874" i="2"/>
  <c r="M872" i="2"/>
  <c r="M870" i="2"/>
  <c r="M868" i="2"/>
  <c r="M866" i="2"/>
  <c r="M864" i="2"/>
  <c r="M862" i="2"/>
  <c r="M860" i="2"/>
  <c r="M858" i="2"/>
  <c r="M856" i="2"/>
  <c r="M854" i="2"/>
  <c r="M852" i="2"/>
  <c r="M850" i="2"/>
  <c r="M848" i="2"/>
  <c r="M846" i="2"/>
  <c r="M844" i="2"/>
  <c r="M842" i="2"/>
  <c r="M840" i="2"/>
  <c r="M838" i="2"/>
  <c r="M836" i="2"/>
  <c r="M834" i="2"/>
  <c r="M832" i="2"/>
  <c r="M830" i="2"/>
  <c r="M828" i="2"/>
  <c r="M826" i="2"/>
  <c r="M824" i="2"/>
  <c r="M822" i="2"/>
  <c r="M820" i="2"/>
  <c r="M818" i="2"/>
  <c r="M816" i="2"/>
  <c r="M814" i="2"/>
  <c r="M812" i="2"/>
  <c r="M810" i="2"/>
  <c r="M808" i="2"/>
  <c r="M806" i="2"/>
  <c r="M804" i="2"/>
  <c r="M802" i="2"/>
  <c r="M800" i="2"/>
  <c r="M798" i="2"/>
  <c r="M796" i="2"/>
  <c r="M794" i="2"/>
  <c r="M792" i="2"/>
  <c r="M790" i="2"/>
  <c r="M788" i="2"/>
  <c r="M786" i="2"/>
  <c r="M784" i="2"/>
  <c r="M782" i="2"/>
  <c r="M780" i="2"/>
  <c r="M778" i="2"/>
  <c r="M776" i="2"/>
  <c r="M774" i="2"/>
  <c r="M772" i="2"/>
  <c r="M770" i="2"/>
  <c r="M768" i="2"/>
  <c r="M766" i="2"/>
  <c r="M764" i="2"/>
  <c r="M762" i="2"/>
  <c r="M760" i="2"/>
  <c r="M758" i="2"/>
  <c r="M756" i="2"/>
  <c r="M754" i="2"/>
  <c r="M752" i="2"/>
  <c r="M750" i="2"/>
  <c r="M748" i="2"/>
  <c r="M746" i="2"/>
  <c r="M744" i="2"/>
  <c r="M742" i="2"/>
  <c r="M740" i="2"/>
  <c r="M738" i="2"/>
  <c r="M736" i="2"/>
  <c r="M734" i="2"/>
  <c r="M732" i="2"/>
  <c r="M730" i="2"/>
  <c r="M728" i="2"/>
  <c r="M726" i="2"/>
  <c r="M724" i="2"/>
  <c r="M722" i="2"/>
  <c r="M720" i="2"/>
  <c r="M718" i="2"/>
  <c r="M716" i="2"/>
  <c r="M714" i="2"/>
  <c r="M712" i="2"/>
  <c r="M710" i="2"/>
  <c r="M708" i="2"/>
  <c r="M706" i="2"/>
  <c r="M704" i="2"/>
  <c r="M702" i="2"/>
  <c r="M700" i="2"/>
  <c r="M698" i="2"/>
  <c r="M696" i="2"/>
  <c r="M694" i="2"/>
  <c r="M692" i="2"/>
  <c r="M690" i="2"/>
  <c r="M688" i="2"/>
  <c r="M686" i="2"/>
  <c r="M684" i="2"/>
  <c r="M682" i="2"/>
  <c r="M680" i="2"/>
  <c r="M678" i="2"/>
  <c r="M676" i="2"/>
  <c r="M674" i="2"/>
  <c r="M672" i="2"/>
  <c r="M670" i="2"/>
  <c r="M668" i="2"/>
  <c r="M666" i="2"/>
  <c r="M664" i="2"/>
  <c r="M662" i="2"/>
  <c r="M660" i="2"/>
  <c r="M658" i="2"/>
  <c r="M656" i="2"/>
  <c r="M654" i="2"/>
  <c r="M652" i="2"/>
  <c r="M650" i="2"/>
  <c r="M648" i="2"/>
  <c r="M646" i="2"/>
  <c r="M644" i="2"/>
  <c r="M981" i="2"/>
  <c r="M979" i="2"/>
  <c r="M977" i="2"/>
  <c r="M975" i="2"/>
  <c r="M973" i="2"/>
  <c r="M971" i="2"/>
  <c r="M969" i="2"/>
  <c r="M967" i="2"/>
  <c r="M965" i="2"/>
  <c r="M963" i="2"/>
  <c r="M961" i="2"/>
  <c r="M959" i="2"/>
  <c r="M957" i="2"/>
  <c r="M955" i="2"/>
  <c r="M953" i="2"/>
  <c r="M951" i="2"/>
  <c r="M949" i="2"/>
  <c r="M947" i="2"/>
  <c r="M945" i="2"/>
  <c r="M943" i="2"/>
  <c r="M941" i="2"/>
  <c r="M939" i="2"/>
  <c r="M937" i="2"/>
  <c r="M935" i="2"/>
  <c r="M933" i="2"/>
  <c r="M931" i="2"/>
  <c r="M929" i="2"/>
  <c r="M927" i="2"/>
  <c r="M925" i="2"/>
  <c r="M923" i="2"/>
  <c r="M921" i="2"/>
  <c r="M919" i="2"/>
  <c r="M917" i="2"/>
  <c r="M915" i="2"/>
  <c r="M913" i="2"/>
  <c r="M911" i="2"/>
  <c r="M909" i="2"/>
  <c r="M907" i="2"/>
  <c r="M905" i="2"/>
  <c r="M903" i="2"/>
  <c r="M901" i="2"/>
  <c r="M899" i="2"/>
  <c r="M897" i="2"/>
  <c r="M895" i="2"/>
  <c r="M893" i="2"/>
  <c r="M891" i="2"/>
  <c r="M889" i="2"/>
  <c r="M887" i="2"/>
  <c r="M885" i="2"/>
  <c r="M883" i="2"/>
  <c r="M881" i="2"/>
  <c r="M879" i="2"/>
  <c r="M877" i="2"/>
  <c r="M875" i="2"/>
  <c r="M873" i="2"/>
  <c r="M871" i="2"/>
  <c r="M869" i="2"/>
  <c r="M867" i="2"/>
  <c r="M865" i="2"/>
  <c r="M863" i="2"/>
  <c r="M861" i="2"/>
  <c r="M859" i="2"/>
  <c r="M857" i="2"/>
  <c r="M855" i="2"/>
  <c r="M853" i="2"/>
  <c r="M851" i="2"/>
  <c r="M849" i="2"/>
  <c r="M847" i="2"/>
  <c r="M845" i="2"/>
  <c r="M843" i="2"/>
  <c r="M841" i="2"/>
  <c r="M839" i="2"/>
  <c r="M837" i="2"/>
  <c r="M835" i="2"/>
  <c r="M833" i="2"/>
  <c r="M831" i="2"/>
  <c r="M829" i="2"/>
  <c r="M827" i="2"/>
  <c r="M825" i="2"/>
  <c r="M823" i="2"/>
  <c r="M821" i="2"/>
  <c r="M819" i="2"/>
  <c r="M817" i="2"/>
  <c r="M815" i="2"/>
  <c r="M813" i="2"/>
  <c r="M811" i="2"/>
  <c r="M809" i="2"/>
  <c r="M807" i="2"/>
  <c r="M805" i="2"/>
  <c r="M803" i="2"/>
  <c r="M801" i="2"/>
  <c r="M799" i="2"/>
  <c r="M797" i="2"/>
  <c r="M795" i="2"/>
  <c r="M793" i="2"/>
  <c r="M791" i="2"/>
  <c r="M789" i="2"/>
  <c r="M787" i="2"/>
  <c r="M785" i="2"/>
  <c r="M783" i="2"/>
  <c r="M781" i="2"/>
  <c r="M779" i="2"/>
  <c r="M777" i="2"/>
  <c r="M775" i="2"/>
  <c r="M773" i="2"/>
  <c r="M771" i="2"/>
  <c r="M769" i="2"/>
  <c r="M767" i="2"/>
  <c r="M765" i="2"/>
  <c r="M763" i="2"/>
  <c r="M761" i="2"/>
  <c r="M759" i="2"/>
  <c r="M757" i="2"/>
  <c r="M755" i="2"/>
  <c r="M753" i="2"/>
  <c r="M751" i="2"/>
  <c r="M749" i="2"/>
  <c r="M747" i="2"/>
  <c r="M745" i="2"/>
  <c r="M743" i="2"/>
  <c r="M741" i="2"/>
  <c r="M739" i="2"/>
  <c r="M737" i="2"/>
  <c r="M735" i="2"/>
  <c r="M733" i="2"/>
  <c r="M731" i="2"/>
  <c r="M729" i="2"/>
  <c r="M727" i="2"/>
  <c r="M725" i="2"/>
  <c r="M723" i="2"/>
  <c r="M721" i="2"/>
  <c r="M719" i="2"/>
  <c r="M717" i="2"/>
  <c r="M715" i="2"/>
  <c r="M713" i="2"/>
  <c r="M711" i="2"/>
  <c r="M709" i="2"/>
  <c r="M707" i="2"/>
  <c r="M705" i="2"/>
  <c r="M703" i="2"/>
  <c r="M701" i="2"/>
  <c r="M699" i="2"/>
  <c r="M697" i="2"/>
  <c r="M695" i="2"/>
  <c r="M693" i="2"/>
  <c r="M691" i="2"/>
  <c r="M689" i="2"/>
  <c r="M687" i="2"/>
  <c r="M685" i="2"/>
  <c r="M683" i="2"/>
  <c r="M681" i="2"/>
  <c r="M679" i="2"/>
  <c r="M677" i="2"/>
  <c r="M675" i="2"/>
  <c r="M673" i="2"/>
  <c r="M671" i="2"/>
  <c r="M669" i="2"/>
  <c r="M667" i="2"/>
  <c r="M665" i="2"/>
  <c r="M663" i="2"/>
  <c r="M661" i="2"/>
  <c r="M659" i="2"/>
  <c r="M657" i="2"/>
  <c r="M655" i="2"/>
  <c r="M653" i="2"/>
  <c r="M651" i="2"/>
  <c r="M649" i="2"/>
  <c r="M647" i="2"/>
  <c r="M645" i="2"/>
  <c r="M643" i="2"/>
  <c r="M642" i="2"/>
  <c r="M640" i="2"/>
  <c r="M638" i="2"/>
  <c r="M636" i="2"/>
  <c r="M634" i="2"/>
  <c r="M632" i="2"/>
  <c r="M630" i="2"/>
  <c r="M628" i="2"/>
  <c r="M626" i="2"/>
  <c r="M624" i="2"/>
  <c r="M622" i="2"/>
  <c r="M620" i="2"/>
  <c r="M618" i="2"/>
  <c r="M616" i="2"/>
  <c r="M614" i="2"/>
  <c r="M612" i="2"/>
  <c r="M610" i="2"/>
  <c r="M608" i="2"/>
  <c r="M606" i="2"/>
  <c r="M604" i="2"/>
  <c r="M602" i="2"/>
  <c r="M600" i="2"/>
  <c r="M598" i="2"/>
  <c r="M596" i="2"/>
  <c r="M594" i="2"/>
  <c r="M592" i="2"/>
  <c r="M590" i="2"/>
  <c r="M588" i="2"/>
  <c r="M586" i="2"/>
  <c r="M584" i="2"/>
  <c r="M582" i="2"/>
  <c r="M580" i="2"/>
  <c r="M578" i="2"/>
  <c r="M576" i="2"/>
  <c r="M574" i="2"/>
  <c r="M572" i="2"/>
  <c r="M570" i="2"/>
  <c r="M568" i="2"/>
  <c r="M566" i="2"/>
  <c r="M564" i="2"/>
  <c r="M562" i="2"/>
  <c r="M560" i="2"/>
  <c r="M558" i="2"/>
  <c r="M556" i="2"/>
  <c r="M554" i="2"/>
  <c r="M552" i="2"/>
  <c r="M550" i="2"/>
  <c r="M548" i="2"/>
  <c r="M546" i="2"/>
  <c r="M544" i="2"/>
  <c r="M542" i="2"/>
  <c r="M540" i="2"/>
  <c r="M538" i="2"/>
  <c r="M536" i="2"/>
  <c r="M534" i="2"/>
  <c r="M532" i="2"/>
  <c r="M530" i="2"/>
  <c r="M528" i="2"/>
  <c r="M526" i="2"/>
  <c r="M524" i="2"/>
  <c r="M522" i="2"/>
  <c r="M520" i="2"/>
  <c r="M518" i="2"/>
  <c r="M516" i="2"/>
  <c r="M514" i="2"/>
  <c r="M512" i="2"/>
  <c r="M510" i="2"/>
  <c r="M508" i="2"/>
  <c r="M506" i="2"/>
  <c r="M504" i="2"/>
  <c r="M502" i="2"/>
  <c r="M500" i="2"/>
  <c r="M498" i="2"/>
  <c r="M496" i="2"/>
  <c r="M494" i="2"/>
  <c r="M492" i="2"/>
  <c r="M490" i="2"/>
  <c r="M488" i="2"/>
  <c r="M486" i="2"/>
  <c r="M484" i="2"/>
  <c r="M482" i="2"/>
  <c r="M480" i="2"/>
  <c r="M478" i="2"/>
  <c r="M476" i="2"/>
  <c r="M474" i="2"/>
  <c r="M472" i="2"/>
  <c r="M470" i="2"/>
  <c r="M468" i="2"/>
  <c r="M466" i="2"/>
  <c r="M464" i="2"/>
  <c r="M462" i="2"/>
  <c r="M460" i="2"/>
  <c r="M458" i="2"/>
  <c r="M456" i="2"/>
  <c r="M454" i="2"/>
  <c r="M452" i="2"/>
  <c r="M450" i="2"/>
  <c r="M448" i="2"/>
  <c r="M446" i="2"/>
  <c r="M444" i="2"/>
  <c r="M442" i="2"/>
  <c r="M440" i="2"/>
  <c r="M438" i="2"/>
  <c r="M436" i="2"/>
  <c r="M434" i="2"/>
  <c r="M432" i="2"/>
  <c r="M430" i="2"/>
  <c r="M428" i="2"/>
  <c r="M426" i="2"/>
  <c r="M424" i="2"/>
  <c r="M422" i="2"/>
  <c r="M420" i="2"/>
  <c r="M418" i="2"/>
  <c r="M416" i="2"/>
  <c r="M414" i="2"/>
  <c r="M412" i="2"/>
  <c r="M410" i="2"/>
  <c r="M408" i="2"/>
  <c r="M406" i="2"/>
  <c r="M404" i="2"/>
  <c r="M402" i="2"/>
  <c r="M400" i="2"/>
  <c r="M398" i="2"/>
  <c r="M396" i="2"/>
  <c r="M394" i="2"/>
  <c r="M392" i="2"/>
  <c r="M390" i="2"/>
  <c r="M388" i="2"/>
  <c r="M386" i="2"/>
  <c r="M384" i="2"/>
  <c r="M382" i="2"/>
  <c r="M380" i="2"/>
  <c r="M378" i="2"/>
  <c r="M376" i="2"/>
  <c r="M374" i="2"/>
  <c r="M372" i="2"/>
  <c r="M370" i="2"/>
  <c r="M368" i="2"/>
  <c r="M366" i="2"/>
  <c r="M364" i="2"/>
  <c r="M362" i="2"/>
  <c r="M360" i="2"/>
  <c r="M358" i="2"/>
  <c r="M356" i="2"/>
  <c r="M354" i="2"/>
  <c r="M352" i="2"/>
  <c r="M350" i="2"/>
  <c r="M348" i="2"/>
  <c r="M346" i="2"/>
  <c r="M344" i="2"/>
  <c r="M342" i="2"/>
  <c r="M340" i="2"/>
  <c r="M338" i="2"/>
  <c r="M336" i="2"/>
  <c r="M334" i="2"/>
  <c r="M332" i="2"/>
  <c r="M330" i="2"/>
  <c r="M328" i="2"/>
  <c r="M326" i="2"/>
  <c r="M324" i="2"/>
  <c r="M322" i="2"/>
  <c r="M320" i="2"/>
  <c r="M318" i="2"/>
  <c r="M316" i="2"/>
  <c r="M314" i="2"/>
  <c r="M312" i="2"/>
  <c r="M310" i="2"/>
  <c r="M308" i="2"/>
  <c r="M306" i="2"/>
  <c r="M304" i="2"/>
  <c r="M302" i="2"/>
  <c r="M641" i="2"/>
  <c r="M639" i="2"/>
  <c r="M637" i="2"/>
  <c r="M635" i="2"/>
  <c r="M633" i="2"/>
  <c r="M631" i="2"/>
  <c r="M629" i="2"/>
  <c r="M627" i="2"/>
  <c r="M625" i="2"/>
  <c r="M623" i="2"/>
  <c r="M621" i="2"/>
  <c r="M619" i="2"/>
  <c r="M617" i="2"/>
  <c r="M615" i="2"/>
  <c r="M613" i="2"/>
  <c r="M611" i="2"/>
  <c r="M609" i="2"/>
  <c r="M607" i="2"/>
  <c r="M605" i="2"/>
  <c r="M603" i="2"/>
  <c r="M601" i="2"/>
  <c r="M599" i="2"/>
  <c r="M597" i="2"/>
  <c r="M595" i="2"/>
  <c r="M593" i="2"/>
  <c r="M591" i="2"/>
  <c r="M589" i="2"/>
  <c r="M587" i="2"/>
  <c r="M585" i="2"/>
  <c r="M583" i="2"/>
  <c r="M581" i="2"/>
  <c r="M579" i="2"/>
  <c r="M577" i="2"/>
  <c r="M575" i="2"/>
  <c r="M573" i="2"/>
  <c r="M571" i="2"/>
  <c r="M569" i="2"/>
  <c r="M567" i="2"/>
  <c r="M565" i="2"/>
  <c r="M563" i="2"/>
  <c r="M561" i="2"/>
  <c r="M559" i="2"/>
  <c r="M557" i="2"/>
  <c r="M555" i="2"/>
  <c r="M553" i="2"/>
  <c r="M551" i="2"/>
  <c r="M549" i="2"/>
  <c r="M547" i="2"/>
  <c r="M545" i="2"/>
  <c r="M543" i="2"/>
  <c r="M541" i="2"/>
  <c r="M539" i="2"/>
  <c r="M537" i="2"/>
  <c r="M535" i="2"/>
  <c r="M533" i="2"/>
  <c r="M531" i="2"/>
  <c r="M529" i="2"/>
  <c r="M527" i="2"/>
  <c r="M525" i="2"/>
  <c r="M523" i="2"/>
  <c r="M521" i="2"/>
  <c r="M519" i="2"/>
  <c r="M517" i="2"/>
  <c r="M515" i="2"/>
  <c r="M513" i="2"/>
  <c r="M511" i="2"/>
  <c r="M509" i="2"/>
  <c r="M507" i="2"/>
  <c r="M505" i="2"/>
  <c r="M503" i="2"/>
  <c r="M501" i="2"/>
  <c r="M499" i="2"/>
  <c r="M497" i="2"/>
  <c r="M495" i="2"/>
  <c r="M493" i="2"/>
  <c r="M491" i="2"/>
  <c r="M489" i="2"/>
  <c r="M487" i="2"/>
  <c r="M485" i="2"/>
  <c r="M483" i="2"/>
  <c r="M481" i="2"/>
  <c r="M479" i="2"/>
  <c r="M477" i="2"/>
  <c r="M475" i="2"/>
  <c r="M473" i="2"/>
  <c r="M471" i="2"/>
  <c r="M469" i="2"/>
  <c r="M467" i="2"/>
  <c r="M465" i="2"/>
  <c r="M463" i="2"/>
  <c r="M461" i="2"/>
  <c r="M459" i="2"/>
  <c r="M457" i="2"/>
  <c r="M455" i="2"/>
  <c r="M453" i="2"/>
  <c r="M451" i="2"/>
  <c r="M449" i="2"/>
  <c r="M447" i="2"/>
  <c r="M445" i="2"/>
  <c r="M443" i="2"/>
  <c r="M441" i="2"/>
  <c r="M439" i="2"/>
  <c r="M437" i="2"/>
  <c r="M435" i="2"/>
  <c r="M433" i="2"/>
  <c r="M431" i="2"/>
  <c r="M429" i="2"/>
  <c r="M427" i="2"/>
  <c r="M425" i="2"/>
  <c r="M423" i="2"/>
  <c r="M421" i="2"/>
  <c r="M419" i="2"/>
  <c r="M417" i="2"/>
  <c r="M415" i="2"/>
  <c r="M413" i="2"/>
  <c r="M411" i="2"/>
  <c r="M409" i="2"/>
  <c r="M407" i="2"/>
  <c r="M405" i="2"/>
  <c r="M403" i="2"/>
  <c r="M401" i="2"/>
  <c r="M399" i="2"/>
  <c r="M397" i="2"/>
  <c r="M395" i="2"/>
  <c r="M393" i="2"/>
  <c r="M391" i="2"/>
  <c r="M389" i="2"/>
  <c r="M387" i="2"/>
  <c r="M385" i="2"/>
  <c r="M383" i="2"/>
  <c r="M381" i="2"/>
  <c r="M379" i="2"/>
  <c r="M377" i="2"/>
  <c r="M375" i="2"/>
  <c r="M373" i="2"/>
  <c r="M371" i="2"/>
  <c r="M369" i="2"/>
  <c r="M367" i="2"/>
  <c r="M365" i="2"/>
  <c r="M363" i="2"/>
  <c r="M361" i="2"/>
  <c r="M359" i="2"/>
  <c r="M357" i="2"/>
  <c r="M355" i="2"/>
  <c r="M353" i="2"/>
  <c r="M351" i="2"/>
  <c r="M349" i="2"/>
  <c r="M347" i="2"/>
  <c r="M345" i="2"/>
  <c r="M343" i="2"/>
  <c r="M341" i="2"/>
  <c r="M339" i="2"/>
  <c r="M337" i="2"/>
  <c r="M335" i="2"/>
  <c r="M333" i="2"/>
  <c r="M331" i="2"/>
  <c r="M329" i="2"/>
  <c r="M327" i="2"/>
  <c r="M325" i="2"/>
  <c r="M323" i="2"/>
  <c r="M321" i="2"/>
  <c r="M319" i="2"/>
  <c r="M317" i="2"/>
  <c r="M315" i="2"/>
  <c r="M313" i="2"/>
  <c r="M311" i="2"/>
  <c r="M309" i="2"/>
  <c r="M307" i="2"/>
  <c r="M305" i="2"/>
  <c r="M303" i="2"/>
  <c r="M9" i="2"/>
  <c r="M10" i="2"/>
  <c r="M11" i="2"/>
  <c r="L12" i="2"/>
  <c r="M16" i="2"/>
  <c r="M17" i="2"/>
  <c r="M20" i="2"/>
  <c r="M22" i="2"/>
  <c r="M24" i="2"/>
  <c r="M26" i="2"/>
  <c r="M28" i="2"/>
  <c r="M30" i="2"/>
  <c r="M32" i="2"/>
  <c r="M34" i="2"/>
  <c r="M36" i="2"/>
  <c r="M38" i="2"/>
  <c r="M40" i="2"/>
  <c r="M42" i="2"/>
  <c r="M44" i="2"/>
  <c r="M46" i="2"/>
  <c r="M48" i="2"/>
  <c r="M50" i="2"/>
  <c r="M52" i="2"/>
  <c r="M54" i="2"/>
  <c r="M56" i="2"/>
  <c r="M58" i="2"/>
  <c r="M60" i="2"/>
  <c r="M62" i="2"/>
  <c r="M64" i="2"/>
  <c r="M66" i="2"/>
  <c r="M68" i="2"/>
  <c r="M70" i="2"/>
  <c r="M72" i="2"/>
  <c r="M74" i="2"/>
  <c r="M76" i="2"/>
  <c r="M78" i="2"/>
  <c r="M80" i="2"/>
  <c r="M82" i="2"/>
  <c r="M84" i="2"/>
  <c r="M86" i="2"/>
  <c r="M88" i="2"/>
  <c r="M90" i="2"/>
  <c r="M92" i="2"/>
  <c r="M94" i="2"/>
  <c r="M96" i="2"/>
  <c r="M98" i="2"/>
  <c r="M100" i="2"/>
  <c r="M102" i="2"/>
  <c r="M104" i="2"/>
  <c r="M106" i="2"/>
  <c r="M108" i="2"/>
  <c r="M110" i="2"/>
  <c r="M112" i="2"/>
  <c r="M114" i="2"/>
  <c r="M116" i="2"/>
  <c r="M118" i="2"/>
  <c r="M120" i="2"/>
  <c r="M122" i="2"/>
  <c r="M124" i="2"/>
  <c r="M126" i="2"/>
  <c r="M128" i="2"/>
  <c r="M130" i="2"/>
  <c r="M132" i="2"/>
  <c r="M134" i="2"/>
  <c r="M136" i="2"/>
  <c r="M138" i="2"/>
  <c r="M140" i="2"/>
  <c r="M142" i="2"/>
  <c r="M144" i="2"/>
  <c r="M146" i="2"/>
  <c r="M148" i="2"/>
  <c r="M150" i="2"/>
  <c r="M152" i="2"/>
  <c r="M154" i="2"/>
  <c r="M156" i="2"/>
  <c r="M158" i="2"/>
  <c r="M160" i="2"/>
  <c r="M162" i="2"/>
  <c r="M164" i="2"/>
  <c r="M166" i="2"/>
  <c r="M168" i="2"/>
  <c r="M170" i="2"/>
  <c r="M172" i="2"/>
  <c r="M174" i="2"/>
  <c r="M176" i="2"/>
  <c r="M178" i="2"/>
  <c r="M180" i="2"/>
  <c r="M182" i="2"/>
  <c r="M184" i="2"/>
  <c r="M186" i="2"/>
  <c r="M188" i="2"/>
  <c r="M190" i="2"/>
  <c r="M192" i="2"/>
  <c r="M194" i="2"/>
  <c r="M196" i="2"/>
  <c r="M198" i="2"/>
  <c r="M200" i="2"/>
  <c r="M202" i="2"/>
  <c r="M204" i="2"/>
  <c r="M206" i="2"/>
  <c r="M208" i="2"/>
  <c r="M210" i="2"/>
  <c r="M212" i="2"/>
  <c r="M214" i="2"/>
  <c r="M216" i="2"/>
  <c r="M218" i="2"/>
  <c r="M220" i="2"/>
  <c r="M222" i="2"/>
  <c r="M224" i="2"/>
  <c r="M226" i="2"/>
  <c r="M228" i="2"/>
  <c r="M230" i="2"/>
  <c r="M232" i="2"/>
  <c r="M234" i="2"/>
  <c r="M236" i="2"/>
  <c r="M238" i="2"/>
  <c r="M240" i="2"/>
  <c r="M242" i="2"/>
  <c r="M244" i="2"/>
  <c r="M246" i="2"/>
  <c r="M248" i="2"/>
  <c r="M250" i="2"/>
  <c r="M252" i="2"/>
  <c r="M254" i="2"/>
  <c r="M256" i="2"/>
  <c r="M258" i="2"/>
  <c r="M260" i="2"/>
  <c r="M262" i="2"/>
  <c r="M264" i="2"/>
  <c r="M266" i="2"/>
  <c r="M268" i="2"/>
  <c r="M270" i="2"/>
  <c r="M272" i="2"/>
  <c r="M274" i="2"/>
  <c r="M276" i="2"/>
  <c r="M278" i="2"/>
  <c r="M280" i="2"/>
  <c r="M282" i="2"/>
  <c r="M284" i="2"/>
  <c r="M286" i="2"/>
  <c r="M288" i="2"/>
  <c r="M290" i="2"/>
  <c r="M292" i="2"/>
  <c r="M294" i="2"/>
  <c r="M296" i="2"/>
  <c r="M298" i="2"/>
  <c r="M300" i="2"/>
  <c r="M13" i="2"/>
  <c r="M14" i="2"/>
  <c r="M19" i="2"/>
  <c r="M21" i="2"/>
  <c r="M23" i="2"/>
  <c r="M25" i="2"/>
  <c r="M27" i="2"/>
  <c r="M29" i="2"/>
  <c r="M31" i="2"/>
  <c r="M33" i="2"/>
  <c r="M35" i="2"/>
  <c r="M37" i="2"/>
  <c r="M39" i="2"/>
  <c r="M41" i="2"/>
  <c r="M43" i="2"/>
  <c r="M45" i="2"/>
  <c r="M47" i="2"/>
  <c r="M49" i="2"/>
  <c r="M51" i="2"/>
  <c r="M53" i="2"/>
  <c r="M55" i="2"/>
  <c r="M57" i="2"/>
  <c r="M59" i="2"/>
  <c r="M61" i="2"/>
  <c r="M63" i="2"/>
  <c r="M65" i="2"/>
  <c r="M67" i="2"/>
  <c r="M69" i="2"/>
  <c r="M71" i="2"/>
  <c r="M73" i="2"/>
  <c r="M75" i="2"/>
  <c r="M77" i="2"/>
  <c r="M79" i="2"/>
  <c r="M81" i="2"/>
  <c r="M83" i="2"/>
  <c r="M85" i="2"/>
  <c r="M87" i="2"/>
  <c r="M89" i="2"/>
  <c r="M91" i="2"/>
  <c r="M93" i="2"/>
  <c r="M95" i="2"/>
  <c r="M97" i="2"/>
  <c r="M99" i="2"/>
  <c r="M101" i="2"/>
  <c r="M103" i="2"/>
  <c r="M105" i="2"/>
  <c r="M107" i="2"/>
  <c r="M109" i="2"/>
  <c r="M111" i="2"/>
  <c r="M113" i="2"/>
  <c r="M115" i="2"/>
  <c r="M117" i="2"/>
  <c r="M119" i="2"/>
  <c r="M121" i="2"/>
  <c r="M123" i="2"/>
  <c r="M125" i="2"/>
  <c r="M127" i="2"/>
  <c r="M129" i="2"/>
  <c r="M131" i="2"/>
  <c r="M133" i="2"/>
  <c r="M135" i="2"/>
  <c r="M137" i="2"/>
  <c r="M139" i="2"/>
  <c r="M141" i="2"/>
  <c r="M143" i="2"/>
  <c r="M145" i="2"/>
  <c r="M147" i="2"/>
  <c r="M149" i="2"/>
  <c r="M151" i="2"/>
  <c r="M153" i="2"/>
  <c r="M155" i="2"/>
  <c r="M157" i="2"/>
  <c r="M159" i="2"/>
  <c r="M161" i="2"/>
  <c r="M163" i="2"/>
  <c r="M165" i="2"/>
  <c r="M167" i="2"/>
  <c r="M169" i="2"/>
  <c r="M171" i="2"/>
  <c r="M173" i="2"/>
  <c r="M175" i="2"/>
  <c r="M177" i="2"/>
  <c r="M179" i="2"/>
  <c r="M181" i="2"/>
  <c r="M183" i="2"/>
  <c r="M185" i="2"/>
  <c r="M187" i="2"/>
  <c r="M189" i="2"/>
  <c r="M191" i="2"/>
  <c r="M193" i="2"/>
  <c r="M195" i="2"/>
  <c r="M197" i="2"/>
  <c r="M199" i="2"/>
  <c r="M201" i="2"/>
  <c r="M203" i="2"/>
  <c r="M205" i="2"/>
  <c r="M207" i="2"/>
  <c r="M209" i="2"/>
  <c r="M211" i="2"/>
  <c r="M213" i="2"/>
  <c r="M215" i="2"/>
  <c r="M217" i="2"/>
  <c r="M219" i="2"/>
  <c r="M221" i="2"/>
  <c r="M223" i="2"/>
  <c r="M225" i="2"/>
  <c r="M227" i="2"/>
  <c r="M229" i="2"/>
  <c r="M231" i="2"/>
  <c r="M233" i="2"/>
  <c r="M235" i="2"/>
  <c r="M237" i="2"/>
  <c r="M239" i="2"/>
  <c r="M241" i="2"/>
  <c r="M243" i="2"/>
  <c r="M245" i="2"/>
  <c r="M247" i="2"/>
  <c r="M249" i="2"/>
  <c r="M251" i="2"/>
  <c r="M253" i="2"/>
  <c r="M255" i="2"/>
  <c r="M257" i="2"/>
  <c r="M259" i="2"/>
  <c r="M261" i="2"/>
  <c r="M263" i="2"/>
  <c r="M265" i="2"/>
  <c r="M267" i="2"/>
  <c r="M269" i="2"/>
  <c r="M271" i="2"/>
  <c r="M273" i="2"/>
  <c r="M275" i="2"/>
  <c r="M277" i="2"/>
  <c r="M279" i="2"/>
  <c r="M281" i="2"/>
  <c r="M283" i="2"/>
  <c r="M285" i="2"/>
  <c r="M287" i="2"/>
  <c r="M289" i="2"/>
  <c r="M291" i="2"/>
  <c r="M293" i="2"/>
  <c r="M295" i="2"/>
  <c r="M297" i="2"/>
  <c r="M299" i="2"/>
  <c r="M301" i="2"/>
  <c r="J43" i="1"/>
  <c r="O9" i="1"/>
  <c r="O428" i="1"/>
  <c r="P10" i="1"/>
  <c r="O11" i="1"/>
  <c r="P12" i="1"/>
  <c r="P13" i="1"/>
  <c r="P14" i="1"/>
  <c r="P16" i="1"/>
  <c r="O17" i="1"/>
  <c r="P23" i="1"/>
  <c r="P24" i="1"/>
  <c r="P29" i="1"/>
  <c r="O30" i="1"/>
  <c r="P31" i="1"/>
  <c r="P32" i="1"/>
  <c r="P35" i="1"/>
  <c r="P41" i="1"/>
  <c r="M44" i="1"/>
  <c r="L45" i="1"/>
  <c r="P46" i="1"/>
  <c r="O47" i="1"/>
  <c r="P50" i="1"/>
  <c r="P51" i="1"/>
  <c r="P53" i="1"/>
  <c r="P55" i="1"/>
  <c r="P56" i="1"/>
  <c r="P57" i="1"/>
  <c r="P58" i="1"/>
  <c r="P60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8" i="1"/>
  <c r="P84" i="1"/>
  <c r="P85" i="1"/>
  <c r="P86" i="1"/>
  <c r="P87" i="1"/>
  <c r="P88" i="1"/>
  <c r="P89" i="1"/>
  <c r="P90" i="1"/>
  <c r="P91" i="1"/>
  <c r="P92" i="1"/>
  <c r="P93" i="1"/>
  <c r="P102" i="1"/>
  <c r="P103" i="1"/>
  <c r="P104" i="1"/>
  <c r="P108" i="1"/>
  <c r="P110" i="1"/>
  <c r="P111" i="1"/>
  <c r="P112" i="1"/>
  <c r="P113" i="1"/>
  <c r="P116" i="1"/>
  <c r="P117" i="1"/>
  <c r="P118" i="1"/>
  <c r="P119" i="1"/>
  <c r="P120" i="1"/>
  <c r="P121" i="1"/>
  <c r="P426" i="1"/>
  <c r="P425" i="1"/>
  <c r="P424" i="1"/>
  <c r="P419" i="1"/>
  <c r="P417" i="1"/>
  <c r="P416" i="1"/>
  <c r="P415" i="1"/>
  <c r="P414" i="1"/>
  <c r="P413" i="1"/>
  <c r="P412" i="1"/>
  <c r="P410" i="1"/>
  <c r="P405" i="1"/>
  <c r="P396" i="1"/>
  <c r="P395" i="1"/>
  <c r="P393" i="1"/>
  <c r="P392" i="1"/>
  <c r="P391" i="1"/>
  <c r="P390" i="1"/>
  <c r="P386" i="1"/>
  <c r="P381" i="1"/>
  <c r="P367" i="1"/>
  <c r="P365" i="1"/>
  <c r="P363" i="1"/>
  <c r="P361" i="1"/>
  <c r="P359" i="1"/>
  <c r="P357" i="1"/>
  <c r="P356" i="1"/>
  <c r="P355" i="1"/>
  <c r="P354" i="1"/>
  <c r="P353" i="1"/>
  <c r="P352" i="1"/>
  <c r="P351" i="1"/>
  <c r="P350" i="1"/>
  <c r="P347" i="1"/>
  <c r="P346" i="1"/>
  <c r="P344" i="1"/>
  <c r="P343" i="1"/>
  <c r="P338" i="1"/>
  <c r="P337" i="1"/>
  <c r="P336" i="1"/>
  <c r="P335" i="1"/>
  <c r="P334" i="1"/>
  <c r="P333" i="1"/>
  <c r="P332" i="1"/>
  <c r="P331" i="1"/>
  <c r="P329" i="1"/>
  <c r="P328" i="1"/>
  <c r="P327" i="1"/>
  <c r="P325" i="1"/>
  <c r="P323" i="1"/>
  <c r="P321" i="1"/>
  <c r="P320" i="1"/>
  <c r="P307" i="1"/>
  <c r="P305" i="1"/>
  <c r="P303" i="1"/>
  <c r="P302" i="1"/>
  <c r="P300" i="1"/>
  <c r="P299" i="1"/>
  <c r="P298" i="1"/>
  <c r="P296" i="1"/>
  <c r="P294" i="1"/>
  <c r="P292" i="1"/>
  <c r="P290" i="1"/>
  <c r="P288" i="1"/>
  <c r="P286" i="1"/>
  <c r="P284" i="1"/>
  <c r="P282" i="1"/>
  <c r="P280" i="1"/>
  <c r="P278" i="1"/>
  <c r="P423" i="1"/>
  <c r="P422" i="1"/>
  <c r="P421" i="1"/>
  <c r="P420" i="1"/>
  <c r="P418" i="1"/>
  <c r="P411" i="1"/>
  <c r="P409" i="1"/>
  <c r="P408" i="1"/>
  <c r="P407" i="1"/>
  <c r="P406" i="1"/>
  <c r="P404" i="1"/>
  <c r="P403" i="1"/>
  <c r="P402" i="1"/>
  <c r="P401" i="1"/>
  <c r="P400" i="1"/>
  <c r="P399" i="1"/>
  <c r="P398" i="1"/>
  <c r="P397" i="1"/>
  <c r="P394" i="1"/>
  <c r="P389" i="1"/>
  <c r="P388" i="1"/>
  <c r="P387" i="1"/>
  <c r="P385" i="1"/>
  <c r="P384" i="1"/>
  <c r="P383" i="1"/>
  <c r="P382" i="1"/>
  <c r="P380" i="1"/>
  <c r="P379" i="1"/>
  <c r="P378" i="1"/>
  <c r="P377" i="1"/>
  <c r="P376" i="1"/>
  <c r="P375" i="1"/>
  <c r="P374" i="1"/>
  <c r="P373" i="1"/>
  <c r="P372" i="1"/>
  <c r="P371" i="1"/>
  <c r="P370" i="1"/>
  <c r="P369" i="1"/>
  <c r="P368" i="1"/>
  <c r="P366" i="1"/>
  <c r="P364" i="1"/>
  <c r="P362" i="1"/>
  <c r="P360" i="1"/>
  <c r="P358" i="1"/>
  <c r="P349" i="1"/>
  <c r="P348" i="1"/>
  <c r="P345" i="1"/>
  <c r="P342" i="1"/>
  <c r="P341" i="1"/>
  <c r="P340" i="1"/>
  <c r="P339" i="1"/>
  <c r="P330" i="1"/>
  <c r="P326" i="1"/>
  <c r="P324" i="1"/>
  <c r="P322" i="1"/>
  <c r="P319" i="1"/>
  <c r="P318" i="1"/>
  <c r="P317" i="1"/>
  <c r="P316" i="1"/>
  <c r="P315" i="1"/>
  <c r="P314" i="1"/>
  <c r="P313" i="1"/>
  <c r="P312" i="1"/>
  <c r="P311" i="1"/>
  <c r="P310" i="1"/>
  <c r="P309" i="1"/>
  <c r="P308" i="1"/>
  <c r="P306" i="1"/>
  <c r="P304" i="1"/>
  <c r="P301" i="1"/>
  <c r="P297" i="1"/>
  <c r="P295" i="1"/>
  <c r="P293" i="1"/>
  <c r="P291" i="1"/>
  <c r="P289" i="1"/>
  <c r="P287" i="1"/>
  <c r="P285" i="1"/>
  <c r="P283" i="1"/>
  <c r="P281" i="1"/>
  <c r="P279" i="1"/>
  <c r="P277" i="1"/>
  <c r="P276" i="1"/>
  <c r="P275" i="1"/>
  <c r="P274" i="1"/>
  <c r="P273" i="1"/>
  <c r="P272" i="1"/>
  <c r="P271" i="1"/>
  <c r="P270" i="1"/>
  <c r="P269" i="1"/>
  <c r="P268" i="1"/>
  <c r="P267" i="1"/>
  <c r="P266" i="1"/>
  <c r="P265" i="1"/>
  <c r="P264" i="1"/>
  <c r="P263" i="1"/>
  <c r="P262" i="1"/>
  <c r="P261" i="1"/>
  <c r="P260" i="1"/>
  <c r="P259" i="1"/>
  <c r="P257" i="1"/>
  <c r="P256" i="1"/>
  <c r="P251" i="1"/>
  <c r="P250" i="1"/>
  <c r="P249" i="1"/>
  <c r="P248" i="1"/>
  <c r="P247" i="1"/>
  <c r="P246" i="1"/>
  <c r="P245" i="1"/>
  <c r="P244" i="1"/>
  <c r="P243" i="1"/>
  <c r="P242" i="1"/>
  <c r="P241" i="1"/>
  <c r="P240" i="1"/>
  <c r="P239" i="1"/>
  <c r="P238" i="1"/>
  <c r="P237" i="1"/>
  <c r="P229" i="1"/>
  <c r="P228" i="1"/>
  <c r="P227" i="1"/>
  <c r="P226" i="1"/>
  <c r="P225" i="1"/>
  <c r="P221" i="1"/>
  <c r="P219" i="1"/>
  <c r="P215" i="1"/>
  <c r="P214" i="1"/>
  <c r="P213" i="1"/>
  <c r="P211" i="1"/>
  <c r="P209" i="1"/>
  <c r="P208" i="1"/>
  <c r="P207" i="1"/>
  <c r="P206" i="1"/>
  <c r="P204" i="1"/>
  <c r="P203" i="1"/>
  <c r="P202" i="1"/>
  <c r="P200" i="1"/>
  <c r="P198" i="1"/>
  <c r="P197" i="1"/>
  <c r="P196" i="1"/>
  <c r="P195" i="1"/>
  <c r="P194" i="1"/>
  <c r="P193" i="1"/>
  <c r="P192" i="1"/>
  <c r="P187" i="1"/>
  <c r="P186" i="1"/>
  <c r="P185" i="1"/>
  <c r="P184" i="1"/>
  <c r="P183" i="1"/>
  <c r="P182" i="1"/>
  <c r="P181" i="1"/>
  <c r="P180" i="1"/>
  <c r="P179" i="1"/>
  <c r="P178" i="1"/>
  <c r="P177" i="1"/>
  <c r="P175" i="1"/>
  <c r="P167" i="1"/>
  <c r="P166" i="1"/>
  <c r="P158" i="1"/>
  <c r="P157" i="1"/>
  <c r="P155" i="1"/>
  <c r="P150" i="1"/>
  <c r="P146" i="1"/>
  <c r="P145" i="1"/>
  <c r="P144" i="1"/>
  <c r="P143" i="1"/>
  <c r="P142" i="1"/>
  <c r="P258" i="1"/>
  <c r="P255" i="1"/>
  <c r="P254" i="1"/>
  <c r="P253" i="1"/>
  <c r="P252" i="1"/>
  <c r="P236" i="1"/>
  <c r="P235" i="1"/>
  <c r="P234" i="1"/>
  <c r="P233" i="1"/>
  <c r="P232" i="1"/>
  <c r="P231" i="1"/>
  <c r="P230" i="1"/>
  <c r="P224" i="1"/>
  <c r="P223" i="1"/>
  <c r="P222" i="1"/>
  <c r="P220" i="1"/>
  <c r="P218" i="1"/>
  <c r="P217" i="1"/>
  <c r="P216" i="1"/>
  <c r="P212" i="1"/>
  <c r="P210" i="1"/>
  <c r="P205" i="1"/>
  <c r="P201" i="1"/>
  <c r="P199" i="1"/>
  <c r="P191" i="1"/>
  <c r="P190" i="1"/>
  <c r="P189" i="1"/>
  <c r="P188" i="1"/>
  <c r="P176" i="1"/>
  <c r="P174" i="1"/>
  <c r="P173" i="1"/>
  <c r="P172" i="1"/>
  <c r="P171" i="1"/>
  <c r="P170" i="1"/>
  <c r="P169" i="1"/>
  <c r="P168" i="1"/>
  <c r="P165" i="1"/>
  <c r="P164" i="1"/>
  <c r="P163" i="1"/>
  <c r="P162" i="1"/>
  <c r="P161" i="1"/>
  <c r="P160" i="1"/>
  <c r="P159" i="1"/>
  <c r="P156" i="1"/>
  <c r="P154" i="1"/>
  <c r="P153" i="1"/>
  <c r="P152" i="1"/>
  <c r="P151" i="1"/>
  <c r="P149" i="1"/>
  <c r="P148" i="1"/>
  <c r="P147" i="1"/>
  <c r="P141" i="1"/>
  <c r="P9" i="1"/>
  <c r="O10" i="1"/>
  <c r="P15" i="1"/>
  <c r="P18" i="1"/>
  <c r="P19" i="1"/>
  <c r="P20" i="1"/>
  <c r="P21" i="1"/>
  <c r="P22" i="1"/>
  <c r="P25" i="1"/>
  <c r="P26" i="1"/>
  <c r="P27" i="1"/>
  <c r="P28" i="1"/>
  <c r="P429" i="1"/>
  <c r="M427" i="1"/>
  <c r="P428" i="1" s="1"/>
  <c r="O429" i="1"/>
  <c r="P30" i="1"/>
  <c r="P33" i="1"/>
  <c r="P34" i="1"/>
  <c r="P36" i="1"/>
  <c r="P37" i="1"/>
  <c r="P38" i="1"/>
  <c r="P39" i="1"/>
  <c r="P40" i="1"/>
  <c r="L44" i="1"/>
  <c r="M45" i="1"/>
  <c r="P52" i="1"/>
  <c r="P54" i="1"/>
  <c r="P59" i="1"/>
  <c r="P61" i="1"/>
  <c r="P75" i="1"/>
  <c r="P76" i="1"/>
  <c r="P77" i="1"/>
  <c r="P79" i="1"/>
  <c r="P80" i="1"/>
  <c r="P81" i="1"/>
  <c r="P82" i="1"/>
  <c r="P83" i="1"/>
  <c r="P94" i="1"/>
  <c r="P95" i="1"/>
  <c r="P96" i="1"/>
  <c r="P97" i="1"/>
  <c r="P98" i="1"/>
  <c r="P99" i="1"/>
  <c r="P100" i="1"/>
  <c r="P101" i="1"/>
  <c r="P105" i="1"/>
  <c r="P106" i="1"/>
  <c r="P107" i="1"/>
  <c r="P109" i="1"/>
  <c r="P114" i="1"/>
  <c r="P115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45" i="1" l="1"/>
  <c r="M43" i="1"/>
  <c r="O45" i="1"/>
  <c r="O44" i="1"/>
  <c r="P44" i="1"/>
  <c r="L43" i="1"/>
  <c r="P43" i="1" l="1"/>
  <c r="O43" i="1"/>
</calcChain>
</file>

<file path=xl/sharedStrings.xml><?xml version="1.0" encoding="utf-8"?>
<sst xmlns="http://schemas.openxmlformats.org/spreadsheetml/2006/main" count="3156" uniqueCount="587">
  <si>
    <t xml:space="preserve">7. ZAŁĄCZNIKI DO INFORMACJI O PRZEBIEGU WYKONANIA BUDŻETU WOJEWÓDZTWA ZACHODNIOPOMORSKIEGO ZA I PÓŁROCZE 2014 ROKU      </t>
  </si>
  <si>
    <t/>
  </si>
  <si>
    <t xml:space="preserve">    Załącznik Nr 1 </t>
  </si>
  <si>
    <t>WYKONANIE  PLANU  DOCHODÓW  BUDŻETU                                                                                                               WOJEWÓDZTWA  ZACHODNIOPOMORSKIEGO                                                                                                                         ZA  I  PÓŁROCZE  2014  ROKU</t>
  </si>
  <si>
    <t>w złotych</t>
  </si>
  <si>
    <t>Dział
Rozdz.
§§</t>
  </si>
  <si>
    <t>Wyszczególnienie</t>
  </si>
  <si>
    <r>
      <t xml:space="preserve">Plan wg uchwały budżetowej 
</t>
    </r>
    <r>
      <rPr>
        <sz val="10"/>
        <color indexed="8"/>
        <rFont val="Arial"/>
        <family val="2"/>
        <charset val="238"/>
      </rPr>
      <t>(stan na       01.01.2014 r.)</t>
    </r>
  </si>
  <si>
    <t>Plan po zmianach 
wg stanu na 30.06.2014 r.</t>
  </si>
  <si>
    <t>Wykonanie 
wg stanu na
30.06.2014 r.</t>
  </si>
  <si>
    <t>Wsk. wyk. 
w % 
(5:4)</t>
  </si>
  <si>
    <t>Struktura
w % 
(kol. 5)</t>
  </si>
  <si>
    <t>1</t>
  </si>
  <si>
    <t>DOCHODY OGÓŁEM:</t>
  </si>
  <si>
    <t>I. DOCHODY BIEŻĄCE</t>
  </si>
  <si>
    <t>1. Dochody własne</t>
  </si>
  <si>
    <t>1) Udział województwa w podatkach stanowiących 
     dochód budżetu</t>
  </si>
  <si>
    <t>- w podatku dochodowym od osób fizycznych</t>
  </si>
  <si>
    <t>- w podatku dochodowym od osób prawnych</t>
  </si>
  <si>
    <t>2) Dochody uzyskiwane z działalności jednostek
    budżetowych</t>
  </si>
  <si>
    <t>3) Dochody z najmu i dzierżawy majątku województwa</t>
  </si>
  <si>
    <t>2. Subwencja ogólna</t>
  </si>
  <si>
    <t>1) Część oświatowa subwencji ogólnej</t>
  </si>
  <si>
    <t>2) Część wyrównawcza subwencji ogólnej</t>
  </si>
  <si>
    <t>3) Część regionalna subwencji ogólnej</t>
  </si>
  <si>
    <t>3. Dotacja z budżetu państwa na zadania własne</t>
  </si>
  <si>
    <t xml:space="preserve">4. Środki i dotacje z funduszy </t>
  </si>
  <si>
    <t>5. Dotacje celowe i płatności</t>
  </si>
  <si>
    <t>6. Środki pochodzące ze źródeł zagranicznych</t>
  </si>
  <si>
    <t xml:space="preserve">7. Wkład własny krajowy z innych źródeł </t>
  </si>
  <si>
    <t>-</t>
  </si>
  <si>
    <t>8. Dotacje na zadania własne realizowane na mocy  porozumień z j.s.t.</t>
  </si>
  <si>
    <t>10. Pomoc finansowa udzielona pomiędzy j.s.t.</t>
  </si>
  <si>
    <t>11. Dotacje z budżetu państwa na zadania własne realizowane na podstawie porozumień z organami administracji rządowej</t>
  </si>
  <si>
    <t>12. Dotacje z budżetu państwa na realizację zadań  zleconych</t>
  </si>
  <si>
    <t xml:space="preserve">II. DOCHODY MAJĄTKOWE </t>
  </si>
  <si>
    <t xml:space="preserve">     1) Dochody uzyskiwane z działalności jednostek 
    budżetowych</t>
  </si>
  <si>
    <t xml:space="preserve">     2) Dochody ze sprzedaży  majątku województwa</t>
  </si>
  <si>
    <t>2. Środki pochodzące ze źródeł zagranicznych</t>
  </si>
  <si>
    <t xml:space="preserve">3. Wkład własny krajowy z innych źródeł </t>
  </si>
  <si>
    <t>4. Dotacje celowe i płatności</t>
  </si>
  <si>
    <t xml:space="preserve">5. Pomoc finansowa udzielona pomiędzy j.s.t </t>
  </si>
  <si>
    <t>6. Dotacje na zadania własne realizowane na mocy
    porozumień z j.s.t.</t>
  </si>
  <si>
    <t>7. Środki i dotacje dotacje z funduszy</t>
  </si>
  <si>
    <t>8. Dotacje z budżetu państwa na zadania własne</t>
  </si>
  <si>
    <t>9. Dotacje z budżetu państwa na realizację zadań zleconych</t>
  </si>
  <si>
    <t>z tego:</t>
  </si>
  <si>
    <t xml:space="preserve"> I. DOCHODY  ZWIĄZANE  Z  REALIZACJĄ  ZADAŃ  WŁASNYCH</t>
  </si>
  <si>
    <t>- bieżące</t>
  </si>
  <si>
    <t>- majątkowe</t>
  </si>
  <si>
    <t xml:space="preserve"> II. DOCHODY  ZWIĄZANE  Z  REALIZACJĄ  ZADAŃ  ZLECONYCH</t>
  </si>
  <si>
    <t>z tego w dziale</t>
  </si>
  <si>
    <t>010 - Rolnictwo i łowiectwo</t>
  </si>
  <si>
    <t>01006 - Zarządy melioracji i urządzeń wodnych</t>
  </si>
  <si>
    <t>Dochody bieżące</t>
  </si>
  <si>
    <t>092 0 - Pozostałe odsetki</t>
  </si>
  <si>
    <t>097 0 - Wpływy z różnych dochodów</t>
  </si>
  <si>
    <t>Dochody majątkowe</t>
  </si>
  <si>
    <t>628 0 - Środki otrzymane od pozostałych jednostek zaliczanych do sektora finansów publicznych na finansowanie lub dofinansowanie kosztów realizacji inwestycji i zakupów inwestycyjnych jednostek zaliczanych do sektora finansów publicznych</t>
  </si>
  <si>
    <t>01008 - Melioracje wodne</t>
  </si>
  <si>
    <t>058 0 - Grzywny i inne kary pieniężne od osób prawnych i innych jednostek organizacyjnych</t>
  </si>
  <si>
    <t>092 1 - Pozostałe odsetki</t>
  </si>
  <si>
    <t>221 0 - Dotacje celowe otrzymane z budżetu państwa na zadania bieżące z zakresu administracji rządowej oraz inne zadania zlecone ustawami realizowane przez samorząd województwa</t>
  </si>
  <si>
    <t>236 0 - Dochody jednostek samorządu terytorialnego związane z realizacją zadań z zakresu administracji rządowej oraz innych zadań zleconych ustawami</t>
  </si>
  <si>
    <t>628 2 - Środki otrzymane od pozostałych jednostek zaliczanych do sektora finansów publicznych na finansowanie lub dofinansowanie kosztów realizacji inwestycji i zakupów inwestycyjnych jednostek zaliczanych do sektora finansów publicznych</t>
  </si>
  <si>
    <t>629 1 - Środki przekazane przez pozostałe jednostki zaliczane do sektora finansów publicznych na finansowanie lub dofinansowanie kosztów realizacji inwestycji i zakupów inwestycyjnych jednostek niezaliczanych do sektora finansów publicznych</t>
  </si>
  <si>
    <t>651 0 - Dotacje celowe otrzymane z budżetu państwa na inwestycje i zakupy inwestycyjne z zakresu administracji rządowej oraz inne zadania zlecone ustawami realizowane przez samorząd województwa</t>
  </si>
  <si>
    <t>651 7 - Dotacje celowe otrzymane z budżetu państwa na inwestycje i zakupy inwestycyjne z zakresu administracji rządowej oraz inne zadania zlecone ustawami realizowane przez samorząd województwa</t>
  </si>
  <si>
    <t>651 9 - Dotacje celowe otrzymane z budżetu państwa na inwestycje i zakupy inwestycyjne z zakresu administracji rządowej oraz inne zadania zlecone ustawami realizowane przez samorząd województwa</t>
  </si>
  <si>
    <t>662 0 - Dotacje celowe otrzymane z powiatu na inwestycje i zakupy inwestycyjne realizowane na podstawie porozumień (umów) między jednostkami samorządu terytorialnego</t>
  </si>
  <si>
    <t>01041 - Program Rozwoju Obszarów Wiejskich 2007-2013</t>
  </si>
  <si>
    <t>221 8 - Dotacje celowe otrzymane z budżetu państwa na zadania bieżące z zakresu administracji rządowej oraz inne zadania zlecone ustawami realizowane przez samorząd województwa</t>
  </si>
  <si>
    <t>221 9 - Dotacje celowe otrzymane z budżetu państwa na zadania bieżące z zakresu administracji rządowej oraz inne zadania zlecone ustawami realizowane przez samorząd województwa</t>
  </si>
  <si>
    <t>270 8 - Środki na dofinansowanie własnych zadań bieżących gmin (związków gmin), powiatów (związków powiatów), samorządów województw, pozyskane z innych źródeł</t>
  </si>
  <si>
    <t>270 9 - Środki na dofinansowanie własnych zadań bieżących gmin (związków gmin), powiatów (związków powiatów), samorządów województw, pozyskane z innych źródeł</t>
  </si>
  <si>
    <t>01042 - Wyłączenie z produkcji gruntów rolnych</t>
  </si>
  <si>
    <t>069 0 - Wpływy z różnych opłat</t>
  </si>
  <si>
    <t>091 0 - Odsetki od nieterminowych wpłat z tytułu podatków i opłat</t>
  </si>
  <si>
    <t>01078 - Usuwanie skutków klęsk żywiołowych</t>
  </si>
  <si>
    <t>01095 - Pozostała działalność</t>
  </si>
  <si>
    <t>050 - Rybołówstwo i rybactwo</t>
  </si>
  <si>
    <t>05011 - Program Operacyjny Zrównoważony rozwój sektora rybołówstwa i nadbrzeżnych obszarów rybackich 2007-2013</t>
  </si>
  <si>
    <t>200 0 - Dotacje celowe w ramach programów finansowanych z udziałem środków europejskich oraz środków, o których mowa w art. 5 ust. 1 pkt 3 oraz ust. 3 pkt 5 i 6 ustawy, lub płatności w ramach budżetu środków europejskich</t>
  </si>
  <si>
    <t>200 8 - Dotacje celowe w ramach programów finansowanych z udziałem środków europejskich oraz środków, o których mowa w art. 5 ust. 1 pkt 3 oraz ust. 3 pkt 5 i 6 ustawy, lub płatności w ramach budżetu środków europejskich</t>
  </si>
  <si>
    <t>200 9 - Dotacje celowe w ramach programów finansowanych z udziałem środków europejskich oraz środków, o których mowa w art. 5 ust. 1 pkt 3 oraz ust. 3 pkt 5 i 6 ustawy, lub płatności w ramach budżetu środków europejskich</t>
  </si>
  <si>
    <t>150 - Przetwórstwo przemysłowe</t>
  </si>
  <si>
    <t>15011 - Rozwój przedsiębiorczości</t>
  </si>
  <si>
    <t>090 0 - Odsetki od dotacji oraz płatności: wykorzystanych niezgodnie z przeznaczeniem lub wykorzystanych z naruszeniem procedur, o których mowa w art. 184 ustawy, pobranych nienależnie lub w nadmiernej wysokości</t>
  </si>
  <si>
    <t>200 7 - Dotacje celowe w ramach programów finansowanych z udziałem środków europejskich oraz środków, o których mowa w art. 5 ust. 1 pkt 3 oraz ust. 3 pkt 5 i 6 ustawy, lub płatności w ramach budżetu środków europejskich</t>
  </si>
  <si>
    <t>291 0 - Wpływy ze zwrotów dotacji oraz płatności, w tym wykorzystanych niezgodnie z przeznaczeniem lub wykorzystanych z naruszeniem procedur, o których mowa w art. 184 ustawy, pobranych nienależnie lub w nadmiernej wysokości</t>
  </si>
  <si>
    <t>291 8 - Wpływy ze zwrotów dotacji oraz płatności, w tym wykorzystanych niezgodnie z przeznaczeniem lub wykorzystanych z naruszeniem procedur, o których mowa w art. 184 ustawy, pobranych nienależnie lub w nadmiernej wysokości</t>
  </si>
  <si>
    <t>291 9 - Wpływy ze zwrotów dotacji oraz płatności, w tym wykorzystanych niezgodnie z przeznaczeniem lub wykorzystanych z naruszeniem procedur, o których mowa w art. 184 ustawy, pobranych nienależnie lub w nadmiernej wysokości</t>
  </si>
  <si>
    <t xml:space="preserve">15013 - Rozwój kadr nowoczesnej gospodarki i przedsiębiorczości </t>
  </si>
  <si>
    <t>092 9 - Pozostałe odsetki</t>
  </si>
  <si>
    <t>600 - Transport i łączność</t>
  </si>
  <si>
    <t>60001 - Krajowe pasażerskie przewozy kolejowe</t>
  </si>
  <si>
    <t>075 0 - Dochody z najmu i dzierżawy składników majątkowych Skarbu Państwa,  jednostek samorządu terytorialnego lub  innych jednostek zaliczanych do sektora finansów publicznych oraz innych umów o podobnym charakterze</t>
  </si>
  <si>
    <t>233 0 - Dotacje celowe otrzymane od samorządu województwa na zadania bieżące realizowane na podstawie porozumień (umów) między jednostkami samorządu terytorialnego</t>
  </si>
  <si>
    <t xml:space="preserve">620 7 - Dotacje celowe w ramach programów finansowanych z udziałem środków europejskich oraz środków, o których mowa w art. 5 ust. 1 pkt 3 oraz ust. 3 pkt 5 i 6 ustawy, lub płatności w ramach budżetu środków europejskich
</t>
  </si>
  <si>
    <t>626 0 - Dotacje otrzymane z państwowych funduszy celowych na finansowanie lub dofinansowanie kosztów realizacji inwestycji i zakupów inwestycyjnych jednostek sektora finansów publicznych</t>
  </si>
  <si>
    <t>629 0 - Środki przekazane przez pozostałe jednostki zaliczane do sektora finansów publicznych na finansowanie lub dofinansowanie kosztów realizacji inwestycji i zakupów inwestycyjnych jednostek niezaliczanych do sektora finansów publicznych</t>
  </si>
  <si>
    <t>653 0 - Dotacje celowe otrzymane z budżetu państwa na realizację inwestycji i zakupów inwestycyjnych własnych samorządu województwa</t>
  </si>
  <si>
    <t>60003 - Krajowe pasażerskie przewozy autobusowe</t>
  </si>
  <si>
    <t>60013 - Drogi publiczne wojewódzkie</t>
  </si>
  <si>
    <t>057 0 - Grzywny, mandaty i inne kary pieniężne od osób fizycznych</t>
  </si>
  <si>
    <t>058 7 - Grzywny i inne kary pieniężne od osób prawnych i innych jednostek organizacyjnych</t>
  </si>
  <si>
    <t>058 9 - Grzywny i inne kary pieniężne od osób prawnych i innych jednostek organizacyjnych</t>
  </si>
  <si>
    <t>083 0 - Wpływy z usług</t>
  </si>
  <si>
    <t>087 0 - Wpływy ze sprzedaży składników majątkowych</t>
  </si>
  <si>
    <t>629 8 - Środki przekazane przez pozostałe jednostki zaliczane do sektora finansów publicznych na finansowanie lub dofinansowanie kosztów realizacji inwestycji i zakupów inwestycyjnych jednostek niezaliczanych do sektora finansów publicznych</t>
  </si>
  <si>
    <t>630 0 - Dotacja celowa otrzymana z tytułu pomocy finansowej udzielanej między jednostkami samorządu terytorialnego na dofinansowanie własnych zadań inwestycyjnych i zakupów inwestycyjnych</t>
  </si>
  <si>
    <t>630 9 - Dotacja celowa otrzymana z tytułu pomocy finansowej udzielanej między jednostkami samorządu terytorialnego na dofinansowanie własnych zadań inwestycyjnych i zakupów inwestycyjnych</t>
  </si>
  <si>
    <t>60095 - Pozostała działalność</t>
  </si>
  <si>
    <t>270 0 - Środki na dofinansowanie własnych zadań bieżących gmin (związków gmin), powiatów (związków powiatów), samorządów województw, pozyskane z innych źródeł</t>
  </si>
  <si>
    <t>630 - Turystyka</t>
  </si>
  <si>
    <t>63003 - Zadania w zakresie upowszechniania turystyki</t>
  </si>
  <si>
    <t>700 - Gospodarka mieszkaniowa</t>
  </si>
  <si>
    <t>70005 - Gospodarka gruntami i nieruchomościami</t>
  </si>
  <si>
    <t>047 0 - Wpływy z opłat za trwały zarząd, użytkowanie, służebności i użytkowanie wieczyste nieruchomości</t>
  </si>
  <si>
    <t>077 0 - Wpłaty z tytułu odpłatnego nabycia prawa własności oraz prawa użytkowania wieczystego nieruchomości</t>
  </si>
  <si>
    <t>710 - Działalność usługowa</t>
  </si>
  <si>
    <t>71003 - Biura planowania przestrzennego</t>
  </si>
  <si>
    <t>246 0 - Środki otrzymane od pozostałych jednostek zaliczanych do sektora finansów publicznych na realizację zadań bieżących jednostek zaliczanych do sektora finansów publicznych</t>
  </si>
  <si>
    <t xml:space="preserve">71005 - Prace geologiczne (nieinwestycyjne) </t>
  </si>
  <si>
    <t>71013 - Prace geodezyjne i kartograficzne (nieinwestycyjne)</t>
  </si>
  <si>
    <t>71095 - Pozostała działalność</t>
  </si>
  <si>
    <t>750 - Administracja publiczna</t>
  </si>
  <si>
    <t>75011 - Urzędy wojewódzkie</t>
  </si>
  <si>
    <t>223 0 - Dotacje celowe otrzymane z budżetu państwa na realizację bieżących zadań własnych samorządu województwa</t>
  </si>
  <si>
    <t>75017 - Samorządowe sejmiki województw</t>
  </si>
  <si>
    <t>75018 - Urzędy marszałkowskie</t>
  </si>
  <si>
    <t>75058 - Działalność informacyjna i kulturalna prowadzona za granicą</t>
  </si>
  <si>
    <t>75071 - Centrum Rozwoju Zasobów Ludzkich</t>
  </si>
  <si>
    <t>75075 - Promocja jednostek samorządu terytorialnego</t>
  </si>
  <si>
    <t>75095 - Pozostała działalność</t>
  </si>
  <si>
    <t>222 0 - Dotacje celowe otrzymane z budżetu państwa na zadania bieżące realizowane przez samorząd województwa na podstawie porozumień z organami administracji rządowej</t>
  </si>
  <si>
    <t>756 - Dochody od osób prawnych, od osób fizycznych i od innych jednostek nie posiadających osobowości prawnej oraz wydatki związane z ich poborem</t>
  </si>
  <si>
    <t>75618 - Wpływy z innych opłat stanowiących dochody jednostek samorządu terytorialnego na podstawie ustaw</t>
  </si>
  <si>
    <t>048 0 - Wpływy z opłat za zezwolenia na sprzedaż napojów alkoholowych</t>
  </si>
  <si>
    <t>049 0 - Wpływy z innych lokalnych opłat pobieranych przez jednostki samorządu terytorialnego na podstawie odrębnych ustaw</t>
  </si>
  <si>
    <t>75623 - Udziały województw w podatkach stanowiących dochód budżetu państwa</t>
  </si>
  <si>
    <t>001 0 - Podatek dochodowy od osób fizycznych</t>
  </si>
  <si>
    <t>002 0 - Podatek dochodowy od osób prawnych</t>
  </si>
  <si>
    <t>758 - Różne rozliczenia</t>
  </si>
  <si>
    <t>75801 - Część oświatowa subwencji ogólnej dla jednostek samorządu terytorialnego</t>
  </si>
  <si>
    <t>292 0 - Subwencje ogólne z budżetu państwa</t>
  </si>
  <si>
    <t>75804 - Część wyrównawcza subwencji ogólnej dla województw</t>
  </si>
  <si>
    <t>75814 - Różne rozliczenia finansowe</t>
  </si>
  <si>
    <t>75833 - Część regionalna subwencji ogólnej dla województw</t>
  </si>
  <si>
    <t>75861 - Regionalne Programy Operacyjne 2007-2013</t>
  </si>
  <si>
    <t xml:space="preserve">620 8 - Dotacje celowe w ramach programów finansowanych z udziałem środków europejskich oraz środków, o których mowa w art. 5 ust. 1 pkt 3 oraz ust. 3 pkt 5 i 6 ustawy, lub płatności w ramach budżetu środków europejskich
</t>
  </si>
  <si>
    <t xml:space="preserve">620 9 - Dotacje celowe w ramach programów finansowanych z udziałem środków europejskich oraz środków, o których mowa w art. 5 ust. 1 pkt 3 oraz ust. 3 pkt 5 i 6 ustawy, lub płatności w ramach budżetu środków europejskich
</t>
  </si>
  <si>
    <t>666 9 - Wpływy ze zwrotów dotacji oraz płatności, w tym wykorzystanych niezgodnie z przeznaczeniem lub wykorzystanych z naruszeniem procedur, o których mowa w art. 184 ustawy, pobranych nienależnie lub w nadmiernej wysokości, dotyczące dochodów majątkowych</t>
  </si>
  <si>
    <t>75862 - Program Operacyjny Kapitał Ludzki</t>
  </si>
  <si>
    <t>801 - Oświata i wychowanie</t>
  </si>
  <si>
    <t>80102 - Szkoły podstawowe specjalne</t>
  </si>
  <si>
    <t>80120 - Licea ogólnokształcące</t>
  </si>
  <si>
    <t>80130 - Szkoły zawodowe</t>
  </si>
  <si>
    <t>80141 - Zakłady kształcenia nauczycieli</t>
  </si>
  <si>
    <t>80146 - Dokształcanie i doskonalenie nauczycieli</t>
  </si>
  <si>
    <t>80147 - Biblioteki pedagogiczne</t>
  </si>
  <si>
    <t>80195 - Pozostała działalność</t>
  </si>
  <si>
    <t>270 1 - Środki na dofinansowanie własnych zadań bieżących gmin (związków gmin), powiatów (związków powiatów), samorządów województw, pozyskane z innych źródeł</t>
  </si>
  <si>
    <t>803 - Szkolnictwo wyższe</t>
  </si>
  <si>
    <t>80395 - Pozostała działalność</t>
  </si>
  <si>
    <t>851 - Ochrona zdrowia</t>
  </si>
  <si>
    <t>85111 - Szpitale ogólne</t>
  </si>
  <si>
    <t>85195 - Pozostała działalność</t>
  </si>
  <si>
    <t>852 - Pomoc społeczna</t>
  </si>
  <si>
    <t>85212 - Świadczenia rodzinne, świadczenie z funduszu alimentacyjnego oraz składki na ubezpieczenia emerytalne i rentowe z ubezpieczenia społecznego</t>
  </si>
  <si>
    <t>85217 - Regionalne ośrodki polityki społecznej</t>
  </si>
  <si>
    <t>85226 - Ośrodki adopcyjno-opiekuńcze</t>
  </si>
  <si>
    <t>853 - Pozostałe zadania w zakresie polityki społecznej</t>
  </si>
  <si>
    <t>85324 - Państwowy Fundusz Rehabilitacji Osób Niepełnosprawnych</t>
  </si>
  <si>
    <t>85325 - Fundusz Gwarantowanych Świadczeń Pracowniczych</t>
  </si>
  <si>
    <t>85332 - Wojewódzkie urzędy pracy</t>
  </si>
  <si>
    <t>85395 - Pozostała działalność</t>
  </si>
  <si>
    <t>097 7 - Wpływy z różnych dochodów</t>
  </si>
  <si>
    <t>097 9 - Wpływy z różnych dochodów</t>
  </si>
  <si>
    <t>854 - Edukacyjna opieka wychowawcza</t>
  </si>
  <si>
    <t>85407 - Placówki wychowania pozaszkolnego</t>
  </si>
  <si>
    <t>900 - Gospodarka komunalna i ochrona środowiska</t>
  </si>
  <si>
    <t>90002 - Gospodarka odpadami</t>
  </si>
  <si>
    <t>90007 - Zmniejszenie hałasu i wibracji</t>
  </si>
  <si>
    <t>90019 - Wpływy i wydatki związane z gromadzeniem środków z opłat i kar za korzystanie ze środowiska</t>
  </si>
  <si>
    <t>90020 - Wpływy i wydatki związane z gromadzeniem środków z opłat produktowych</t>
  </si>
  <si>
    <t>040 0 - Wpływy z opłaty produktowej</t>
  </si>
  <si>
    <t>90024 - Wpływy i wydatki związane z wprowadzeniem do obrotu baterii i akumulatorów</t>
  </si>
  <si>
    <t>90095 - Pozostała działalność</t>
  </si>
  <si>
    <t>921 - Kultura i ochrona dziedzictwa narodowego</t>
  </si>
  <si>
    <t>92106 - Teatry</t>
  </si>
  <si>
    <t>666 0 - Wpływy ze zwrotów dotacji oraz płatności, w tym wykorzystanych niezgodnie z przeznaczeniem lub wykorzystanych z naruszeniem procedur, o których mowa w art. 184 ustawy, pobranych nienależnie lub w nadmiernej wysokości, dotyczące dochodów majątkowych</t>
  </si>
  <si>
    <t>92109 - Domy i ośrodki kultury, świetlice i kluby</t>
  </si>
  <si>
    <t>92116 - Biblioteki</t>
  </si>
  <si>
    <t>92118 - Muzea</t>
  </si>
  <si>
    <t>271 0 - Dotacja celowa otrzymana z tytułu pomocy finansowej udzielanej między jednostkami samorządu terytorialnego na dofinansowanie własnych zadań bieżących</t>
  </si>
  <si>
    <t>92120 - Ochrona zabytków i opieka nad zabytkami</t>
  </si>
  <si>
    <t>925 - Ogrody botaniczne i zoologiczne oraz naturalne obszary i obiekty chronionej przyrody</t>
  </si>
  <si>
    <t>92502 - Parki krajobrazowe</t>
  </si>
  <si>
    <t>RAZEM DOCHODY</t>
  </si>
  <si>
    <t xml:space="preserve"> - DOCHODY BIEŻĄCE</t>
  </si>
  <si>
    <t xml:space="preserve"> - DOCHODY MAJĄTKOWE</t>
  </si>
  <si>
    <t xml:space="preserve">    Załącznik Nr 2</t>
  </si>
  <si>
    <t>WYKONANIE  PLANU  WYDATKÓW  BUDŻETU  
WOJEWÓDZTWA ZACHODNIOPOMORSKIEGO  
ZA  I  PÓŁROCZE  2014  ROKU</t>
  </si>
  <si>
    <r>
      <t xml:space="preserve">Plan wg uchwały budżetowej 
</t>
    </r>
    <r>
      <rPr>
        <sz val="10"/>
        <rFont val="Arial"/>
        <family val="2"/>
        <charset val="238"/>
      </rPr>
      <t>(stan na               01.01.2014 r.)</t>
    </r>
  </si>
  <si>
    <t>WYDATKI OGÓŁEM</t>
  </si>
  <si>
    <t>WYDATKI BIEŻĄCE</t>
  </si>
  <si>
    <t>WYDATKI MAJĄTKOWE</t>
  </si>
  <si>
    <t>I. WYDATKI ZWIĄZANE Z REALIZACJĄ ZADAŃ WŁASNYCH</t>
  </si>
  <si>
    <t>I. WYDATKI ZWIĄZANE Z REALIZACJĄ ZADAŃ ZLECONYCH</t>
  </si>
  <si>
    <t>z tego w dziale:</t>
  </si>
  <si>
    <t>Wydatki bieżące</t>
  </si>
  <si>
    <t>302 0 - Wydatki osobowe niezaliczone do wynagrodzeń</t>
  </si>
  <si>
    <t>401 0 - Wynagrodzenia osobowe pracowników</t>
  </si>
  <si>
    <t>404 0 - Dodatkowe wynagrodzenie roczne</t>
  </si>
  <si>
    <t>411 0 - Składki na ubezpieczenia społeczne</t>
  </si>
  <si>
    <t>412 0 - Składki na Fundusz Pracy</t>
  </si>
  <si>
    <t>414 0 - Wpłaty na Państwowy Fundusz Rehabilitacji Osób Niepełnosprawnych</t>
  </si>
  <si>
    <t>417 0 - Wynagrodzenia bezosobowe</t>
  </si>
  <si>
    <t>421 0 - Zakup materiałów i wyposażenia</t>
  </si>
  <si>
    <t>426 0 - Zakup energii</t>
  </si>
  <si>
    <t>427 0 - Zakup usług remontowych</t>
  </si>
  <si>
    <t>428 0 - Zakup usług zdrowotnych</t>
  </si>
  <si>
    <t>430 0 - Zakup usług pozostałych</t>
  </si>
  <si>
    <t>435 0 - Zakup usług dostępu do sieci Internet</t>
  </si>
  <si>
    <t>436 0 - Opłaty z tytułu zakupu usług telekomunikacyjnych świadczonych w ruchomej publicznej sieci telefonicznej</t>
  </si>
  <si>
    <t>437 0 - Opłaty z tytułu zakupu usług telekomunikacyjnych świadczonych w stacjonarnej publicznej sieci telefonicznej</t>
  </si>
  <si>
    <t>438 0 - Zakup usług obejmujących tłumaczenia</t>
  </si>
  <si>
    <t>440 0 - Opłaty za administrowanie i czynsze za budynki, lokale i pomieszczenia garażowe</t>
  </si>
  <si>
    <t>441 0 - Podróże służbowe krajowe</t>
  </si>
  <si>
    <t>442 0 - Podróże służbowe zagraniczne</t>
  </si>
  <si>
    <t>443 0 - Różne opłaty i składki</t>
  </si>
  <si>
    <t>444 0 - Odpisy na zakładowy fundusz świadczeń socjalnych</t>
  </si>
  <si>
    <t>448 0 - Podatek od nieruchomości</t>
  </si>
  <si>
    <t>452 0 - Opłaty na rzecz budżetów jednostek samorządu terytorialnego</t>
  </si>
  <si>
    <t>460 0 - Kary i odszkodowania wypłacane na rzecz osób prawnych i innych jednostek organizacyjnych</t>
  </si>
  <si>
    <t>461 0 - Koszty postępowania sądowego i prokuratorskiego</t>
  </si>
  <si>
    <t>470 0 - Szkolenia pracowników niebędących członkami korpusu służby cywilnej</t>
  </si>
  <si>
    <t>Wydatki majątkowe</t>
  </si>
  <si>
    <t>606 0 - Wydatki na zakupy inwestycyjne jednostek budżetowych</t>
  </si>
  <si>
    <t>459 0 - Kary i odszkodowania wypłacane na rzecz osób fizycznych</t>
  </si>
  <si>
    <t>605 0 - Wydatki inwestycyjne jednostek budżetowych</t>
  </si>
  <si>
    <t>605 1 - Wydatki inwestycyjne jednostek budżetowych</t>
  </si>
  <si>
    <t>605 2 - Wydatki inwestycyjne jednostek budżetowych</t>
  </si>
  <si>
    <t>605 7 - Wydatki inwestycyjne jednostek budżetowych</t>
  </si>
  <si>
    <t>605 9 - Wydatki inwestycyjne jednostek budżetowych</t>
  </si>
  <si>
    <t>01009 - Spółki wodne</t>
  </si>
  <si>
    <t>283 0 - Dotacja celowa z budżetu na finansowanie lub dofinansowanie zadań zleconych do realizacji pozostałym jednostkom nie zaliczanym do sektora finansów publicznych</t>
  </si>
  <si>
    <t>01031 - Grupy producentów rolnych</t>
  </si>
  <si>
    <t>291 8 - Zwrot dotacji oraz płatności, w tym wykorzystanych niezgodnie z przeznaczeniem lub wykorzystanych z naruszeniem procedur, o których mowa w art. 184 ustawy, pobranych nienależnie lub w nadmiernej wysokości</t>
  </si>
  <si>
    <t>291 9 - Zwrot dotacji oraz płatności, w tym wykorzystanych niezgodnie z przeznaczeniem lub wykorzystanych z naruszeniem procedur, o których mowa w art. 184 ustawy, pobranych nienależnie lub w nadmiernej wysokości</t>
  </si>
  <si>
    <t>304 8 - Nagrody o charakterze szczególnym niezaliczone do wynagrodzeń</t>
  </si>
  <si>
    <t>304 9 - Nagrody o charakterze szczególnym niezaliczone do wynagrodzeń</t>
  </si>
  <si>
    <t>401 8 - Wynagrodzenia osobowe pracowników</t>
  </si>
  <si>
    <t>401 9 - Wynagrodzenia osobowe pracowników</t>
  </si>
  <si>
    <t>404 8 - Dodatkowe wynagrodzenie roczne</t>
  </si>
  <si>
    <t>404 9 - Dodatkowe wynagrodzenie roczne</t>
  </si>
  <si>
    <t>411 8 - Składki na ubezpieczenia społeczne</t>
  </si>
  <si>
    <t>411 9 - Składki na ubezpieczenia społeczne</t>
  </si>
  <si>
    <t>412 8 - Składki na Fundusz Pracy</t>
  </si>
  <si>
    <t>412 9 - Składki na Fundusz Pracy</t>
  </si>
  <si>
    <t>417 8 - Wynagrodzenia bezosobowe</t>
  </si>
  <si>
    <t>417 9 - Wynagrodzenia bezosobowe</t>
  </si>
  <si>
    <t>421 8 - Zakup materiałów i wyposażenia</t>
  </si>
  <si>
    <t>421 9 - Zakup materiałów i wyposażenia</t>
  </si>
  <si>
    <t>430 8 - Zakup usług pozostałych</t>
  </si>
  <si>
    <t>430 9 - Zakup usług pozostałych</t>
  </si>
  <si>
    <t>440 8 - Opłaty za administrowanie i czynsze za budynki, lokale i pomieszczenia garażowe</t>
  </si>
  <si>
    <t>440 9 - Opłaty za administrowanie i czynsze za budynki, lokale i pomieszczenia garażowe</t>
  </si>
  <si>
    <t>441 8 - Podróże służbowe krajowe</t>
  </si>
  <si>
    <t>441 9 - Podróże służbowe krajowe</t>
  </si>
  <si>
    <t>442 8 - Podróże służbowe zagraniczne</t>
  </si>
  <si>
    <t>442 9 - Podróże służbowe zagraniczne</t>
  </si>
  <si>
    <t>623 0 - Dotacje celowe z budżetu na finansowanie lub dofinansowanie kosztów realizacji inwestycji i zakupów inwestycyjnych jednostek niezaliczanych do sektora finansów publicznych</t>
  </si>
  <si>
    <t>661 0 - Dotacje celowe przekazane gminie na inwestycje i zakupy inwestycyjne realizowane na podstawie porozumień (umów) między jednostkami samorządu terytorialnego</t>
  </si>
  <si>
    <t>662 0 - Dotacje celowe przekazane dla powiatu na inwestycje i zakupy inwestycyjne realizowane na podstawie porozumień (umów) między jednostkami samorządu terytorialnego</t>
  </si>
  <si>
    <t>304 0 - Nagrody o charakterze szczególnym niezaliczone do wynagrodzeń</t>
  </si>
  <si>
    <t>439 0 - Zakup usług obejmujących wykonanie ekspertyz, analiz i opinii</t>
  </si>
  <si>
    <t>454 0 - Składki do organizacji międzynarodowych</t>
  </si>
  <si>
    <t>495 0 - Różnice kursowe</t>
  </si>
  <si>
    <t>470 8 - Szkolenia pracowników niebędących członkami korpusu służby cywilnej</t>
  </si>
  <si>
    <t>470 9 - Szkolenia pracowników niebędących członkami korpusu służby cywilnej</t>
  </si>
  <si>
    <t>236 0 - Dotacje celowe z budżetu jednostki samorządu terytorialnego, udzielone w trybie art. 221 ustawy, na finansowanie lub dofinansowanie zadań zleconych do realizacji organizacjom prowadzącym działalność pożytku publicznego.</t>
  </si>
  <si>
    <t>282 0 - Dotacja celowa z budżetu na finansowanie lub dofinansowanie zadań zleconych do realizacji stowarzyszeniom</t>
  </si>
  <si>
    <t>291 7 - Zwrot dotacji oraz płatności, w tym wykorzystanych niezgodnie z przeznaczeniem lub wykorzystanych z naruszeniem procedur, o których mowa w art. 184 ustawy, pobranych nienależnie lub w nadmiernej wysokości</t>
  </si>
  <si>
    <t>401 7 - Wynagrodzenia osobowe pracowników</t>
  </si>
  <si>
    <t>411 7 - Składki na ubezpieczenia społeczne</t>
  </si>
  <si>
    <t>412 7 - Składki na Fundusz Pracy</t>
  </si>
  <si>
    <t>421 7 - Zakup materiałów i wyposażenia</t>
  </si>
  <si>
    <t>424 7 - Zakup pomocy naukowych, dydaktycznych i książek</t>
  </si>
  <si>
    <t>424 9 - Zakup pomocy naukowych, dydaktycznych i książek</t>
  </si>
  <si>
    <t>430 7 - Zakup usług pozostałych</t>
  </si>
  <si>
    <t>439 7 - Zakup usług obejmujących wykonanie ekspertyz, analiz i opinii</t>
  </si>
  <si>
    <t>439 9 - Zakup usług obejmujących wykonanie ekspertyz, analiz i opinii</t>
  </si>
  <si>
    <t>442 7 - Podróże służbowe zagraniczne</t>
  </si>
  <si>
    <t xml:space="preserve">456 0 - Odsetki od dotacji oraz płatności: wykorzystanych niezgodnie z przeznaczeniem lub wykorzystanych z naruszeniem procedur, o których mowa w art. 184 ustawy, pobranych nienależnie lub w nadmiernej wysokości
</t>
  </si>
  <si>
    <t>620 9 - Dotacje celowe w ramach programów finansowanych z udziałem środków europejskich oraz środków, o których mowa w art. 5 ust. 1 pkt 3 oraz ust. 3 pkt 5 i 6 ustawy, lub płatności w ramach budżetu środków europejskich</t>
  </si>
  <si>
    <t>666 9 - Zwroty dotacji oraz płatności, w tym wykorzyst. niezgodnie z przeznaczeniem lub wykorzyst. z naruszeniem procedur, o których mowa w art. 184 ustawy, pobranych nienależnie lub w nadmiernej wysokości, dot.wydatków majątkowych</t>
  </si>
  <si>
    <t>200 9 - Dotacje celowe w ramach programów finansowanych z udziałem środków europejskich oraz środków, o których mowa w art. 5 ust. 1
pkt 3 oraz ust. 3 pkt 5 i 6 ustawy, lub płatności w ramach budżetu 
środków europejskich</t>
  </si>
  <si>
    <t>325 7 - Stypendia różne</t>
  </si>
  <si>
    <t>325 9 - Stypendia różne</t>
  </si>
  <si>
    <t>404 7 - Dodatkowe wynagrodzenie roczne</t>
  </si>
  <si>
    <t>417 7 - Wynagrodzenia bezosobowe</t>
  </si>
  <si>
    <t>436 7 - Opłaty z tytułu zakupu usług telekomunikacyjnych świadczonych w ruchomej publicznej sieci telefonicznej</t>
  </si>
  <si>
    <t>436 9 - Opłaty z tytułu zakupu usług telekomunikacyjnych świadczonych w ruchomej publicznej sieci telefonicznej</t>
  </si>
  <si>
    <t>441 7 - Podróże służbowe krajowe</t>
  </si>
  <si>
    <t>400 - Wytwarzanie i zaopatrywanie w energię elektryczną, gaz i wodę</t>
  </si>
  <si>
    <t>40095 - Pozostała działalność</t>
  </si>
  <si>
    <t>258 0 - Dotacja podmiotowa z budżetu dla jednostek nie zaliczanych do sektora finansów publicznych</t>
  </si>
  <si>
    <t>453 0 - Podatek od towarów i usług (VAT)</t>
  </si>
  <si>
    <t>606 7 - Wydatki na zakupy inwestycyjne jednostek budżetowych</t>
  </si>
  <si>
    <t>606 9 - Wydatki na zakupy inwestycyjne jednostek budżetowych</t>
  </si>
  <si>
    <t>291 0 - Zwrot dotacji oraz płatności, w tym wykorzystanych niezgodnie z przeznaczeniem lub wykorzystanych z naruszeniem procedur, o których mowa w art. 184 ustawy, pobranych nienależnie lub w nadmiernej wysokości</t>
  </si>
  <si>
    <t>450 0 - Pozostałe podatki na rzecz budżetów jednostek samorządu terytorialnego</t>
  </si>
  <si>
    <t>451 0 - Opłaty na rzecz budżetu państwa</t>
  </si>
  <si>
    <t>458 0 - Pozostałe odsetki</t>
  </si>
  <si>
    <t>666 7 - Zwroty dotacji oraz płatności, w tym wykorzyst. niezgodnie z przeznaczeniem lub wykorzyst. z naruszeniem procedur, o których mowa w art. 184 ustawy, pobranych nienależnie lub w nadmiernej wysokości, dot.wydatków majątkowych</t>
  </si>
  <si>
    <t>60041 - Infrastruktura portowa</t>
  </si>
  <si>
    <t xml:space="preserve">60052 - Zadania w zakresie telekomunikacji </t>
  </si>
  <si>
    <t>601 0 - Wydatki na zakup i objęcie akcji, wniesienie wkładów do spółek prawa handlowego oraz na uzupełnienie funduszy statutowych banków państwowych i innych instytucji finansowych</t>
  </si>
  <si>
    <t>63002 - Polska Organizacja Turystyczna</t>
  </si>
  <si>
    <t>200 0 - Dotacje celowe w ramach programów finansowanych z udziałem środków europejskich oraz środków, o których mowa w art. 5 ust. 1
pkt 3 oraz ust. 3 pkt 5 i 6 ustawy, lub płatności w ramach budżetu 
środków europejskich</t>
  </si>
  <si>
    <t>438 7 - Zakup usług obejmujących tłumaczenia</t>
  </si>
  <si>
    <t>495 7 - Różnice kursowe</t>
  </si>
  <si>
    <t>63095 - Pozostała działalność</t>
  </si>
  <si>
    <t>70095 - Pozostała działalność</t>
  </si>
  <si>
    <t>630 0 - Dotacja celowa na pomoc finansową udzielaną między jednostkami samorządu terytorialnego na dofinansowanie własnych zadań inwestycyjnych i zakupów inwestycyjnych</t>
  </si>
  <si>
    <t>424 0 - Zakup pomocy naukowych, dydaktycznych i książek</t>
  </si>
  <si>
    <t>435 7 - Zakup usług dostępu do sieci Internet</t>
  </si>
  <si>
    <t>435 9 - Zakup usług dostępu do sieci Internet</t>
  </si>
  <si>
    <t>437 7 - Opłaty z tytułu zakupu usług telekomunikacyjnych świadczonych w stacjonarnej publicznej sieci telefonicznej</t>
  </si>
  <si>
    <t>437 9 - Opłaty z tytułu zakupu usług telekomunikacyjnych świadczonych w stacjonarnej publicznej sieci telefonicznej</t>
  </si>
  <si>
    <t>438 9 - Zakup usług obejmujących tłumaczenia</t>
  </si>
  <si>
    <t>440 7 - Opłaty za administrowanie i czynsze za budynki, lokale i pomieszczenia garażowe</t>
  </si>
  <si>
    <t>71004 - Plany zagospodarowania przestrzennego</t>
  </si>
  <si>
    <t>303 0 - Różne wydatki na rzecz osób fizycznych</t>
  </si>
  <si>
    <t>470 7 - Szkolenia pracowników niebędących członkami korpusu służby cywilnej</t>
  </si>
  <si>
    <t>232 8 - Dotacje celowe przekazane dla powiatu na zadania bieżące realizowane na podstawie porozumień (umów) między jednostkami samorządu terytorialnego</t>
  </si>
  <si>
    <t>232 9 - Dotacje celowe przekazane dla powiatu na zadania bieżące realizowane na podstawie porozumień (umów) między jednostkami samorządu terytorialnego</t>
  </si>
  <si>
    <t>424 8 - Zakup pomocy naukowych, dydaktycznych i książek</t>
  </si>
  <si>
    <t>426 8 - Zakup energii</t>
  </si>
  <si>
    <t>427 8 - Zakup usług remontowych</t>
  </si>
  <si>
    <t>437 8 - Opłaty z tytułu zakupu usług telekomunikacyjnych świadczonych w stacjonarnej publicznej sieci telefonicznej</t>
  </si>
  <si>
    <t>438 8 - Zakup usług obejmujących tłumaczenia</t>
  </si>
  <si>
    <t>439 8 - Zakup usług obejmujących wykonanie ekspertyz, analiz i opinii</t>
  </si>
  <si>
    <t>443 8 - Różne opłaty i składki</t>
  </si>
  <si>
    <t>461 8 - Koszty postępowania sądowego i prokuratorskiego</t>
  </si>
  <si>
    <t>606 8 - Wydatki na zakupy inwestycyjne jednostek budżetowych</t>
  </si>
  <si>
    <t>444 7 - Odpisy na zakładowy fundusz świadczeń socjalnych</t>
  </si>
  <si>
    <t>444 9 - Odpisy na zakładowy fundusz świadczeń socjalnych</t>
  </si>
  <si>
    <t>271 0 - Dotacja celowa na pomoc finansową udzielaną między jednostkami samorządu terytorialnego na dofinansowanie własnych zadań bieżących</t>
  </si>
  <si>
    <t>754 - Bezpieczeństwo publiczne i ochrona przeciwpożarowa</t>
  </si>
  <si>
    <t>75404 - Komendy wojewódzkie Policji</t>
  </si>
  <si>
    <t>300 0 - Wpłaty jednostek na państwowy fundusz celowy</t>
  </si>
  <si>
    <t>75410 - Komendy wojewódzkie Państwowej Straży Pożarnej</t>
  </si>
  <si>
    <t>280 0 - Dotacja celowa z budżetu dla pozostałych jednostek zaliczanych do sektora finansów publicznych</t>
  </si>
  <si>
    <t>75412 - Ochotnicze straże pożarne</t>
  </si>
  <si>
    <t>75415 - Zadania ratownictwa górskiego i wodnego</t>
  </si>
  <si>
    <t>75495 - Pozostała działalność</t>
  </si>
  <si>
    <t>757 - Obsługa długu publicznego</t>
  </si>
  <si>
    <t>75702 - Obsługa papierów wartościowych, kredytów i pożyczek jednostek samorządu terytorialnego</t>
  </si>
  <si>
    <t>811 0 - Odsetki od samorządowych papierów wartościowych lub zaciągniętych przez jednostkę samorządu terytorialnego kredytów i pożyczek</t>
  </si>
  <si>
    <t>75818 - Rezerwy ogólne i celowe</t>
  </si>
  <si>
    <t>481 0 - Rezerwy</t>
  </si>
  <si>
    <t>680 0 - Rezerwy na inwestycje i zakupy inwestycyjne</t>
  </si>
  <si>
    <t>80111 - Gimnazja specjalne</t>
  </si>
  <si>
    <t>422 0 - Zakup środków żywności</t>
  </si>
  <si>
    <t>421 1 - Zakup materiałów i wyposażenia</t>
  </si>
  <si>
    <t>430 1 - Zakup usług pozostałych</t>
  </si>
  <si>
    <t>441 1 - Podróże służbowe krajowe</t>
  </si>
  <si>
    <t>442 1 - Podróże służbowe zagraniczne</t>
  </si>
  <si>
    <t>401 1 - Wynagrodzenia osobowe pracowników</t>
  </si>
  <si>
    <t>401 2 - Wynagrodzenia osobowe pracowników</t>
  </si>
  <si>
    <t>404 1 - Dodatkowe wynagrodzenie roczne</t>
  </si>
  <si>
    <t>404 2 - Dodatkowe wynagrodzenie roczne</t>
  </si>
  <si>
    <t>411 1 - Składki na ubezpieczenia społeczne</t>
  </si>
  <si>
    <t>411 2 - Składki na ubezpieczenia społeczne</t>
  </si>
  <si>
    <t>412 1 - Składki na Fundusz Pracy</t>
  </si>
  <si>
    <t>412 2 - Składki na Fundusz Pracy</t>
  </si>
  <si>
    <t>417 1 - Wynagrodzenia bezosobowe</t>
  </si>
  <si>
    <t>417 2 - Wynagrodzenia bezosobowe</t>
  </si>
  <si>
    <t>421 2 - Zakup materiałów i wyposażenia</t>
  </si>
  <si>
    <t>424 1 - Zakup pomocy naukowych, dydaktycznych i książek</t>
  </si>
  <si>
    <t>424 2 - Zakup pomocy naukowych, dydaktycznych i książek</t>
  </si>
  <si>
    <t>427 1 - Zakup usług remontowych</t>
  </si>
  <si>
    <t>427 2 - Zakup usług remontowych</t>
  </si>
  <si>
    <t>430 2 - Zakup usług pozostałych</t>
  </si>
  <si>
    <t>437 1 - Opłaty z tytułu zakupu usług telekomunikacyjnych świadczonych w stacjonarnej publicznej sieci telefonicznej</t>
  </si>
  <si>
    <t>437 2 - Opłaty z tytułu zakupu usług telekomunikacyjnych świadczonych w stacjonarnej publicznej sieci telefonicznej</t>
  </si>
  <si>
    <t>441 2 - Podróże służbowe krajowe</t>
  </si>
  <si>
    <t>442 2 - Podróże służbowe zagraniczne</t>
  </si>
  <si>
    <t>622 0 - Dotacje celowe z budżetu na finansowanie lub dofinansowanie kosztów realizacji inwestycji i zakupów inwestycyjnych innych jednostek sektora finansów publicznych</t>
  </si>
  <si>
    <t>85117 - Zakłady opiekuńczo-lecznicze i pielęgnacyjno-opiekuńcze</t>
  </si>
  <si>
    <t>85118 - Szpitale uzdrowiskowe</t>
  </si>
  <si>
    <t>85141 - Ratownictwo medyczne</t>
  </si>
  <si>
    <t>85148 - Medycyna pracy</t>
  </si>
  <si>
    <t>85149 - Programy polityki zdrowotnej</t>
  </si>
  <si>
    <t>256 0 - Dotacja podmiotowa z budżetu dla samodzielnego publicznego zakładu opieki zdrowotnej utworzonego przez jednostkę samorządu terytorialnego</t>
  </si>
  <si>
    <t>85152 - Zapobieganie i zwalczanie AIDS</t>
  </si>
  <si>
    <t>85153 - Zwalczanie narkomanii</t>
  </si>
  <si>
    <t>85154 - Przeciwdziałanie alkoholizmowi</t>
  </si>
  <si>
    <t>85156 - Składki na ubezpieczenie zdrowotne oraz świadczenia dla osób nieobjętych obowiązkiem ubezpieczenia zdrowotnego</t>
  </si>
  <si>
    <t>413 0 - Składki na ubezpieczenie zdrowotne</t>
  </si>
  <si>
    <t>85201 - Placówki opiekuńczo-wychowawcze</t>
  </si>
  <si>
    <t>232 0 - Dotacje celowe przekazane dla powiatu na zadania bieżące realizowane na podstawie porozumień (umów) między jednostkami samorządu terytorialnego</t>
  </si>
  <si>
    <t>85205 - Zadania w zakresie przeciwdziałania przemocy w rodzinie</t>
  </si>
  <si>
    <t>231 0 - Dotacje celowe przekazane gminie na zadania bieżące realizowane na podstawie porozumień (umów) między jednostkami samorządu terytorialnego</t>
  </si>
  <si>
    <t>85311 - Rehabilitacja zawodowa i społeczna osób niepełnosprawnych</t>
  </si>
  <si>
    <t>200 8 - Dotacje celowe w ramach programów finansowanych z udziałem środków europejskich oraz środków, o których mowa w art. 5 ust. 1
pkt 3 oraz ust. 3 pkt 5 i 6 ustawy, lub płatności w ramach budżetu 
środków europejskich</t>
  </si>
  <si>
    <t>426 9 - Zakup energii</t>
  </si>
  <si>
    <t>443 9 - Różne opłaty i składki</t>
  </si>
  <si>
    <t>448 8 - Podatek od nieruchomości</t>
  </si>
  <si>
    <t>448 9 - Podatek od nieruchomości</t>
  </si>
  <si>
    <t>498 9 - Zwroty dotyczące rozliczeń z Komisją Europejską</t>
  </si>
  <si>
    <t>200 7 - Dotacje celowe w ramach programów finansowanych z udziałem środków europejskich oraz środków, o których mowa w art. 5 ust. 1
pkt 3 oraz ust. 3 pkt 5 i 6 ustawy, lub płatności w ramach budżetu 
środków europejskich</t>
  </si>
  <si>
    <t>324 7 - Stypendia dla uczniów</t>
  </si>
  <si>
    <t>324 9 - Stypendia dla uczniów</t>
  </si>
  <si>
    <t>443 7 - Różne opłaty i składki</t>
  </si>
  <si>
    <t>85410 - Internaty i bursy szkolne</t>
  </si>
  <si>
    <t>85415 - Pomoc materialna dla uczniów</t>
  </si>
  <si>
    <t>326 0 - Inne formy pomocy dla uczniów</t>
  </si>
  <si>
    <t>85446 - Dokształcanie i doskonalenie nauczycieli</t>
  </si>
  <si>
    <t>85495 - Pozostała działalność</t>
  </si>
  <si>
    <t>90001 - Gospodarka ściekowa i ochrona wód</t>
  </si>
  <si>
    <t>90005 - Ochrona powietrza atmosferycznego i klimatu</t>
  </si>
  <si>
    <t>90008 - Ochrona różnorodności biologicznej i krajobrazu</t>
  </si>
  <si>
    <t>92105 - Pozostałe zadania w zakresie kultury</t>
  </si>
  <si>
    <t>325 0 - Stypendia różne</t>
  </si>
  <si>
    <t>248 0 - Dotacja podmiotowa z budżetu dla samorządowej instytucji kultury</t>
  </si>
  <si>
    <t>92108 - Filharmonie, orkiestry, chóry i kapele</t>
  </si>
  <si>
    <t>666 0 - Zwroty dotacji oraz płatności, w tym wykorzyst. niezgodnie z przeznaczeniem lub wykorzyst. z naruszeniem procedur, o których mowa w art. 184 ustawy, pobranych nienależnie lub w nadmiernej wysokości, dot.wydatków majątkowych</t>
  </si>
  <si>
    <t>92119 - Ośrodki ochrony i dokumentacji zabytków</t>
  </si>
  <si>
    <t>272 0 - Dotacje celowe z budżetu na finansowanie lub dofinansowanie prac remontowych i konserwatorskich obiektów zabytkowych przekazane jednostkom niezaliczanym do sektora finansów publicznych</t>
  </si>
  <si>
    <t>273 0 - Dotacje celowe z budżetu na finansowanie lub dofinansowanie prac remontowych i konserwatorskich obiektów zabytkowych, przekazane jednostkom zaliczanym do sektora finansów publicznych</t>
  </si>
  <si>
    <t>92195 - Pozostała działalność</t>
  </si>
  <si>
    <t>926 - Kultura fizyczna</t>
  </si>
  <si>
    <t>92601 - Obiekty sportowe</t>
  </si>
  <si>
    <t>92605 - Zadania w zakresie kultury fizycznej</t>
  </si>
  <si>
    <t>92695 - Pozostała działalność</t>
  </si>
  <si>
    <t>Załącznik Nr 3</t>
  </si>
  <si>
    <t>WYKONANIE DOCHODÓW I WYDATKÓW NIMI  FINANSOWANYCH</t>
  </si>
  <si>
    <t xml:space="preserve">OŚWIATOWYCH JEDNOSTEK BUDŻETOWYCH </t>
  </si>
  <si>
    <t>W  I PÓŁROCZU 2014  ROKU</t>
  </si>
  <si>
    <t>Plan</t>
  </si>
  <si>
    <t>Wskaźnik</t>
  </si>
  <si>
    <t>Dział</t>
  </si>
  <si>
    <t>Rozdział</t>
  </si>
  <si>
    <t>wg uchwały</t>
  </si>
  <si>
    <t xml:space="preserve">po </t>
  </si>
  <si>
    <t>Wykonanie</t>
  </si>
  <si>
    <t>(6:5)</t>
  </si>
  <si>
    <t>budżetowej</t>
  </si>
  <si>
    <t>zmianach</t>
  </si>
  <si>
    <t xml:space="preserve"> w %</t>
  </si>
  <si>
    <t>7</t>
  </si>
  <si>
    <t>ZBIORCZO  DOCHODY  I WYDATKI NIMI FINANSOWANE</t>
  </si>
  <si>
    <t>Stan środków  pieniężnych na początek 2014 roku</t>
  </si>
  <si>
    <t>Dochody ogółem</t>
  </si>
  <si>
    <r>
      <t xml:space="preserve">Wydatki ogółem, </t>
    </r>
    <r>
      <rPr>
        <sz val="11"/>
        <color indexed="8"/>
        <rFont val="Calibri"/>
        <family val="2"/>
        <charset val="238"/>
      </rPr>
      <t>w tym:</t>
    </r>
  </si>
  <si>
    <t>- wydatki majątkowe</t>
  </si>
  <si>
    <t>- rozliczenia z budżetem z tytułu wpłat nadwyżek środków za 2013 rok (§ 2400)</t>
  </si>
  <si>
    <t>Stan środków pieniężnych na koniec okresu sprawozdawczego</t>
  </si>
  <si>
    <t>z tego w działach:</t>
  </si>
  <si>
    <t>OŚWIATA  I  WYCHOWANIE</t>
  </si>
  <si>
    <t>z  tego w rozdziałach:</t>
  </si>
  <si>
    <t>Szkoły zawodowe</t>
  </si>
  <si>
    <t xml:space="preserve">Dochody </t>
  </si>
  <si>
    <r>
      <t xml:space="preserve">Wydatki, </t>
    </r>
    <r>
      <rPr>
        <sz val="11"/>
        <color indexed="8"/>
        <rFont val="Calibri"/>
        <family val="2"/>
        <charset val="238"/>
      </rPr>
      <t>w tym:</t>
    </r>
  </si>
  <si>
    <t>Zakłady kształcenia nauczycieli</t>
  </si>
  <si>
    <t>Dochody</t>
  </si>
  <si>
    <t>Dokształcanie i doskonalenie nauczycieli</t>
  </si>
  <si>
    <t>Biblioteki pedagogiczne</t>
  </si>
  <si>
    <t>EDUKACYJNA  OPIEKA  WYCHOWAWCZA</t>
  </si>
  <si>
    <t>Internaty i bursy szkolne</t>
  </si>
  <si>
    <t>UWAGA</t>
  </si>
  <si>
    <t>Stan środków  pieniężnych na początek 2014 roku wynika z poz. K 150 sprawozdania Rb 34S</t>
  </si>
  <si>
    <t>Stan środków pieniężnych na koniec okresu sprawozdawczego wynika z poz. P 150 sprawozdania Rb 34S</t>
  </si>
  <si>
    <t xml:space="preserve">                                                                   Załącznik Nr  4</t>
  </si>
  <si>
    <t xml:space="preserve">WYKONANIE  PRZYCHODÓW  I  KOSZTÓW </t>
  </si>
  <si>
    <t>SAMORZĄDOWEGO ZAKŁADU BUDŻETOWEGO  
W  I PÓŁROCZU 2014  ROKU</t>
  </si>
  <si>
    <t>Lp.</t>
  </si>
  <si>
    <t>Rozdz.</t>
  </si>
  <si>
    <t>Plan według uchwały budżetowej</t>
  </si>
  <si>
    <t>Plan po zmianach</t>
  </si>
  <si>
    <t>Wskaźnik wykonania (7:6)</t>
  </si>
  <si>
    <t>TRANSPORT I ŁĄCZNOŚĆ</t>
  </si>
  <si>
    <t>Pozostała działalność</t>
  </si>
  <si>
    <t>1.</t>
  </si>
  <si>
    <t>- Zachodniopomorskie Laboratorium Drogowe w Koszalinie</t>
  </si>
  <si>
    <t>Przychody</t>
  </si>
  <si>
    <t>Koszty</t>
  </si>
  <si>
    <t>Załącznik Nr 5</t>
  </si>
  <si>
    <r>
      <rPr>
        <sz val="16"/>
        <rFont val="Arial CE"/>
        <charset val="238"/>
      </rPr>
      <t xml:space="preserve">WYKONANIE DOCHODÓW I WYDATKÓW BUDŻETU  WOJEWÓDZTWA ZACHODNIOPOMORSKIEGO ZWIĄZANYCH Z REALIZACJĄ ZADAŃ Z ZAKRESU ADMINISTRACJI RZĄDOWEJ, ZADAŃ ZLECONYCH ODRĘBNYMI  USTAWAMI ORAZ REALIZOWANYCH NA PODSTAWIE UMÓW MIĘDZY JST   
</t>
    </r>
    <r>
      <rPr>
        <b/>
        <sz val="16"/>
        <rFont val="Arial CE"/>
        <charset val="238"/>
      </rPr>
      <t>W OKRESIE I PÓŁROCZA 2014 ROKU</t>
    </r>
  </si>
  <si>
    <t>Dział / 
Rozdział</t>
  </si>
  <si>
    <t>KWOTA DOTACJI</t>
  </si>
  <si>
    <t>KWOTA WYDATKÓW</t>
  </si>
  <si>
    <t>Wsk. wyk. 
w %
(9:8)</t>
  </si>
  <si>
    <t>Plan wg uchwału budżetowej (stan na 01.01.2014 r.)</t>
  </si>
  <si>
    <t>Wykonanie 
na 
30.06.2014 r.</t>
  </si>
  <si>
    <t>OGÓŁEM</t>
  </si>
  <si>
    <t>I. DOCHODY Z TYTUŁU DOTACJI CELOWYCH Z BUDŻETU PAŃSTWA NA ZADANIA ZLECONE I WYDATKI NIMI FINANSOWANE</t>
  </si>
  <si>
    <t>236 0 - Dotacje celowe z budżetu jednostki samorządu terytorialnego, udzielone w trybie art. 221 ustawy, na finansowanie lub dofinansowanie zadań zleconych do realizacji organizacjom prowadzącym działalność pożytku publicznego</t>
  </si>
  <si>
    <t>II. DOCHODY Z TYTUŁU DOTACJI CELOWYCH Z BUDŻETU PAŃSTWA WYNIKAJĄCE Z POROZUMIEŃ Z ORGANAMI ADMINISTRACJI RZĄDOWEJ ORAZ WYDATKI NIMI FINANSOWANE</t>
  </si>
  <si>
    <t>III. DOCHODY Z TYTUŁU DOTACJI CELOWYCH Z BUDŻETÓW INNYCH JST, W TYM POMOCY FINANSOWEJ ORAZ WYDATKI NIMI FINANSOWANE</t>
  </si>
  <si>
    <t>Załącznik Nr 6</t>
  </si>
  <si>
    <r>
      <t xml:space="preserve">WYKAZ UDZIELONYCH DOTACJI Z BUDŻETU WOJEWÓDZTWA ZACHODNIOPOMORSKIEGO 
DLA </t>
    </r>
    <r>
      <rPr>
        <b/>
        <sz val="16"/>
        <color indexed="8"/>
        <rFont val="Arial"/>
        <family val="2"/>
        <charset val="238"/>
      </rPr>
      <t xml:space="preserve">JEDNOSTEK ZALICZANYCH DO SEKTORA FINANSÓW PUBLICZNYCH </t>
    </r>
    <r>
      <rPr>
        <sz val="16"/>
        <color indexed="8"/>
        <rFont val="Arial"/>
        <family val="2"/>
        <charset val="238"/>
      </rPr>
      <t xml:space="preserve">
ORAZ  DLA  </t>
    </r>
    <r>
      <rPr>
        <b/>
        <sz val="16"/>
        <color indexed="8"/>
        <rFont val="Arial"/>
        <family val="2"/>
        <charset val="238"/>
      </rPr>
      <t xml:space="preserve">JEDNOSTEK  SPOZA  SEKTORA   FINANSÓW   PUBLICZNYCH </t>
    </r>
    <r>
      <rPr>
        <sz val="16"/>
        <color indexed="8"/>
        <rFont val="Arial"/>
        <family val="2"/>
        <charset val="238"/>
      </rPr>
      <t xml:space="preserve">
</t>
    </r>
    <r>
      <rPr>
        <b/>
        <sz val="16"/>
        <color indexed="8"/>
        <rFont val="Arial"/>
        <family val="2"/>
        <charset val="238"/>
      </rPr>
      <t>W OKRESIE I PÓŁROCZA 2014 ROKU</t>
    </r>
  </si>
  <si>
    <t>Data wydruku:</t>
  </si>
  <si>
    <t>Dział 
Rozdział
Paragraf
Zadanie</t>
  </si>
  <si>
    <t>Plan wg uchwały budżetowej 
(stan na 01.01.2014 r.)</t>
  </si>
  <si>
    <t>Wykonanie wg stanu 
na
30.06.2014 r.</t>
  </si>
  <si>
    <t>Wsk. wyk. 
w %
(5:4)</t>
  </si>
  <si>
    <t>DOTACJE UDZIELONE Z BUDŻETU  - OGÓŁEM</t>
  </si>
  <si>
    <t>I. DOTACJE DLA JEDNOSTEK SEKTORA FINANSÓW PUBLICZNYCH</t>
  </si>
  <si>
    <t>Dotacje podmiotowe dla jednostek sektora finansów publicznych</t>
  </si>
  <si>
    <t>Dotacje podmiotowe dla placówek ochrony zdrowia na realizację wojewódzkich programów zdrowotnych</t>
  </si>
  <si>
    <t>Wojewódzki Program Przeciwdziałania Uzależnieniom</t>
  </si>
  <si>
    <t>Dotacja podmiotowa dla Teatru Polskiego w Szczecinie</t>
  </si>
  <si>
    <t>Dotacja podmiotowa dla Opery na Zamku w Szczecinie</t>
  </si>
  <si>
    <t>Dotacja podmiotowa dla Zamku Książąt Pomorskich w Szczecinie</t>
  </si>
  <si>
    <t>Współprowadzenie Ośrodka Teatralnego Kana jako wspólnej instytucji kultury  Województwa Zachodniopomorskiego i Miasta Szczecin</t>
  </si>
  <si>
    <t>Dotacja podmiotowa dla Książnicy Pomorskiej  w Szczecinie</t>
  </si>
  <si>
    <t>Dotacja podmiotowa dla Muzeum Narodowego w Szczecinie</t>
  </si>
  <si>
    <t xml:space="preserve">Dotacja podmiotowa dla Biura Dokumentacji Zabytków w Szczecinie </t>
  </si>
  <si>
    <t>Dotacje celowe dla jednostek sektora finansów publicznych</t>
  </si>
  <si>
    <t>Ochrona gruntów rolnych</t>
  </si>
  <si>
    <t>Pomoc finansowa dla Gminy Pyrzyce</t>
  </si>
  <si>
    <t>WPF - Główny Punkt Informacyjny Funduszy Europejskich (GPI) przy ul. Kuśnierskiej</t>
  </si>
  <si>
    <t>Wspieranie działań z zakresu bezpieczeństwa publicznego</t>
  </si>
  <si>
    <t>Wspieranie nauczania języka polskiego w szkołach położonych na terenie Brandenburgii oraz Meklemburgii Pomorza Przedniego</t>
  </si>
  <si>
    <t>Wsparcie prorozwojowej działalności naukowej</t>
  </si>
  <si>
    <t>WPF - Projekt pn."Akademia Zmienia Szczecin - Modernizacja Pałacu pod Globusem" w ramach RPO WZ</t>
  </si>
  <si>
    <t>WPF - Modernizacja budynku internatu przy pl. Orła Bialego 2 w Szczecinie Akademii Sztuki w Szczecinie</t>
  </si>
  <si>
    <t>Dotacje celowe dla placówek ochrony zdrowia na prace modernizacyjne i zakup sprzętu medycznego</t>
  </si>
  <si>
    <t>WPF - Rozbudowa Szpitala Dziecięcego SPSZOZ "Zdroje" - utworzenie Zachodniopomorskiego Centrum Opieki Nad Kobietą i Dzieckiem</t>
  </si>
  <si>
    <t>WPF -  "Zwiększenie dostępności i jakości usług medycznych poprzez wyposażenie w sprzęt i urządzenia medyczne SPS ZOZ  Zdroje w Szczecinie"</t>
  </si>
  <si>
    <t>Dotacje celowe na zadania bieżące realizowane przez Regionalne Placówki Terapeutyczno-Opiekuńcze</t>
  </si>
  <si>
    <t>Dotacje celowe na inwestycje i zakupy inwestycyjne realizowane przez Regionalne Placówki Terapeutyczno - Opiekuńcze</t>
  </si>
  <si>
    <t xml:space="preserve">Region dla Rodziny </t>
  </si>
  <si>
    <t>Dofinansowanie działalności Bałtyckiego Teatru Dramatycznego w Koszalinie</t>
  </si>
  <si>
    <t>Dotacje celowe dla Opery na Zamku w Szczecinie na realizację zadań bieżących</t>
  </si>
  <si>
    <t>WPF - Przebudowa Opery na Zamku w Szczecinie</t>
  </si>
  <si>
    <t>WPF - Architektoniczno - urbanistyczna koncepcja rozbudowy Teatru Polskiego w Szczecinie</t>
  </si>
  <si>
    <t>Dotacje celowe dla Opery na Zamku w Szczecinie na realizację zadań lub zakupów inwestycyjnych</t>
  </si>
  <si>
    <t>Dofinansowanie działalności Filharmonii w Koszalinie</t>
  </si>
  <si>
    <t>Dotacja celowa dla Zamku Książąt Pomorskich w Szczecinie na Zachodniopomorski Fundusz Filmowy</t>
  </si>
  <si>
    <t>Dotacje celowe dla Ośrodka Teatralnego Kana w Szczecinie na realizację zadań bieżących</t>
  </si>
  <si>
    <t>Dotacje celowe dla Zamku Książąt Pomorskich w Szczecinie na realizację zadań bieżących</t>
  </si>
  <si>
    <t>WPF - Modernizacja  skrzydła  północnego Zamku Książąt Pomorskich w Szczecinie</t>
  </si>
  <si>
    <t>Dotacje celowe dla Zamku Książąt Pomorskich w Szczecinie na realizację zadań lub zakupów inwestycyjnych</t>
  </si>
  <si>
    <t>Pomoc finansowa dla gmin województwa zachodniopomorskiego na zadania realizowane w ramach programu "Biblioteka+"</t>
  </si>
  <si>
    <t>Dotacje celowe dla Książnicy Pomorskiej w Szczecinie na realizację zadań bieżących</t>
  </si>
  <si>
    <t>Dotacje celowe dla Książnicy Pomorskiej  w Szczecinie na realizację zadań lub zakupów inwestycyjnych</t>
  </si>
  <si>
    <t>Dotacje celowe dla Muzeum Narodowego w Szczecinie na realizację zadań bieżących</t>
  </si>
  <si>
    <t>WPF - Rozbudowa Muzeum Narodowego w Szczecinie - Muzeum Morskie</t>
  </si>
  <si>
    <t>WPF -  Budowa pawilonu wystawowego służącego celom Centrum Dialogu Przełomy</t>
  </si>
  <si>
    <t>Dotacje celowe dla Muzeum Narodowego w Szczecinie na realizację zadań lub zakupów inwestycyjnych</t>
  </si>
  <si>
    <t>WPF - Muzeum Narodowe w Szczecinie  - Muzeum tradycji regionalnych</t>
  </si>
  <si>
    <t xml:space="preserve">Dotacje celowe na dofinansowanie prac remont. i konserw. obiektów zabytkowych </t>
  </si>
  <si>
    <t>Współorganizacja imprez sportowych</t>
  </si>
  <si>
    <t>Pomoc finansowa dla j.s.t. na modernizację małej infrastruktury sportowej</t>
  </si>
  <si>
    <t>II. DOTACJE DLA JEDNOSTEK SPOZA SEKTORA FINANSÓW PUBLICZNYCH</t>
  </si>
  <si>
    <t>Dotacje podmiotowe dla jednostek spoza sektora finansów publicznych</t>
  </si>
  <si>
    <t>Dofinansowanie kolejowych przewozów pasażerskich</t>
  </si>
  <si>
    <t>Dotacje celowe dla jednostek spoza sektora finansów publicznych</t>
  </si>
  <si>
    <t>Dotacje celowe dla spółek wodnych</t>
  </si>
  <si>
    <t>Promocja przedsiębiorczości - organizacja targów, wystaw i konkursów</t>
  </si>
  <si>
    <t>Dotacje dla firm wykonujących pasażerskie regionalne przewozy autobusowe - rekompensata ustawowych ulg i zwolnień w opłatach za przewóz</t>
  </si>
  <si>
    <t>Promocja turystyki oraz działania związane z rozwojem markowych produktów turystycznych</t>
  </si>
  <si>
    <t>Promocja województwa i kreowanie marki regionu</t>
  </si>
  <si>
    <t>Współpraca z organizacjami pozarządowymi</t>
  </si>
  <si>
    <t>Programy polityki zdrowotnej</t>
  </si>
  <si>
    <t>Wojewódzki Program Przeciwdziałania Przemocy w Rodzinie</t>
  </si>
  <si>
    <t>Realizacja zadań publicznych poza konkursem ofert</t>
  </si>
  <si>
    <t>Zadania w zakresie polityki społecznej</t>
  </si>
  <si>
    <t>Ośrodki adopcyjne</t>
  </si>
  <si>
    <t>Dotacja celowa na współfinansowanie kosztów działania zakładów aktywności zawodowej</t>
  </si>
  <si>
    <t>Wdrażanie Programu Ochrony Środowiska Województwa Zachodniopomorskiego</t>
  </si>
  <si>
    <t>Pozostałe zadania w zakresie kultury</t>
  </si>
  <si>
    <t>WPF - Wspieranie realizacji zadań publicznych Województwa Zachodniopomorskiego w zakresie upowszechniania kultury fizycznej</t>
  </si>
  <si>
    <t>Zadania w zakresie kultury fizycznej i sportu</t>
  </si>
  <si>
    <t>Załącznik Nr 7</t>
  </si>
  <si>
    <r>
      <rPr>
        <sz val="14"/>
        <color indexed="8"/>
        <rFont val="Arial"/>
        <family val="2"/>
        <charset val="238"/>
      </rPr>
      <t xml:space="preserve">WYKAZ UDZIELONYCH DOTACJI Z BUDŻETU  WOJEWÓDZTWA ZACHODNIOPOMORSKIEGO  </t>
    </r>
    <r>
      <rPr>
        <b/>
        <sz val="14"/>
        <color indexed="8"/>
        <rFont val="Arial"/>
        <family val="2"/>
        <charset val="238"/>
      </rPr>
      <t xml:space="preserve">
NA  WSPÓŁFINANSOWANIE  PROJEKTÓW  REALIZOWANYCH 
 ZE  ŚRODKÓW  POCHODZĄCYCH  Z  BUDŻETU  UNII  EUROPEJSKIEJ
W OKRESIE I PÓŁROCZA 2014 ROKU</t>
    </r>
  </si>
  <si>
    <t>Dział 
Rozdział
Paragraf</t>
  </si>
  <si>
    <t>DOTACJE OGÓŁEM</t>
  </si>
  <si>
    <t>200 9 - Dotacje celowe w ramach programów finansowanych z udziałem środków europejskich oraz środków, o których mowa w art. 5 ust. 1 pkt 3 oraz ust. 3 pkt 5 i 6 ustawy, lub płatności w ramach budżetu 
środków europejskich</t>
  </si>
  <si>
    <t>200 8 - Dotacje celowe w ramach programów finansowanych z udziałem środków europejskich oraz środków, o których mowa w art. 5 ust. 1 pkt 3 oraz ust. 3 pkt 5 i 6 ustawy, lub płatności w ramach budżetu 
środków europejskich</t>
  </si>
  <si>
    <t>200 7 - Dotacje celowe w ramach programów finansowanych z udziałem środków europejskich oraz środków, o których mowa w art. 5 ust. 1 pkt 3 oraz ust. 3 pkt 5 i 6 ustawy, lub płatności w ramach budżetu 
środków europejskich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</si>
</sst>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z_ł_-;\-* #,##0.00\ _z_ł_-;_-* &quot;-&quot;??\ _z_ł_-;_-@_-"/>
    <numFmt numFmtId="164" formatCode="0.0%"/>
    <numFmt numFmtId="165" formatCode="0.0"/>
    <numFmt numFmtId="166" formatCode="#,##0.0"/>
  </numFmts>
  <fonts count="88" x14ac:knownFonts="1"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8"/>
      <color indexed="8"/>
      <name val="Arial CE"/>
      <charset val="238"/>
    </font>
    <font>
      <b/>
      <sz val="16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7"/>
      <color indexed="8"/>
      <name val="Arial"/>
      <family val="2"/>
    </font>
    <font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i/>
      <sz val="11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2"/>
      <color indexed="8"/>
      <name val="Calibri"/>
      <family val="2"/>
      <charset val="238"/>
    </font>
    <font>
      <b/>
      <sz val="12"/>
      <name val="Arial"/>
      <family val="2"/>
      <charset val="238"/>
    </font>
    <font>
      <b/>
      <sz val="14"/>
      <color indexed="8"/>
      <name val="Calibri"/>
      <family val="2"/>
      <charset val="238"/>
    </font>
    <font>
      <sz val="10"/>
      <name val="Arial"/>
      <family val="2"/>
      <charset val="238"/>
    </font>
    <font>
      <b/>
      <i/>
      <sz val="11"/>
      <color indexed="8"/>
      <name val="Arial CE"/>
      <charset val="238"/>
    </font>
    <font>
      <b/>
      <i/>
      <sz val="1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i/>
      <sz val="11"/>
      <color indexed="8"/>
      <name val="Arial"/>
      <family val="2"/>
      <charset val="238"/>
    </font>
    <font>
      <sz val="11"/>
      <name val="Calibri"/>
      <family val="2"/>
      <charset val="238"/>
    </font>
    <font>
      <b/>
      <sz val="14"/>
      <name val="Arial"/>
      <family val="2"/>
      <charset val="238"/>
    </font>
    <font>
      <b/>
      <sz val="17"/>
      <name val="Arial"/>
      <family val="2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i/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b/>
      <sz val="11"/>
      <name val="Arial CE"/>
      <family val="2"/>
      <charset val="238"/>
    </font>
    <font>
      <sz val="10"/>
      <name val="Arial CE"/>
      <family val="2"/>
      <charset val="238"/>
    </font>
    <font>
      <b/>
      <sz val="14"/>
      <name val="Arial Black"/>
      <family val="2"/>
      <charset val="238"/>
    </font>
    <font>
      <sz val="11"/>
      <name val="Arial CE"/>
      <family val="2"/>
      <charset val="238"/>
    </font>
    <font>
      <b/>
      <sz val="14"/>
      <name val="Arial CE"/>
      <family val="2"/>
      <charset val="238"/>
    </font>
    <font>
      <sz val="8"/>
      <name val="Arial CE"/>
      <charset val="238"/>
    </font>
    <font>
      <b/>
      <sz val="11"/>
      <name val="Arial CE"/>
      <charset val="238"/>
    </font>
    <font>
      <i/>
      <sz val="8"/>
      <name val="Arial CE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b/>
      <sz val="8"/>
      <name val="Arial CE"/>
      <charset val="238"/>
    </font>
    <font>
      <i/>
      <sz val="9"/>
      <name val="Arial CE"/>
      <charset val="238"/>
    </font>
    <font>
      <i/>
      <sz val="10"/>
      <name val="Arial CE"/>
      <charset val="238"/>
    </font>
    <font>
      <sz val="9"/>
      <name val="Arial CE"/>
      <charset val="238"/>
    </font>
    <font>
      <i/>
      <sz val="11"/>
      <name val="Arial CE"/>
      <charset val="238"/>
    </font>
    <font>
      <b/>
      <i/>
      <sz val="11"/>
      <name val="Arial CE"/>
      <charset val="238"/>
    </font>
    <font>
      <b/>
      <sz val="9"/>
      <name val="Arial CE"/>
      <charset val="238"/>
    </font>
    <font>
      <b/>
      <i/>
      <sz val="9"/>
      <name val="Arial CE"/>
      <charset val="238"/>
    </font>
    <font>
      <sz val="9"/>
      <name val="Arial CE"/>
      <family val="2"/>
      <charset val="238"/>
    </font>
    <font>
      <i/>
      <sz val="8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sz val="14"/>
      <name val="Arial CE"/>
      <charset val="238"/>
    </font>
    <font>
      <b/>
      <sz val="14"/>
      <name val="Arial CE"/>
      <charset val="238"/>
    </font>
    <font>
      <b/>
      <sz val="12"/>
      <name val="Arial CE"/>
      <charset val="238"/>
    </font>
    <font>
      <sz val="6"/>
      <name val="Arial CE"/>
      <charset val="238"/>
    </font>
    <font>
      <sz val="11"/>
      <name val="Arial CE"/>
      <charset val="238"/>
    </font>
    <font>
      <b/>
      <sz val="16"/>
      <name val="Arial CE"/>
      <charset val="238"/>
    </font>
    <font>
      <sz val="16"/>
      <name val="Arial CE"/>
      <charset val="238"/>
    </font>
    <font>
      <b/>
      <sz val="16"/>
      <name val="Arial"/>
      <family val="2"/>
      <charset val="238"/>
    </font>
    <font>
      <sz val="12"/>
      <name val="Arial"/>
      <family val="2"/>
      <charset val="238"/>
    </font>
    <font>
      <b/>
      <sz val="10"/>
      <name val="Arial Narrow"/>
      <family val="2"/>
      <charset val="238"/>
    </font>
    <font>
      <sz val="8"/>
      <color indexed="8"/>
      <name val="Calibri"/>
      <family val="2"/>
      <charset val="238"/>
    </font>
    <font>
      <b/>
      <sz val="13"/>
      <name val="Arial Narrow"/>
      <family val="2"/>
      <charset val="238"/>
    </font>
    <font>
      <sz val="1"/>
      <name val="Arial"/>
      <family val="2"/>
      <charset val="238"/>
    </font>
    <font>
      <b/>
      <sz val="12"/>
      <name val="Arial Narrow"/>
      <family val="2"/>
      <charset val="238"/>
    </font>
    <font>
      <sz val="16"/>
      <color indexed="8"/>
      <name val="Arial"/>
      <family val="2"/>
      <charset val="238"/>
    </font>
    <font>
      <i/>
      <sz val="9"/>
      <color indexed="8"/>
      <name val="Arial"/>
      <family val="2"/>
      <charset val="238"/>
    </font>
    <font>
      <i/>
      <sz val="11"/>
      <color indexed="8"/>
      <name val="Calibri"/>
      <family val="2"/>
      <charset val="238"/>
    </font>
    <font>
      <i/>
      <u/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6A6A6A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3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rgb="FF000000"/>
      </bottom>
      <diagonal/>
    </border>
    <border>
      <left/>
      <right/>
      <top style="double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ck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ck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ck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rgb="FF000000"/>
      </bottom>
      <diagonal/>
    </border>
    <border>
      <left style="thick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ck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thin">
        <color rgb="FF000000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auto="1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7">
    <xf numFmtId="0" fontId="0" fillId="0" borderId="0"/>
    <xf numFmtId="9" fontId="2" fillId="0" borderId="0" applyFont="0" applyFill="0" applyBorder="0" applyAlignment="0" applyProtection="0"/>
    <xf numFmtId="0" fontId="14" fillId="5" borderId="0">
      <alignment horizontal="left" vertical="top"/>
    </xf>
    <xf numFmtId="0" fontId="22" fillId="0" borderId="0"/>
    <xf numFmtId="0" fontId="2" fillId="0" borderId="0"/>
    <xf numFmtId="0" fontId="41" fillId="0" borderId="0"/>
    <xf numFmtId="43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4" fontId="64" fillId="9" borderId="64" applyNumberFormat="0" applyProtection="0">
      <alignment vertical="center"/>
    </xf>
    <xf numFmtId="4" fontId="65" fillId="9" borderId="64" applyNumberFormat="0" applyProtection="0">
      <alignment vertical="center"/>
    </xf>
    <xf numFmtId="4" fontId="64" fillId="9" borderId="64" applyNumberFormat="0" applyProtection="0">
      <alignment horizontal="left" vertical="center" indent="1"/>
    </xf>
    <xf numFmtId="4" fontId="64" fillId="9" borderId="64" applyNumberFormat="0" applyProtection="0">
      <alignment horizontal="left" vertical="center" indent="1"/>
    </xf>
    <xf numFmtId="0" fontId="22" fillId="10" borderId="64" applyNumberFormat="0" applyProtection="0">
      <alignment horizontal="left" vertical="center" indent="1"/>
    </xf>
    <xf numFmtId="4" fontId="64" fillId="11" borderId="64" applyNumberFormat="0" applyProtection="0">
      <alignment horizontal="right" vertical="center"/>
    </xf>
    <xf numFmtId="4" fontId="64" fillId="12" borderId="64" applyNumberFormat="0" applyProtection="0">
      <alignment horizontal="right" vertical="center"/>
    </xf>
    <xf numFmtId="4" fontId="64" fillId="13" borderId="64" applyNumberFormat="0" applyProtection="0">
      <alignment horizontal="right" vertical="center"/>
    </xf>
    <xf numFmtId="4" fontId="64" fillId="14" borderId="64" applyNumberFormat="0" applyProtection="0">
      <alignment horizontal="right" vertical="center"/>
    </xf>
    <xf numFmtId="4" fontId="64" fillId="15" borderId="64" applyNumberFormat="0" applyProtection="0">
      <alignment horizontal="right" vertical="center"/>
    </xf>
    <xf numFmtId="4" fontId="64" fillId="16" borderId="64" applyNumberFormat="0" applyProtection="0">
      <alignment horizontal="right" vertical="center"/>
    </xf>
    <xf numFmtId="4" fontId="64" fillId="17" borderId="64" applyNumberFormat="0" applyProtection="0">
      <alignment horizontal="right" vertical="center"/>
    </xf>
    <xf numFmtId="4" fontId="64" fillId="18" borderId="64" applyNumberFormat="0" applyProtection="0">
      <alignment horizontal="right" vertical="center"/>
    </xf>
    <xf numFmtId="4" fontId="64" fillId="19" borderId="64" applyNumberFormat="0" applyProtection="0">
      <alignment horizontal="right" vertical="center"/>
    </xf>
    <xf numFmtId="4" fontId="66" fillId="20" borderId="64" applyNumberFormat="0" applyProtection="0">
      <alignment horizontal="left" vertical="center" indent="1"/>
    </xf>
    <xf numFmtId="4" fontId="64" fillId="21" borderId="65" applyNumberFormat="0" applyProtection="0">
      <alignment horizontal="left" vertical="center" indent="1"/>
    </xf>
    <xf numFmtId="4" fontId="12" fillId="22" borderId="0" applyNumberFormat="0" applyProtection="0">
      <alignment horizontal="left" vertical="center" indent="1"/>
    </xf>
    <xf numFmtId="0" fontId="22" fillId="10" borderId="64" applyNumberFormat="0" applyProtection="0">
      <alignment horizontal="left" vertical="center" indent="1"/>
    </xf>
    <xf numFmtId="4" fontId="8" fillId="21" borderId="64" applyNumberFormat="0" applyProtection="0">
      <alignment horizontal="left" vertical="center" indent="1"/>
    </xf>
    <xf numFmtId="4" fontId="8" fillId="23" borderId="64" applyNumberFormat="0" applyProtection="0">
      <alignment horizontal="left" vertical="center" indent="1"/>
    </xf>
    <xf numFmtId="0" fontId="22" fillId="23" borderId="64" applyNumberFormat="0" applyProtection="0">
      <alignment horizontal="left" vertical="center" indent="1"/>
    </xf>
    <xf numFmtId="0" fontId="22" fillId="23" borderId="64" applyNumberFormat="0" applyProtection="0">
      <alignment horizontal="left" vertical="center" indent="1"/>
    </xf>
    <xf numFmtId="0" fontId="22" fillId="24" borderId="64" applyNumberFormat="0" applyProtection="0">
      <alignment horizontal="left" vertical="center" indent="1"/>
    </xf>
    <xf numFmtId="0" fontId="22" fillId="24" borderId="64" applyNumberFormat="0" applyProtection="0">
      <alignment horizontal="left" vertical="center" indent="1"/>
    </xf>
    <xf numFmtId="0" fontId="22" fillId="25" borderId="64" applyNumberFormat="0" applyProtection="0">
      <alignment horizontal="left" vertical="center" indent="1"/>
    </xf>
    <xf numFmtId="0" fontId="22" fillId="25" borderId="64" applyNumberFormat="0" applyProtection="0">
      <alignment horizontal="left" vertical="center" indent="1"/>
    </xf>
    <xf numFmtId="0" fontId="22" fillId="10" borderId="64" applyNumberFormat="0" applyProtection="0">
      <alignment horizontal="left" vertical="center" indent="1"/>
    </xf>
    <xf numFmtId="0" fontId="22" fillId="10" borderId="64" applyNumberFormat="0" applyProtection="0">
      <alignment horizontal="left" vertical="center" indent="1"/>
    </xf>
    <xf numFmtId="4" fontId="64" fillId="26" borderId="64" applyNumberFormat="0" applyProtection="0">
      <alignment vertical="center"/>
    </xf>
    <xf numFmtId="4" fontId="65" fillId="26" borderId="64" applyNumberFormat="0" applyProtection="0">
      <alignment vertical="center"/>
    </xf>
    <xf numFmtId="4" fontId="64" fillId="26" borderId="64" applyNumberFormat="0" applyProtection="0">
      <alignment horizontal="left" vertical="center" indent="1"/>
    </xf>
    <xf numFmtId="4" fontId="64" fillId="26" borderId="64" applyNumberFormat="0" applyProtection="0">
      <alignment horizontal="left" vertical="center" indent="1"/>
    </xf>
    <xf numFmtId="4" fontId="64" fillId="21" borderId="64" applyNumberFormat="0" applyProtection="0">
      <alignment horizontal="right" vertical="center"/>
    </xf>
    <xf numFmtId="4" fontId="65" fillId="21" borderId="64" applyNumberFormat="0" applyProtection="0">
      <alignment horizontal="right" vertical="center"/>
    </xf>
    <xf numFmtId="0" fontId="22" fillId="10" borderId="64" applyNumberFormat="0" applyProtection="0">
      <alignment horizontal="left" vertical="center" indent="1"/>
    </xf>
    <xf numFmtId="0" fontId="22" fillId="10" borderId="64" applyNumberFormat="0" applyProtection="0">
      <alignment horizontal="left" vertical="center" indent="1"/>
    </xf>
    <xf numFmtId="0" fontId="67" fillId="0" borderId="0"/>
    <xf numFmtId="4" fontId="68" fillId="21" borderId="64" applyNumberFormat="0" applyProtection="0">
      <alignment horizontal="right" vertical="center"/>
    </xf>
    <xf numFmtId="0" fontId="1" fillId="0" borderId="0"/>
  </cellStyleXfs>
  <cellXfs count="1094">
    <xf numFmtId="0" fontId="0" fillId="0" borderId="0" xfId="0"/>
    <xf numFmtId="0" fontId="4" fillId="2" borderId="0" xfId="0" applyNumberFormat="1" applyFont="1" applyFill="1" applyBorder="1" applyAlignment="1" applyProtection="1">
      <alignment vertical="top" wrapText="1"/>
    </xf>
    <xf numFmtId="0" fontId="4" fillId="2" borderId="0" xfId="0" applyNumberFormat="1" applyFont="1" applyFill="1" applyBorder="1" applyAlignment="1" applyProtection="1">
      <alignment horizontal="center" vertical="top" wrapText="1"/>
    </xf>
    <xf numFmtId="0" fontId="5" fillId="2" borderId="0" xfId="0" applyNumberFormat="1" applyFont="1" applyFill="1" applyBorder="1" applyAlignment="1" applyProtection="1">
      <alignment vertical="top" wrapText="1"/>
    </xf>
    <xf numFmtId="0" fontId="5" fillId="2" borderId="0" xfId="0" applyNumberFormat="1" applyFont="1" applyFill="1" applyBorder="1" applyAlignment="1" applyProtection="1">
      <alignment vertical="center" wrapText="1"/>
    </xf>
    <xf numFmtId="0" fontId="5" fillId="2" borderId="0" xfId="0" applyNumberFormat="1" applyFont="1" applyFill="1" applyBorder="1" applyAlignment="1" applyProtection="1">
      <alignment horizontal="left" vertical="top" wrapText="1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1" fillId="2" borderId="4" xfId="0" applyNumberFormat="1" applyFont="1" applyFill="1" applyBorder="1" applyAlignment="1" applyProtection="1">
      <alignment horizontal="center" vertical="top" wrapText="1"/>
    </xf>
    <xf numFmtId="3" fontId="12" fillId="3" borderId="7" xfId="0" applyNumberFormat="1" applyFont="1" applyFill="1" applyBorder="1" applyAlignment="1" applyProtection="1">
      <alignment horizontal="right" vertical="center" wrapText="1"/>
    </xf>
    <xf numFmtId="2" fontId="12" fillId="3" borderId="5" xfId="0" applyNumberFormat="1" applyFont="1" applyFill="1" applyBorder="1" applyAlignment="1" applyProtection="1">
      <alignment horizontal="right" vertical="center" wrapText="1"/>
    </xf>
    <xf numFmtId="2" fontId="12" fillId="3" borderId="9" xfId="0" applyNumberFormat="1" applyFont="1" applyFill="1" applyBorder="1" applyAlignment="1" applyProtection="1">
      <alignment horizontal="right" wrapText="1"/>
    </xf>
    <xf numFmtId="3" fontId="12" fillId="4" borderId="13" xfId="0" applyNumberFormat="1" applyFont="1" applyFill="1" applyBorder="1" applyAlignment="1">
      <alignment vertical="center" wrapText="1"/>
    </xf>
    <xf numFmtId="2" fontId="12" fillId="4" borderId="15" xfId="0" applyNumberFormat="1" applyFont="1" applyFill="1" applyBorder="1" applyAlignment="1" applyProtection="1">
      <alignment horizontal="right" vertical="center" wrapText="1"/>
    </xf>
    <xf numFmtId="2" fontId="12" fillId="4" borderId="16" xfId="0" applyNumberFormat="1" applyFont="1" applyFill="1" applyBorder="1" applyAlignment="1" applyProtection="1">
      <alignment horizontal="right" wrapText="1"/>
    </xf>
    <xf numFmtId="3" fontId="11" fillId="0" borderId="17" xfId="0" applyNumberFormat="1" applyFont="1" applyFill="1" applyBorder="1" applyAlignment="1">
      <alignment horizontal="center" vertical="center" wrapText="1"/>
    </xf>
    <xf numFmtId="3" fontId="11" fillId="0" borderId="18" xfId="0" applyNumberFormat="1" applyFont="1" applyFill="1" applyBorder="1" applyAlignment="1">
      <alignment horizontal="center" vertical="center" wrapText="1"/>
    </xf>
    <xf numFmtId="3" fontId="11" fillId="0" borderId="19" xfId="0" applyNumberFormat="1" applyFont="1" applyFill="1" applyBorder="1" applyAlignment="1">
      <alignment horizontal="center" vertical="center" wrapText="1"/>
    </xf>
    <xf numFmtId="3" fontId="10" fillId="0" borderId="13" xfId="2" applyNumberFormat="1" applyFont="1" applyFill="1" applyBorder="1" applyAlignment="1">
      <alignment vertical="center" wrapText="1"/>
    </xf>
    <xf numFmtId="2" fontId="10" fillId="0" borderId="15" xfId="1" applyNumberFormat="1" applyFont="1" applyFill="1" applyBorder="1" applyAlignment="1" applyProtection="1">
      <alignment horizontal="right" vertical="center" wrapText="1"/>
    </xf>
    <xf numFmtId="2" fontId="10" fillId="2" borderId="16" xfId="0" applyNumberFormat="1" applyFont="1" applyFill="1" applyBorder="1" applyAlignment="1" applyProtection="1">
      <alignment horizontal="right" vertical="center" wrapText="1"/>
    </xf>
    <xf numFmtId="3" fontId="11" fillId="0" borderId="20" xfId="0" applyNumberFormat="1" applyFont="1" applyFill="1" applyBorder="1" applyAlignment="1">
      <alignment horizontal="center" vertical="center" wrapText="1"/>
    </xf>
    <xf numFmtId="3" fontId="11" fillId="0" borderId="0" xfId="0" applyNumberFormat="1" applyFont="1" applyFill="1" applyBorder="1" applyAlignment="1">
      <alignment horizontal="center" vertical="center" wrapText="1"/>
    </xf>
    <xf numFmtId="3" fontId="11" fillId="0" borderId="21" xfId="0" applyNumberFormat="1" applyFont="1" applyFill="1" applyBorder="1" applyAlignment="1">
      <alignment horizontal="center" vertical="center" wrapText="1"/>
    </xf>
    <xf numFmtId="3" fontId="8" fillId="0" borderId="13" xfId="2" applyNumberFormat="1" applyFont="1" applyFill="1" applyBorder="1" applyAlignment="1">
      <alignment vertical="center" wrapText="1"/>
    </xf>
    <xf numFmtId="2" fontId="8" fillId="0" borderId="15" xfId="1" applyNumberFormat="1" applyFont="1" applyFill="1" applyBorder="1" applyAlignment="1" applyProtection="1">
      <alignment horizontal="right" vertical="center" wrapText="1"/>
    </xf>
    <xf numFmtId="2" fontId="8" fillId="2" borderId="16" xfId="0" applyNumberFormat="1" applyFont="1" applyFill="1" applyBorder="1" applyAlignment="1" applyProtection="1">
      <alignment horizontal="right" vertical="center" wrapText="1"/>
    </xf>
    <xf numFmtId="0" fontId="13" fillId="0" borderId="22" xfId="0" applyFont="1" applyFill="1" applyBorder="1" applyAlignment="1">
      <alignment vertical="center"/>
    </xf>
    <xf numFmtId="0" fontId="16" fillId="0" borderId="13" xfId="0" quotePrefix="1" applyFont="1" applyFill="1" applyBorder="1" applyAlignment="1">
      <alignment vertical="center" wrapText="1"/>
    </xf>
    <xf numFmtId="3" fontId="17" fillId="0" borderId="13" xfId="2" applyNumberFormat="1" applyFont="1" applyFill="1" applyBorder="1" applyAlignment="1">
      <alignment vertical="center" wrapText="1"/>
    </xf>
    <xf numFmtId="0" fontId="13" fillId="0" borderId="23" xfId="0" applyFont="1" applyFill="1" applyBorder="1" applyAlignment="1">
      <alignment vertical="center"/>
    </xf>
    <xf numFmtId="0" fontId="15" fillId="0" borderId="13" xfId="0" quotePrefix="1" applyFont="1" applyFill="1" applyBorder="1" applyAlignment="1">
      <alignment vertical="center" wrapText="1"/>
    </xf>
    <xf numFmtId="0" fontId="13" fillId="0" borderId="24" xfId="0" applyFont="1" applyFill="1" applyBorder="1" applyAlignment="1">
      <alignment vertical="center"/>
    </xf>
    <xf numFmtId="2" fontId="10" fillId="0" borderId="15" xfId="1" applyNumberFormat="1" applyFont="1" applyFill="1" applyBorder="1" applyAlignment="1" applyProtection="1">
      <alignment horizontal="center" vertical="center" wrapText="1"/>
    </xf>
    <xf numFmtId="3" fontId="11" fillId="2" borderId="20" xfId="0" applyNumberFormat="1" applyFont="1" applyFill="1" applyBorder="1" applyAlignment="1">
      <alignment horizontal="center" vertical="center" wrapText="1"/>
    </xf>
    <xf numFmtId="3" fontId="11" fillId="2" borderId="0" xfId="0" applyNumberFormat="1" applyFont="1" applyFill="1" applyBorder="1" applyAlignment="1">
      <alignment horizontal="center" vertical="center" wrapText="1"/>
    </xf>
    <xf numFmtId="3" fontId="11" fillId="2" borderId="21" xfId="0" applyNumberFormat="1" applyFont="1" applyFill="1" applyBorder="1" applyAlignment="1">
      <alignment horizontal="center" vertical="center" wrapText="1"/>
    </xf>
    <xf numFmtId="3" fontId="11" fillId="0" borderId="8" xfId="0" applyNumberFormat="1" applyFont="1" applyFill="1" applyBorder="1" applyAlignment="1">
      <alignment horizontal="center" vertical="center" wrapText="1"/>
    </xf>
    <xf numFmtId="3" fontId="11" fillId="0" borderId="5" xfId="0" applyNumberFormat="1" applyFont="1" applyFill="1" applyBorder="1" applyAlignment="1">
      <alignment horizontal="center" vertical="center" wrapText="1"/>
    </xf>
    <xf numFmtId="3" fontId="11" fillId="0" borderId="10" xfId="0" applyNumberFormat="1" applyFont="1" applyFill="1" applyBorder="1" applyAlignment="1">
      <alignment horizontal="center" vertical="center" wrapText="1"/>
    </xf>
    <xf numFmtId="3" fontId="12" fillId="4" borderId="13" xfId="0" applyNumberFormat="1" applyFont="1" applyFill="1" applyBorder="1" applyAlignment="1">
      <alignment wrapText="1"/>
    </xf>
    <xf numFmtId="2" fontId="12" fillId="4" borderId="15" xfId="0" applyNumberFormat="1" applyFont="1" applyFill="1" applyBorder="1" applyAlignment="1" applyProtection="1">
      <alignment horizontal="right" wrapText="1"/>
    </xf>
    <xf numFmtId="3" fontId="11" fillId="2" borderId="17" xfId="0" applyNumberFormat="1" applyFont="1" applyFill="1" applyBorder="1" applyAlignment="1">
      <alignment horizontal="center" vertical="center" wrapText="1"/>
    </xf>
    <xf numFmtId="3" fontId="11" fillId="2" borderId="18" xfId="0" applyNumberFormat="1" applyFont="1" applyFill="1" applyBorder="1" applyAlignment="1">
      <alignment horizontal="center" vertical="center" wrapText="1"/>
    </xf>
    <xf numFmtId="3" fontId="11" fillId="2" borderId="19" xfId="0" applyNumberFormat="1" applyFont="1" applyFill="1" applyBorder="1" applyAlignment="1">
      <alignment horizontal="center" vertical="center" wrapText="1"/>
    </xf>
    <xf numFmtId="3" fontId="11" fillId="2" borderId="26" xfId="0" applyNumberFormat="1" applyFont="1" applyFill="1" applyBorder="1" applyAlignment="1">
      <alignment horizontal="center" vertical="center" wrapText="1"/>
    </xf>
    <xf numFmtId="0" fontId="11" fillId="0" borderId="27" xfId="0" applyNumberFormat="1" applyFont="1" applyFill="1" applyBorder="1" applyAlignment="1" applyProtection="1">
      <alignment horizontal="center" vertical="center" wrapText="1"/>
    </xf>
    <xf numFmtId="0" fontId="11" fillId="0" borderId="5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6" xfId="0" applyNumberFormat="1" applyFont="1" applyFill="1" applyBorder="1" applyAlignment="1" applyProtection="1">
      <alignment horizontal="center" vertical="center" wrapText="1"/>
    </xf>
    <xf numFmtId="0" fontId="18" fillId="2" borderId="28" xfId="0" applyNumberFormat="1" applyFont="1" applyFill="1" applyBorder="1" applyAlignment="1" applyProtection="1">
      <alignment horizontal="center" vertical="top" wrapText="1"/>
    </xf>
    <xf numFmtId="3" fontId="12" fillId="6" borderId="4" xfId="0" applyNumberFormat="1" applyFont="1" applyFill="1" applyBorder="1" applyAlignment="1">
      <alignment vertical="center"/>
    </xf>
    <xf numFmtId="4" fontId="12" fillId="6" borderId="4" xfId="0" applyNumberFormat="1" applyFont="1" applyFill="1" applyBorder="1" applyAlignment="1">
      <alignment vertical="center"/>
    </xf>
    <xf numFmtId="4" fontId="20" fillId="6" borderId="4" xfId="0" applyNumberFormat="1" applyFont="1" applyFill="1" applyBorder="1" applyAlignment="1">
      <alignment vertical="center"/>
    </xf>
    <xf numFmtId="0" fontId="21" fillId="2" borderId="31" xfId="0" applyFont="1" applyFill="1" applyBorder="1" applyAlignment="1">
      <alignment horizontal="left" vertical="center"/>
    </xf>
    <xf numFmtId="0" fontId="23" fillId="2" borderId="32" xfId="3" quotePrefix="1" applyFont="1" applyFill="1" applyBorder="1" applyAlignment="1">
      <alignment horizontal="left" vertical="center"/>
    </xf>
    <xf numFmtId="3" fontId="25" fillId="2" borderId="4" xfId="0" applyNumberFormat="1" applyFont="1" applyFill="1" applyBorder="1" applyAlignment="1">
      <alignment vertical="center"/>
    </xf>
    <xf numFmtId="0" fontId="23" fillId="2" borderId="33" xfId="3" quotePrefix="1" applyFont="1" applyFill="1" applyBorder="1" applyAlignment="1">
      <alignment horizontal="left" vertical="center" wrapText="1"/>
    </xf>
    <xf numFmtId="0" fontId="21" fillId="2" borderId="31" xfId="0" applyFont="1" applyFill="1" applyBorder="1" applyAlignment="1">
      <alignment vertical="center"/>
    </xf>
    <xf numFmtId="0" fontId="23" fillId="2" borderId="32" xfId="3" quotePrefix="1" applyFont="1" applyFill="1" applyBorder="1" applyAlignment="1">
      <alignment vertical="center"/>
    </xf>
    <xf numFmtId="2" fontId="25" fillId="0" borderId="15" xfId="1" applyNumberFormat="1" applyFont="1" applyFill="1" applyBorder="1" applyAlignment="1" applyProtection="1">
      <alignment horizontal="right" vertical="center" wrapText="1"/>
    </xf>
    <xf numFmtId="2" fontId="25" fillId="2" borderId="16" xfId="0" applyNumberFormat="1" applyFont="1" applyFill="1" applyBorder="1" applyAlignment="1" applyProtection="1">
      <alignment horizontal="right" vertical="center" wrapText="1"/>
    </xf>
    <xf numFmtId="0" fontId="23" fillId="2" borderId="4" xfId="3" quotePrefix="1" applyFont="1" applyFill="1" applyBorder="1" applyAlignment="1">
      <alignment vertical="center" wrapText="1"/>
    </xf>
    <xf numFmtId="3" fontId="11" fillId="2" borderId="8" xfId="0" applyNumberFormat="1" applyFont="1" applyFill="1" applyBorder="1" applyAlignment="1">
      <alignment horizontal="center" vertical="center" wrapText="1"/>
    </xf>
    <xf numFmtId="3" fontId="11" fillId="2" borderId="5" xfId="0" applyNumberFormat="1" applyFont="1" applyFill="1" applyBorder="1" applyAlignment="1">
      <alignment horizontal="center" vertical="center" wrapText="1"/>
    </xf>
    <xf numFmtId="3" fontId="11" fillId="2" borderId="6" xfId="0" applyNumberFormat="1" applyFont="1" applyFill="1" applyBorder="1" applyAlignment="1">
      <alignment horizontal="center" vertical="center" wrapText="1"/>
    </xf>
    <xf numFmtId="0" fontId="11" fillId="0" borderId="34" xfId="0" applyNumberFormat="1" applyFont="1" applyFill="1" applyBorder="1" applyAlignment="1" applyProtection="1">
      <alignment horizontal="center" vertical="center" wrapText="1"/>
    </xf>
    <xf numFmtId="0" fontId="26" fillId="0" borderId="4" xfId="0" applyNumberFormat="1" applyFont="1" applyFill="1" applyBorder="1" applyAlignment="1" applyProtection="1">
      <alignment horizontal="center" vertical="center" wrapText="1"/>
    </xf>
    <xf numFmtId="3" fontId="13" fillId="6" borderId="13" xfId="0" applyNumberFormat="1" applyFont="1" applyFill="1" applyBorder="1" applyAlignment="1" applyProtection="1">
      <alignment horizontal="right" vertical="center" wrapText="1"/>
    </xf>
    <xf numFmtId="2" fontId="13" fillId="6" borderId="13" xfId="0" applyNumberFormat="1" applyFont="1" applyFill="1" applyBorder="1" applyAlignment="1" applyProtection="1">
      <alignment horizontal="right" vertical="center" wrapText="1"/>
    </xf>
    <xf numFmtId="2" fontId="13" fillId="6" borderId="16" xfId="0" applyNumberFormat="1" applyFont="1" applyFill="1" applyBorder="1" applyAlignment="1" applyProtection="1">
      <alignment horizontal="right" vertical="center" wrapText="1"/>
    </xf>
    <xf numFmtId="0" fontId="8" fillId="2" borderId="17" xfId="0" applyNumberFormat="1" applyFont="1" applyFill="1" applyBorder="1" applyAlignment="1" applyProtection="1">
      <alignment vertical="top" wrapText="1"/>
    </xf>
    <xf numFmtId="0" fontId="8" fillId="2" borderId="18" xfId="0" applyNumberFormat="1" applyFont="1" applyFill="1" applyBorder="1" applyAlignment="1" applyProtection="1">
      <alignment vertical="top" wrapText="1"/>
    </xf>
    <xf numFmtId="3" fontId="9" fillId="7" borderId="13" xfId="0" applyNumberFormat="1" applyFont="1" applyFill="1" applyBorder="1" applyAlignment="1" applyProtection="1">
      <alignment horizontal="right" vertical="top" wrapText="1"/>
    </xf>
    <xf numFmtId="2" fontId="10" fillId="4" borderId="16" xfId="1" applyNumberFormat="1" applyFont="1" applyFill="1" applyBorder="1" applyAlignment="1" applyProtection="1">
      <alignment horizontal="right" vertical="center" wrapText="1"/>
    </xf>
    <xf numFmtId="2" fontId="10" fillId="4" borderId="14" xfId="1" applyNumberFormat="1" applyFont="1" applyFill="1" applyBorder="1" applyAlignment="1" applyProtection="1">
      <alignment horizontal="right" vertical="center" wrapText="1"/>
    </xf>
    <xf numFmtId="0" fontId="8" fillId="2" borderId="20" xfId="0" applyNumberFormat="1" applyFont="1" applyFill="1" applyBorder="1" applyAlignment="1" applyProtection="1">
      <alignment vertical="top" wrapText="1"/>
    </xf>
    <xf numFmtId="0" fontId="8" fillId="2" borderId="0" xfId="0" applyNumberFormat="1" applyFont="1" applyFill="1" applyBorder="1" applyAlignment="1" applyProtection="1">
      <alignment vertical="top" wrapText="1"/>
    </xf>
    <xf numFmtId="3" fontId="27" fillId="8" borderId="13" xfId="0" applyNumberFormat="1" applyFont="1" applyFill="1" applyBorder="1" applyAlignment="1" applyProtection="1">
      <alignment horizontal="right" vertical="center" wrapText="1"/>
    </xf>
    <xf numFmtId="2" fontId="27" fillId="8" borderId="13" xfId="0" applyNumberFormat="1" applyFont="1" applyFill="1" applyBorder="1" applyAlignment="1" applyProtection="1">
      <alignment horizontal="center" vertical="center" wrapText="1"/>
    </xf>
    <xf numFmtId="2" fontId="27" fillId="8" borderId="16" xfId="0" applyNumberFormat="1" applyFont="1" applyFill="1" applyBorder="1" applyAlignment="1" applyProtection="1">
      <alignment horizontal="right" vertical="center" wrapText="1"/>
    </xf>
    <xf numFmtId="3" fontId="26" fillId="2" borderId="13" xfId="0" applyNumberFormat="1" applyFont="1" applyFill="1" applyBorder="1" applyAlignment="1" applyProtection="1">
      <alignment horizontal="right" vertical="center" wrapText="1"/>
    </xf>
    <xf numFmtId="2" fontId="26" fillId="2" borderId="13" xfId="0" applyNumberFormat="1" applyFont="1" applyFill="1" applyBorder="1" applyAlignment="1" applyProtection="1">
      <alignment horizontal="center" vertical="center" wrapText="1"/>
    </xf>
    <xf numFmtId="2" fontId="26" fillId="2" borderId="16" xfId="0" applyNumberFormat="1" applyFont="1" applyFill="1" applyBorder="1" applyAlignment="1" applyProtection="1">
      <alignment horizontal="right" vertical="center" wrapText="1"/>
    </xf>
    <xf numFmtId="2" fontId="27" fillId="8" borderId="13" xfId="0" applyNumberFormat="1" applyFont="1" applyFill="1" applyBorder="1" applyAlignment="1" applyProtection="1">
      <alignment horizontal="right" vertical="center" wrapText="1"/>
    </xf>
    <xf numFmtId="0" fontId="8" fillId="2" borderId="5" xfId="0" applyNumberFormat="1" applyFont="1" applyFill="1" applyBorder="1" applyAlignment="1" applyProtection="1">
      <alignment vertical="top" wrapText="1"/>
    </xf>
    <xf numFmtId="0" fontId="8" fillId="2" borderId="0" xfId="0" applyNumberFormat="1" applyFont="1" applyFill="1" applyBorder="1" applyAlignment="1" applyProtection="1">
      <alignment horizontal="left" vertical="top" wrapText="1"/>
    </xf>
    <xf numFmtId="2" fontId="26" fillId="2" borderId="13" xfId="0" applyNumberFormat="1" applyFont="1" applyFill="1" applyBorder="1" applyAlignment="1" applyProtection="1">
      <alignment horizontal="right" vertical="center" wrapText="1"/>
    </xf>
    <xf numFmtId="3" fontId="9" fillId="7" borderId="13" xfId="0" applyNumberFormat="1" applyFont="1" applyFill="1" applyBorder="1" applyAlignment="1" applyProtection="1">
      <alignment horizontal="right" vertical="center" wrapText="1"/>
    </xf>
    <xf numFmtId="2" fontId="9" fillId="7" borderId="13" xfId="0" applyNumberFormat="1" applyFont="1" applyFill="1" applyBorder="1" applyAlignment="1" applyProtection="1">
      <alignment horizontal="right" vertical="center" wrapText="1"/>
    </xf>
    <xf numFmtId="2" fontId="9" fillId="7" borderId="16" xfId="0" applyNumberFormat="1" applyFont="1" applyFill="1" applyBorder="1" applyAlignment="1" applyProtection="1">
      <alignment horizontal="right" vertical="center" wrapText="1"/>
    </xf>
    <xf numFmtId="0" fontId="8" fillId="2" borderId="19" xfId="0" applyNumberFormat="1" applyFont="1" applyFill="1" applyBorder="1" applyAlignment="1" applyProtection="1">
      <alignment vertical="top" wrapText="1"/>
    </xf>
    <xf numFmtId="0" fontId="8" fillId="2" borderId="21" xfId="0" applyNumberFormat="1" applyFont="1" applyFill="1" applyBorder="1" applyAlignment="1" applyProtection="1">
      <alignment vertical="top" wrapText="1"/>
    </xf>
    <xf numFmtId="0" fontId="8" fillId="2" borderId="35" xfId="0" applyNumberFormat="1" applyFont="1" applyFill="1" applyBorder="1" applyAlignment="1" applyProtection="1">
      <alignment vertical="top" wrapText="1"/>
    </xf>
    <xf numFmtId="0" fontId="8" fillId="2" borderId="34" xfId="0" applyNumberFormat="1" applyFont="1" applyFill="1" applyBorder="1" applyAlignment="1" applyProtection="1">
      <alignment vertical="top" wrapText="1"/>
    </xf>
    <xf numFmtId="0" fontId="8" fillId="2" borderId="36" xfId="0" applyNumberFormat="1" applyFont="1" applyFill="1" applyBorder="1" applyAlignment="1" applyProtection="1">
      <alignment vertical="top" wrapText="1"/>
    </xf>
    <xf numFmtId="3" fontId="26" fillId="2" borderId="40" xfId="0" applyNumberFormat="1" applyFont="1" applyFill="1" applyBorder="1" applyAlignment="1" applyProtection="1">
      <alignment horizontal="right" vertical="center" wrapText="1"/>
    </xf>
    <xf numFmtId="2" fontId="26" fillId="2" borderId="40" xfId="0" applyNumberFormat="1" applyFont="1" applyFill="1" applyBorder="1" applyAlignment="1" applyProtection="1">
      <alignment horizontal="right" vertical="center" wrapText="1"/>
    </xf>
    <xf numFmtId="2" fontId="26" fillId="2" borderId="41" xfId="0" applyNumberFormat="1" applyFont="1" applyFill="1" applyBorder="1" applyAlignment="1" applyProtection="1">
      <alignment horizontal="right" vertical="center" wrapText="1"/>
    </xf>
    <xf numFmtId="0" fontId="8" fillId="2" borderId="20" xfId="0" applyNumberFormat="1" applyFont="1" applyFill="1" applyBorder="1" applyAlignment="1" applyProtection="1">
      <alignment vertical="center" wrapText="1"/>
    </xf>
    <xf numFmtId="0" fontId="8" fillId="2" borderId="0" xfId="0" applyNumberFormat="1" applyFont="1" applyFill="1" applyBorder="1" applyAlignment="1" applyProtection="1">
      <alignment vertical="center" wrapText="1"/>
    </xf>
    <xf numFmtId="3" fontId="27" fillId="8" borderId="23" xfId="0" applyNumberFormat="1" applyFont="1" applyFill="1" applyBorder="1" applyAlignment="1" applyProtection="1">
      <alignment horizontal="right" vertical="center" wrapText="1"/>
    </xf>
    <xf numFmtId="2" fontId="27" fillId="8" borderId="23" xfId="0" applyNumberFormat="1" applyFont="1" applyFill="1" applyBorder="1" applyAlignment="1" applyProtection="1">
      <alignment horizontal="right" vertical="center" wrapText="1"/>
    </xf>
    <xf numFmtId="2" fontId="27" fillId="8" borderId="9" xfId="0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vertical="center"/>
    </xf>
    <xf numFmtId="0" fontId="8" fillId="2" borderId="10" xfId="0" applyNumberFormat="1" applyFont="1" applyFill="1" applyBorder="1" applyAlignment="1" applyProtection="1">
      <alignment vertical="top" wrapText="1"/>
    </xf>
    <xf numFmtId="0" fontId="8" fillId="2" borderId="17" xfId="0" applyNumberFormat="1" applyFont="1" applyFill="1" applyBorder="1" applyAlignment="1" applyProtection="1">
      <alignment vertical="center" wrapText="1"/>
    </xf>
    <xf numFmtId="0" fontId="8" fillId="2" borderId="18" xfId="0" applyNumberFormat="1" applyFont="1" applyFill="1" applyBorder="1" applyAlignment="1" applyProtection="1">
      <alignment vertical="center" wrapText="1"/>
    </xf>
    <xf numFmtId="3" fontId="9" fillId="4" borderId="13" xfId="0" applyNumberFormat="1" applyFont="1" applyFill="1" applyBorder="1" applyAlignment="1" applyProtection="1">
      <alignment horizontal="right" vertical="center" wrapText="1"/>
    </xf>
    <xf numFmtId="2" fontId="9" fillId="4" borderId="13" xfId="0" applyNumberFormat="1" applyFont="1" applyFill="1" applyBorder="1" applyAlignment="1" applyProtection="1">
      <alignment horizontal="right" vertical="center" wrapText="1"/>
    </xf>
    <xf numFmtId="2" fontId="9" fillId="4" borderId="16" xfId="0" applyNumberFormat="1" applyFont="1" applyFill="1" applyBorder="1" applyAlignment="1" applyProtection="1">
      <alignment horizontal="right" vertical="center" wrapText="1"/>
    </xf>
    <xf numFmtId="0" fontId="8" fillId="2" borderId="8" xfId="0" applyNumberFormat="1" applyFont="1" applyFill="1" applyBorder="1" applyAlignment="1" applyProtection="1">
      <alignment vertical="top" wrapText="1"/>
    </xf>
    <xf numFmtId="2" fontId="9" fillId="4" borderId="13" xfId="0" applyNumberFormat="1" applyFont="1" applyFill="1" applyBorder="1" applyAlignment="1" applyProtection="1">
      <alignment horizontal="center" vertical="center" wrapText="1"/>
    </xf>
    <xf numFmtId="3" fontId="26" fillId="2" borderId="13" xfId="0" applyNumberFormat="1" applyFont="1" applyFill="1" applyBorder="1" applyAlignment="1" applyProtection="1">
      <alignment horizontal="right" vertical="top" wrapText="1"/>
    </xf>
    <xf numFmtId="0" fontId="8" fillId="2" borderId="39" xfId="0" applyNumberFormat="1" applyFont="1" applyFill="1" applyBorder="1" applyAlignment="1" applyProtection="1">
      <alignment vertical="top" wrapText="1"/>
    </xf>
    <xf numFmtId="2" fontId="26" fillId="2" borderId="40" xfId="0" applyNumberFormat="1" applyFont="1" applyFill="1" applyBorder="1" applyAlignment="1" applyProtection="1">
      <alignment horizontal="center" vertical="center" wrapText="1"/>
    </xf>
    <xf numFmtId="3" fontId="26" fillId="2" borderId="23" xfId="0" applyNumberFormat="1" applyFont="1" applyFill="1" applyBorder="1" applyAlignment="1" applyProtection="1">
      <alignment horizontal="right" vertical="center" wrapText="1"/>
    </xf>
    <xf numFmtId="2" fontId="26" fillId="2" borderId="23" xfId="0" applyNumberFormat="1" applyFont="1" applyFill="1" applyBorder="1" applyAlignment="1" applyProtection="1">
      <alignment horizontal="right" vertical="center" wrapText="1"/>
    </xf>
    <xf numFmtId="2" fontId="26" fillId="2" borderId="9" xfId="0" applyNumberFormat="1" applyFont="1" applyFill="1" applyBorder="1" applyAlignment="1" applyProtection="1">
      <alignment horizontal="right" vertical="center" wrapText="1"/>
    </xf>
    <xf numFmtId="3" fontId="27" fillId="8" borderId="13" xfId="0" applyNumberFormat="1" applyFont="1" applyFill="1" applyBorder="1" applyAlignment="1" applyProtection="1">
      <alignment horizontal="right" vertical="top" wrapText="1"/>
    </xf>
    <xf numFmtId="0" fontId="8" fillId="2" borderId="5" xfId="0" applyNumberFormat="1" applyFont="1" applyFill="1" applyBorder="1" applyAlignment="1" applyProtection="1">
      <alignment vertical="center" wrapText="1"/>
    </xf>
    <xf numFmtId="0" fontId="8" fillId="2" borderId="0" xfId="0" applyNumberFormat="1" applyFont="1" applyFill="1" applyBorder="1" applyAlignment="1" applyProtection="1">
      <alignment horizontal="left" vertical="center" wrapText="1"/>
    </xf>
    <xf numFmtId="0" fontId="10" fillId="2" borderId="20" xfId="0" applyNumberFormat="1" applyFont="1" applyFill="1" applyBorder="1" applyAlignment="1" applyProtection="1">
      <alignment vertical="center" wrapText="1"/>
    </xf>
    <xf numFmtId="0" fontId="10" fillId="2" borderId="0" xfId="0" applyNumberFormat="1" applyFont="1" applyFill="1" applyBorder="1" applyAlignment="1" applyProtection="1">
      <alignment vertical="center" wrapText="1"/>
    </xf>
    <xf numFmtId="2" fontId="27" fillId="4" borderId="13" xfId="0" applyNumberFormat="1" applyFont="1" applyFill="1" applyBorder="1" applyAlignment="1" applyProtection="1">
      <alignment horizontal="right" vertical="center" wrapText="1"/>
    </xf>
    <xf numFmtId="2" fontId="27" fillId="4" borderId="16" xfId="0" applyNumberFormat="1" applyFont="1" applyFill="1" applyBorder="1" applyAlignment="1" applyProtection="1">
      <alignment horizontal="right" vertical="center" wrapText="1"/>
    </xf>
    <xf numFmtId="0" fontId="28" fillId="0" borderId="0" xfId="0" applyFont="1" applyAlignment="1">
      <alignment vertical="center"/>
    </xf>
    <xf numFmtId="2" fontId="27" fillId="4" borderId="13" xfId="0" applyNumberFormat="1" applyFont="1" applyFill="1" applyBorder="1" applyAlignment="1" applyProtection="1">
      <alignment horizontal="center" vertical="center" wrapText="1"/>
    </xf>
    <xf numFmtId="0" fontId="10" fillId="2" borderId="35" xfId="0" applyNumberFormat="1" applyFont="1" applyFill="1" applyBorder="1" applyAlignment="1" applyProtection="1">
      <alignment vertical="center" wrapText="1"/>
    </xf>
    <xf numFmtId="0" fontId="10" fillId="2" borderId="34" xfId="0" applyNumberFormat="1" applyFont="1" applyFill="1" applyBorder="1" applyAlignment="1" applyProtection="1">
      <alignment vertical="center" wrapText="1"/>
    </xf>
    <xf numFmtId="3" fontId="9" fillId="4" borderId="40" xfId="0" applyNumberFormat="1" applyFont="1" applyFill="1" applyBorder="1" applyAlignment="1" applyProtection="1">
      <alignment horizontal="right" vertical="center" wrapText="1"/>
    </xf>
    <xf numFmtId="2" fontId="27" fillId="4" borderId="40" xfId="0" applyNumberFormat="1" applyFont="1" applyFill="1" applyBorder="1" applyAlignment="1" applyProtection="1">
      <alignment horizontal="center" vertical="center" wrapText="1"/>
    </xf>
    <xf numFmtId="2" fontId="27" fillId="4" borderId="41" xfId="0" applyNumberFormat="1" applyFont="1" applyFill="1" applyBorder="1" applyAlignment="1" applyProtection="1">
      <alignment horizontal="right" vertical="center" wrapText="1"/>
    </xf>
    <xf numFmtId="2" fontId="27" fillId="8" borderId="23" xfId="0" applyNumberFormat="1" applyFont="1" applyFill="1" applyBorder="1" applyAlignment="1" applyProtection="1">
      <alignment horizontal="center" vertical="center" wrapText="1"/>
    </xf>
    <xf numFmtId="2" fontId="26" fillId="2" borderId="16" xfId="0" applyNumberFormat="1" applyFont="1" applyFill="1" applyBorder="1" applyAlignment="1" applyProtection="1">
      <alignment horizontal="right" vertical="top" wrapText="1"/>
    </xf>
    <xf numFmtId="2" fontId="13" fillId="6" borderId="13" xfId="0" applyNumberFormat="1" applyFont="1" applyFill="1" applyBorder="1" applyAlignment="1" applyProtection="1">
      <alignment horizontal="center" vertical="center" wrapText="1"/>
    </xf>
    <xf numFmtId="0" fontId="10" fillId="2" borderId="29" xfId="0" applyNumberFormat="1" applyFont="1" applyFill="1" applyBorder="1" applyAlignment="1" applyProtection="1">
      <alignment vertical="center" wrapText="1"/>
    </xf>
    <xf numFmtId="0" fontId="10" fillId="2" borderId="38" xfId="0" applyNumberFormat="1" applyFont="1" applyFill="1" applyBorder="1" applyAlignment="1" applyProtection="1">
      <alignment vertical="center" wrapText="1"/>
    </xf>
    <xf numFmtId="2" fontId="27" fillId="4" borderId="40" xfId="0" applyNumberFormat="1" applyFont="1" applyFill="1" applyBorder="1" applyAlignment="1" applyProtection="1">
      <alignment horizontal="right" vertical="center" wrapText="1"/>
    </xf>
    <xf numFmtId="0" fontId="14" fillId="3" borderId="35" xfId="0" applyNumberFormat="1" applyFont="1" applyFill="1" applyBorder="1" applyAlignment="1" applyProtection="1">
      <alignment horizontal="left" vertical="top" wrapText="1"/>
    </xf>
    <xf numFmtId="0" fontId="18" fillId="3" borderId="34" xfId="0" applyNumberFormat="1" applyFont="1" applyFill="1" applyBorder="1" applyAlignment="1" applyProtection="1">
      <alignment vertical="center" wrapText="1"/>
    </xf>
    <xf numFmtId="0" fontId="18" fillId="3" borderId="42" xfId="0" applyNumberFormat="1" applyFont="1" applyFill="1" applyBorder="1" applyAlignment="1" applyProtection="1">
      <alignment vertical="center" wrapText="1"/>
    </xf>
    <xf numFmtId="0" fontId="18" fillId="3" borderId="32" xfId="0" applyNumberFormat="1" applyFont="1" applyFill="1" applyBorder="1" applyAlignment="1" applyProtection="1">
      <alignment vertical="center" wrapText="1"/>
    </xf>
    <xf numFmtId="0" fontId="29" fillId="3" borderId="32" xfId="4" applyNumberFormat="1" applyFont="1" applyFill="1" applyBorder="1" applyAlignment="1" applyProtection="1">
      <alignment horizontal="center" vertical="center"/>
    </xf>
    <xf numFmtId="0" fontId="29" fillId="3" borderId="32" xfId="4" applyNumberFormat="1" applyFont="1" applyFill="1" applyBorder="1" applyAlignment="1" applyProtection="1">
      <alignment vertical="center" wrapText="1"/>
    </xf>
    <xf numFmtId="3" fontId="29" fillId="3" borderId="32" xfId="4" applyNumberFormat="1" applyFont="1" applyFill="1" applyBorder="1" applyAlignment="1" applyProtection="1">
      <alignment horizontal="right" vertical="center" wrapText="1"/>
    </xf>
    <xf numFmtId="2" fontId="12" fillId="3" borderId="32" xfId="0" applyNumberFormat="1" applyFont="1" applyFill="1" applyBorder="1" applyAlignment="1" applyProtection="1">
      <alignment vertical="center" wrapText="1"/>
    </xf>
    <xf numFmtId="0" fontId="0" fillId="3" borderId="1" xfId="0" applyFill="1" applyBorder="1"/>
    <xf numFmtId="0" fontId="0" fillId="3" borderId="2" xfId="0" applyFill="1" applyBorder="1"/>
    <xf numFmtId="3" fontId="29" fillId="3" borderId="4" xfId="4" applyNumberFormat="1" applyFont="1" applyFill="1" applyBorder="1" applyAlignment="1" applyProtection="1">
      <alignment horizontal="right" vertical="center" wrapText="1"/>
    </xf>
    <xf numFmtId="2" fontId="19" fillId="3" borderId="4" xfId="0" applyNumberFormat="1" applyFont="1" applyFill="1" applyBorder="1"/>
    <xf numFmtId="0" fontId="30" fillId="0" borderId="0" xfId="0" applyFont="1"/>
    <xf numFmtId="165" fontId="30" fillId="0" borderId="0" xfId="0" applyNumberFormat="1" applyFont="1"/>
    <xf numFmtId="0" fontId="32" fillId="0" borderId="0" xfId="0" applyFont="1" applyFill="1" applyAlignment="1">
      <alignment vertical="center" wrapText="1"/>
    </xf>
    <xf numFmtId="0" fontId="30" fillId="0" borderId="0" xfId="0" applyFont="1" applyAlignment="1">
      <alignment horizontal="right"/>
    </xf>
    <xf numFmtId="0" fontId="34" fillId="0" borderId="4" xfId="0" applyNumberFormat="1" applyFont="1" applyFill="1" applyBorder="1" applyAlignment="1" applyProtection="1">
      <alignment horizontal="center" vertical="center" wrapText="1"/>
    </xf>
    <xf numFmtId="165" fontId="34" fillId="0" borderId="4" xfId="0" applyNumberFormat="1" applyFont="1" applyFill="1" applyBorder="1" applyAlignment="1" applyProtection="1">
      <alignment horizontal="center" vertical="center" wrapText="1"/>
    </xf>
    <xf numFmtId="3" fontId="30" fillId="0" borderId="0" xfId="0" applyNumberFormat="1" applyFont="1"/>
    <xf numFmtId="0" fontId="35" fillId="0" borderId="4" xfId="0" applyNumberFormat="1" applyFont="1" applyFill="1" applyBorder="1" applyAlignment="1" applyProtection="1">
      <alignment horizontal="center" vertical="center" wrapText="1"/>
    </xf>
    <xf numFmtId="3" fontId="20" fillId="3" borderId="32" xfId="0" applyNumberFormat="1" applyFont="1" applyFill="1" applyBorder="1" applyAlignment="1" applyProtection="1">
      <alignment horizontal="right" vertical="center" wrapText="1"/>
    </xf>
    <xf numFmtId="3" fontId="20" fillId="3" borderId="32" xfId="0" applyNumberFormat="1" applyFont="1" applyFill="1" applyBorder="1" applyAlignment="1" applyProtection="1">
      <alignment vertical="center" wrapText="1"/>
    </xf>
    <xf numFmtId="165" fontId="20" fillId="3" borderId="32" xfId="0" applyNumberFormat="1" applyFont="1" applyFill="1" applyBorder="1" applyAlignment="1" applyProtection="1">
      <alignment horizontal="right" vertical="center" wrapText="1"/>
    </xf>
    <xf numFmtId="3" fontId="36" fillId="2" borderId="23" xfId="0" applyNumberFormat="1" applyFont="1" applyFill="1" applyBorder="1" applyAlignment="1" applyProtection="1">
      <alignment horizontal="right" vertical="center" wrapText="1"/>
    </xf>
    <xf numFmtId="165" fontId="36" fillId="2" borderId="4" xfId="0" applyNumberFormat="1" applyFont="1" applyFill="1" applyBorder="1" applyAlignment="1" applyProtection="1">
      <alignment vertical="center" wrapText="1"/>
    </xf>
    <xf numFmtId="3" fontId="20" fillId="4" borderId="4" xfId="0" applyNumberFormat="1" applyFont="1" applyFill="1" applyBorder="1" applyAlignment="1" applyProtection="1">
      <alignment horizontal="right" vertical="center" wrapText="1"/>
    </xf>
    <xf numFmtId="3" fontId="20" fillId="4" borderId="4" xfId="0" applyNumberFormat="1" applyFont="1" applyFill="1" applyBorder="1" applyAlignment="1" applyProtection="1">
      <alignment vertical="center" wrapText="1"/>
    </xf>
    <xf numFmtId="165" fontId="20" fillId="4" borderId="4" xfId="0" applyNumberFormat="1" applyFont="1" applyFill="1" applyBorder="1" applyAlignment="1" applyProtection="1">
      <alignment horizontal="right" vertical="center" wrapText="1"/>
    </xf>
    <xf numFmtId="0" fontId="35" fillId="2" borderId="20" xfId="0" applyNumberFormat="1" applyFont="1" applyFill="1" applyBorder="1" applyAlignment="1" applyProtection="1">
      <alignment horizontal="center" vertical="top" wrapText="1"/>
    </xf>
    <xf numFmtId="0" fontId="35" fillId="2" borderId="0" xfId="0" applyNumberFormat="1" applyFont="1" applyFill="1" applyBorder="1" applyAlignment="1" applyProtection="1">
      <alignment horizontal="center" vertical="top" wrapText="1"/>
    </xf>
    <xf numFmtId="0" fontId="35" fillId="2" borderId="31" xfId="0" applyNumberFormat="1" applyFont="1" applyFill="1" applyBorder="1" applyAlignment="1" applyProtection="1">
      <alignment horizontal="center" vertical="top" wrapText="1"/>
    </xf>
    <xf numFmtId="0" fontId="35" fillId="2" borderId="35" xfId="0" applyNumberFormat="1" applyFont="1" applyFill="1" applyBorder="1" applyAlignment="1" applyProtection="1">
      <alignment horizontal="center" vertical="top" wrapText="1"/>
    </xf>
    <xf numFmtId="0" fontId="35" fillId="2" borderId="34" xfId="0" applyNumberFormat="1" applyFont="1" applyFill="1" applyBorder="1" applyAlignment="1" applyProtection="1">
      <alignment horizontal="center" vertical="top" wrapText="1"/>
    </xf>
    <xf numFmtId="3" fontId="37" fillId="6" borderId="23" xfId="0" applyNumberFormat="1" applyFont="1" applyFill="1" applyBorder="1" applyAlignment="1" applyProtection="1">
      <alignment horizontal="right" vertical="center" wrapText="1"/>
    </xf>
    <xf numFmtId="165" fontId="37" fillId="6" borderId="23" xfId="0" applyNumberFormat="1" applyFont="1" applyFill="1" applyBorder="1" applyAlignment="1" applyProtection="1">
      <alignment horizontal="right" vertical="center" wrapText="1"/>
    </xf>
    <xf numFmtId="2" fontId="37" fillId="6" borderId="9" xfId="0" applyNumberFormat="1" applyFont="1" applyFill="1" applyBorder="1" applyAlignment="1" applyProtection="1">
      <alignment horizontal="right" vertical="center" wrapText="1"/>
    </xf>
    <xf numFmtId="0" fontId="22" fillId="2" borderId="20" xfId="0" applyNumberFormat="1" applyFont="1" applyFill="1" applyBorder="1" applyAlignment="1" applyProtection="1">
      <alignment vertical="top" wrapText="1"/>
    </xf>
    <xf numFmtId="0" fontId="22" fillId="2" borderId="0" xfId="0" applyNumberFormat="1" applyFont="1" applyFill="1" applyBorder="1" applyAlignment="1" applyProtection="1">
      <alignment vertical="top" wrapText="1"/>
    </xf>
    <xf numFmtId="3" fontId="33" fillId="7" borderId="13" xfId="0" applyNumberFormat="1" applyFont="1" applyFill="1" applyBorder="1" applyAlignment="1" applyProtection="1">
      <alignment horizontal="right" vertical="top" wrapText="1"/>
    </xf>
    <xf numFmtId="165" fontId="33" fillId="7" borderId="13" xfId="0" applyNumberFormat="1" applyFont="1" applyFill="1" applyBorder="1" applyAlignment="1" applyProtection="1">
      <alignment horizontal="right" vertical="top" wrapText="1"/>
    </xf>
    <xf numFmtId="2" fontId="33" fillId="7" borderId="16" xfId="0" applyNumberFormat="1" applyFont="1" applyFill="1" applyBorder="1" applyAlignment="1" applyProtection="1">
      <alignment horizontal="right" vertical="top" wrapText="1"/>
    </xf>
    <xf numFmtId="0" fontId="22" fillId="2" borderId="18" xfId="0" applyNumberFormat="1" applyFont="1" applyFill="1" applyBorder="1" applyAlignment="1" applyProtection="1">
      <alignment vertical="top" wrapText="1"/>
    </xf>
    <xf numFmtId="3" fontId="38" fillId="8" borderId="13" xfId="0" applyNumberFormat="1" applyFont="1" applyFill="1" applyBorder="1" applyAlignment="1" applyProtection="1">
      <alignment horizontal="right" vertical="top" wrapText="1"/>
    </xf>
    <xf numFmtId="165" fontId="38" fillId="8" borderId="13" xfId="0" applyNumberFormat="1" applyFont="1" applyFill="1" applyBorder="1" applyAlignment="1" applyProtection="1">
      <alignment horizontal="right" vertical="top" wrapText="1"/>
    </xf>
    <xf numFmtId="2" fontId="38" fillId="8" borderId="16" xfId="0" applyNumberFormat="1" applyFont="1" applyFill="1" applyBorder="1" applyAlignment="1" applyProtection="1">
      <alignment horizontal="right" vertical="top" wrapText="1"/>
    </xf>
    <xf numFmtId="0" fontId="22" fillId="2" borderId="19" xfId="0" applyNumberFormat="1" applyFont="1" applyFill="1" applyBorder="1" applyAlignment="1" applyProtection="1">
      <alignment vertical="top" wrapText="1"/>
    </xf>
    <xf numFmtId="3" fontId="39" fillId="2" borderId="13" xfId="0" applyNumberFormat="1" applyFont="1" applyFill="1" applyBorder="1" applyAlignment="1" applyProtection="1">
      <alignment horizontal="right" vertical="top" wrapText="1"/>
    </xf>
    <xf numFmtId="165" fontId="39" fillId="2" borderId="13" xfId="0" applyNumberFormat="1" applyFont="1" applyFill="1" applyBorder="1" applyAlignment="1" applyProtection="1">
      <alignment horizontal="right" vertical="top" wrapText="1"/>
    </xf>
    <xf numFmtId="2" fontId="39" fillId="2" borderId="16" xfId="0" applyNumberFormat="1" applyFont="1" applyFill="1" applyBorder="1" applyAlignment="1" applyProtection="1">
      <alignment horizontal="right" vertical="top" wrapText="1"/>
    </xf>
    <xf numFmtId="0" fontId="22" fillId="2" borderId="21" xfId="0" applyNumberFormat="1" applyFont="1" applyFill="1" applyBorder="1" applyAlignment="1" applyProtection="1">
      <alignment vertical="top" wrapText="1"/>
    </xf>
    <xf numFmtId="0" fontId="22" fillId="2" borderId="0" xfId="0" applyNumberFormat="1" applyFont="1" applyFill="1" applyBorder="1" applyAlignment="1" applyProtection="1">
      <alignment horizontal="left" vertical="top" wrapText="1"/>
    </xf>
    <xf numFmtId="0" fontId="22" fillId="2" borderId="10" xfId="0" applyNumberFormat="1" applyFont="1" applyFill="1" applyBorder="1" applyAlignment="1" applyProtection="1">
      <alignment vertical="top" wrapText="1"/>
    </xf>
    <xf numFmtId="0" fontId="22" fillId="2" borderId="5" xfId="0" applyNumberFormat="1" applyFont="1" applyFill="1" applyBorder="1" applyAlignment="1" applyProtection="1">
      <alignment vertical="top" wrapText="1"/>
    </xf>
    <xf numFmtId="0" fontId="22" fillId="2" borderId="35" xfId="0" applyNumberFormat="1" applyFont="1" applyFill="1" applyBorder="1" applyAlignment="1" applyProtection="1">
      <alignment vertical="top" wrapText="1"/>
    </xf>
    <xf numFmtId="0" fontId="22" fillId="2" borderId="34" xfId="0" applyNumberFormat="1" applyFont="1" applyFill="1" applyBorder="1" applyAlignment="1" applyProtection="1">
      <alignment vertical="top" wrapText="1"/>
    </xf>
    <xf numFmtId="0" fontId="22" fillId="2" borderId="39" xfId="0" applyNumberFormat="1" applyFont="1" applyFill="1" applyBorder="1" applyAlignment="1" applyProtection="1">
      <alignment vertical="top" wrapText="1"/>
    </xf>
    <xf numFmtId="3" fontId="39" fillId="2" borderId="40" xfId="0" applyNumberFormat="1" applyFont="1" applyFill="1" applyBorder="1" applyAlignment="1" applyProtection="1">
      <alignment horizontal="right" vertical="top" wrapText="1"/>
    </xf>
    <xf numFmtId="165" fontId="39" fillId="2" borderId="40" xfId="0" applyNumberFormat="1" applyFont="1" applyFill="1" applyBorder="1" applyAlignment="1" applyProtection="1">
      <alignment horizontal="right" vertical="top" wrapText="1"/>
    </xf>
    <xf numFmtId="2" fontId="39" fillId="2" borderId="41" xfId="0" applyNumberFormat="1" applyFont="1" applyFill="1" applyBorder="1" applyAlignment="1" applyProtection="1">
      <alignment horizontal="right" vertical="top" wrapText="1"/>
    </xf>
    <xf numFmtId="3" fontId="39" fillId="2" borderId="23" xfId="0" applyNumberFormat="1" applyFont="1" applyFill="1" applyBorder="1" applyAlignment="1" applyProtection="1">
      <alignment horizontal="right" vertical="top" wrapText="1"/>
    </xf>
    <xf numFmtId="165" fontId="39" fillId="2" borderId="23" xfId="0" applyNumberFormat="1" applyFont="1" applyFill="1" applyBorder="1" applyAlignment="1" applyProtection="1">
      <alignment horizontal="right" vertical="top" wrapText="1"/>
    </xf>
    <xf numFmtId="2" fontId="39" fillId="2" borderId="9" xfId="0" applyNumberFormat="1" applyFont="1" applyFill="1" applyBorder="1" applyAlignment="1" applyProtection="1">
      <alignment horizontal="right" vertical="top" wrapText="1"/>
    </xf>
    <xf numFmtId="0" fontId="22" fillId="2" borderId="8" xfId="0" applyNumberFormat="1" applyFont="1" applyFill="1" applyBorder="1" applyAlignment="1" applyProtection="1">
      <alignment vertical="top" wrapText="1"/>
    </xf>
    <xf numFmtId="3" fontId="37" fillId="6" borderId="13" xfId="0" applyNumberFormat="1" applyFont="1" applyFill="1" applyBorder="1" applyAlignment="1" applyProtection="1">
      <alignment horizontal="right" vertical="center" wrapText="1"/>
    </xf>
    <xf numFmtId="165" fontId="37" fillId="6" borderId="13" xfId="0" applyNumberFormat="1" applyFont="1" applyFill="1" applyBorder="1" applyAlignment="1" applyProtection="1">
      <alignment horizontal="right" vertical="center" wrapText="1"/>
    </xf>
    <xf numFmtId="2" fontId="37" fillId="6" borderId="16" xfId="0" applyNumberFormat="1" applyFont="1" applyFill="1" applyBorder="1" applyAlignment="1" applyProtection="1">
      <alignment horizontal="right" vertical="center" wrapText="1"/>
    </xf>
    <xf numFmtId="0" fontId="22" fillId="2" borderId="29" xfId="0" applyNumberFormat="1" applyFont="1" applyFill="1" applyBorder="1" applyAlignment="1" applyProtection="1">
      <alignment vertical="top" wrapText="1"/>
    </xf>
    <xf numFmtId="0" fontId="22" fillId="2" borderId="38" xfId="0" applyNumberFormat="1" applyFont="1" applyFill="1" applyBorder="1" applyAlignment="1" applyProtection="1">
      <alignment vertical="top" wrapText="1"/>
    </xf>
    <xf numFmtId="3" fontId="33" fillId="7" borderId="40" xfId="0" applyNumberFormat="1" applyFont="1" applyFill="1" applyBorder="1" applyAlignment="1" applyProtection="1">
      <alignment horizontal="right" vertical="top" wrapText="1"/>
    </xf>
    <xf numFmtId="165" fontId="33" fillId="7" borderId="40" xfId="0" applyNumberFormat="1" applyFont="1" applyFill="1" applyBorder="1" applyAlignment="1" applyProtection="1">
      <alignment horizontal="right" vertical="top" wrapText="1"/>
    </xf>
    <xf numFmtId="2" fontId="33" fillId="7" borderId="41" xfId="0" applyNumberFormat="1" applyFont="1" applyFill="1" applyBorder="1" applyAlignment="1" applyProtection="1">
      <alignment horizontal="right" vertical="top" wrapText="1"/>
    </xf>
    <xf numFmtId="3" fontId="38" fillId="8" borderId="23" xfId="0" applyNumberFormat="1" applyFont="1" applyFill="1" applyBorder="1" applyAlignment="1" applyProtection="1">
      <alignment horizontal="right" vertical="top" wrapText="1"/>
    </xf>
    <xf numFmtId="165" fontId="38" fillId="8" borderId="23" xfId="0" applyNumberFormat="1" applyFont="1" applyFill="1" applyBorder="1" applyAlignment="1" applyProtection="1">
      <alignment horizontal="right" vertical="top" wrapText="1"/>
    </xf>
    <xf numFmtId="2" fontId="38" fillId="8" borderId="9" xfId="0" applyNumberFormat="1" applyFont="1" applyFill="1" applyBorder="1" applyAlignment="1" applyProtection="1">
      <alignment horizontal="right" vertical="top" wrapText="1"/>
    </xf>
    <xf numFmtId="0" fontId="22" fillId="2" borderId="36" xfId="0" applyNumberFormat="1" applyFont="1" applyFill="1" applyBorder="1" applyAlignment="1" applyProtection="1">
      <alignment vertical="top" wrapText="1"/>
    </xf>
    <xf numFmtId="0" fontId="22" fillId="2" borderId="0" xfId="0" applyNumberFormat="1" applyFont="1" applyFill="1" applyBorder="1" applyAlignment="1" applyProtection="1">
      <alignment horizontal="center" vertical="top" wrapText="1"/>
    </xf>
    <xf numFmtId="3" fontId="39" fillId="8" borderId="13" xfId="0" applyNumberFormat="1" applyFont="1" applyFill="1" applyBorder="1" applyAlignment="1" applyProtection="1">
      <alignment horizontal="right" vertical="top" wrapText="1"/>
    </xf>
    <xf numFmtId="165" fontId="39" fillId="8" borderId="13" xfId="0" applyNumberFormat="1" applyFont="1" applyFill="1" applyBorder="1" applyAlignment="1" applyProtection="1">
      <alignment horizontal="right" vertical="top" wrapText="1"/>
    </xf>
    <xf numFmtId="2" fontId="39" fillId="8" borderId="16" xfId="0" applyNumberFormat="1" applyFont="1" applyFill="1" applyBorder="1" applyAlignment="1" applyProtection="1">
      <alignment horizontal="right" vertical="top" wrapText="1"/>
    </xf>
    <xf numFmtId="3" fontId="39" fillId="8" borderId="23" xfId="0" applyNumberFormat="1" applyFont="1" applyFill="1" applyBorder="1" applyAlignment="1" applyProtection="1">
      <alignment horizontal="right" vertical="top" wrapText="1"/>
    </xf>
    <xf numFmtId="165" fontId="39" fillId="8" borderId="23" xfId="0" applyNumberFormat="1" applyFont="1" applyFill="1" applyBorder="1" applyAlignment="1" applyProtection="1">
      <alignment horizontal="right" vertical="top" wrapText="1"/>
    </xf>
    <xf numFmtId="2" fontId="39" fillId="8" borderId="9" xfId="0" applyNumberFormat="1" applyFont="1" applyFill="1" applyBorder="1" applyAlignment="1" applyProtection="1">
      <alignment horizontal="right" vertical="top" wrapText="1"/>
    </xf>
    <xf numFmtId="3" fontId="33" fillId="5" borderId="24" xfId="0" applyNumberFormat="1" applyFont="1" applyFill="1" applyBorder="1" applyAlignment="1" applyProtection="1">
      <alignment horizontal="right" vertical="center" wrapText="1"/>
    </xf>
    <xf numFmtId="165" fontId="33" fillId="5" borderId="24" xfId="0" applyNumberFormat="1" applyFont="1" applyFill="1" applyBorder="1" applyAlignment="1" applyProtection="1">
      <alignment horizontal="right" vertical="center" wrapText="1"/>
    </xf>
    <xf numFmtId="2" fontId="33" fillId="5" borderId="24" xfId="0" applyNumberFormat="1" applyFont="1" applyFill="1" applyBorder="1" applyAlignment="1" applyProtection="1">
      <alignment horizontal="right" vertical="center" wrapText="1"/>
    </xf>
    <xf numFmtId="0" fontId="41" fillId="0" borderId="0" xfId="5" applyFont="1"/>
    <xf numFmtId="0" fontId="41" fillId="0" borderId="0" xfId="5" applyFont="1" applyFill="1"/>
    <xf numFmtId="3" fontId="43" fillId="0" borderId="0" xfId="5" applyNumberFormat="1" applyFont="1"/>
    <xf numFmtId="3" fontId="45" fillId="0" borderId="0" xfId="5" applyNumberFormat="1" applyFont="1" applyAlignment="1">
      <alignment horizontal="center"/>
    </xf>
    <xf numFmtId="0" fontId="42" fillId="0" borderId="0" xfId="5" applyFont="1" applyAlignment="1">
      <alignment horizontal="center"/>
    </xf>
    <xf numFmtId="0" fontId="41" fillId="0" borderId="47" xfId="5" applyFont="1" applyBorder="1"/>
    <xf numFmtId="0" fontId="41" fillId="0" borderId="47" xfId="5" applyFont="1" applyFill="1" applyBorder="1"/>
    <xf numFmtId="3" fontId="43" fillId="0" borderId="0" xfId="5" applyNumberFormat="1" applyFont="1" applyBorder="1"/>
    <xf numFmtId="0" fontId="41" fillId="0" borderId="0" xfId="5" applyFont="1" applyBorder="1"/>
    <xf numFmtId="0" fontId="41" fillId="0" borderId="48" xfId="5" applyFont="1" applyBorder="1" applyAlignment="1">
      <alignment horizontal="center"/>
    </xf>
    <xf numFmtId="0" fontId="41" fillId="0" borderId="48" xfId="5" applyFont="1" applyFill="1" applyBorder="1" applyAlignment="1">
      <alignment horizontal="center"/>
    </xf>
    <xf numFmtId="0" fontId="47" fillId="0" borderId="48" xfId="5" applyFont="1" applyFill="1" applyBorder="1" applyAlignment="1">
      <alignment horizontal="center"/>
    </xf>
    <xf numFmtId="0" fontId="47" fillId="0" borderId="49" xfId="5" applyFont="1" applyFill="1" applyBorder="1" applyAlignment="1">
      <alignment horizontal="center"/>
    </xf>
    <xf numFmtId="3" fontId="47" fillId="0" borderId="0" xfId="5" applyNumberFormat="1" applyFont="1" applyBorder="1" applyAlignment="1">
      <alignment horizontal="center"/>
    </xf>
    <xf numFmtId="0" fontId="47" fillId="0" borderId="0" xfId="5" applyFont="1" applyBorder="1" applyAlignment="1">
      <alignment horizontal="center"/>
    </xf>
    <xf numFmtId="0" fontId="47" fillId="0" borderId="50" xfId="5" applyFont="1" applyBorder="1" applyAlignment="1">
      <alignment horizontal="center"/>
    </xf>
    <xf numFmtId="0" fontId="47" fillId="0" borderId="50" xfId="5" applyFont="1" applyFill="1" applyBorder="1" applyAlignment="1">
      <alignment horizontal="center"/>
    </xf>
    <xf numFmtId="0" fontId="47" fillId="0" borderId="51" xfId="5" applyFont="1" applyBorder="1" applyAlignment="1">
      <alignment horizontal="center"/>
    </xf>
    <xf numFmtId="0" fontId="47" fillId="0" borderId="51" xfId="5" applyFont="1" applyFill="1" applyBorder="1" applyAlignment="1">
      <alignment horizontal="center"/>
    </xf>
    <xf numFmtId="0" fontId="47" fillId="0" borderId="52" xfId="5" applyFont="1" applyBorder="1" applyAlignment="1">
      <alignment horizontal="center"/>
    </xf>
    <xf numFmtId="0" fontId="47" fillId="0" borderId="52" xfId="5" applyFont="1" applyFill="1" applyBorder="1" applyAlignment="1">
      <alignment horizontal="center"/>
    </xf>
    <xf numFmtId="0" fontId="47" fillId="0" borderId="52" xfId="5" quotePrefix="1" applyFont="1" applyFill="1" applyBorder="1" applyAlignment="1">
      <alignment horizontal="center"/>
    </xf>
    <xf numFmtId="3" fontId="49" fillId="0" borderId="56" xfId="5" applyNumberFormat="1" applyFont="1" applyFill="1" applyBorder="1"/>
    <xf numFmtId="3" fontId="41" fillId="0" borderId="56" xfId="5" applyNumberFormat="1" applyFont="1" applyFill="1" applyBorder="1"/>
    <xf numFmtId="0" fontId="47" fillId="0" borderId="56" xfId="5" applyFont="1" applyFill="1" applyBorder="1"/>
    <xf numFmtId="3" fontId="47" fillId="0" borderId="0" xfId="5" applyNumberFormat="1" applyFont="1" applyBorder="1"/>
    <xf numFmtId="0" fontId="47" fillId="0" borderId="0" xfId="5" applyFont="1" applyBorder="1"/>
    <xf numFmtId="0" fontId="48" fillId="0" borderId="57" xfId="5" applyFont="1" applyBorder="1" applyAlignment="1">
      <alignment horizontal="center"/>
    </xf>
    <xf numFmtId="0" fontId="48" fillId="0" borderId="58" xfId="5" applyFont="1" applyBorder="1" applyAlignment="1">
      <alignment horizontal="center"/>
    </xf>
    <xf numFmtId="0" fontId="50" fillId="0" borderId="59" xfId="5" applyFont="1" applyFill="1" applyBorder="1"/>
    <xf numFmtId="43" fontId="0" fillId="0" borderId="51" xfId="6" applyFont="1" applyFill="1" applyBorder="1"/>
    <xf numFmtId="3" fontId="51" fillId="0" borderId="51" xfId="5" applyNumberFormat="1" applyFont="1" applyFill="1" applyBorder="1"/>
    <xf numFmtId="43" fontId="0" fillId="0" borderId="59" xfId="6" applyFont="1" applyFill="1" applyBorder="1" applyAlignment="1">
      <alignment horizontal="center"/>
    </xf>
    <xf numFmtId="0" fontId="47" fillId="0" borderId="50" xfId="5" applyFont="1" applyFill="1" applyBorder="1" applyAlignment="1">
      <alignment horizontal="right"/>
    </xf>
    <xf numFmtId="0" fontId="52" fillId="0" borderId="50" xfId="5" applyFont="1" applyFill="1" applyBorder="1" applyAlignment="1">
      <alignment horizontal="center"/>
    </xf>
    <xf numFmtId="3" fontId="50" fillId="0" borderId="52" xfId="5" applyNumberFormat="1" applyFont="1" applyFill="1" applyBorder="1"/>
    <xf numFmtId="165" fontId="50" fillId="0" borderId="51" xfId="5" applyNumberFormat="1" applyFont="1" applyFill="1" applyBorder="1"/>
    <xf numFmtId="3" fontId="47" fillId="0" borderId="0" xfId="5" applyNumberFormat="1" applyFont="1" applyFill="1" applyBorder="1"/>
    <xf numFmtId="165" fontId="47" fillId="0" borderId="0" xfId="5" applyNumberFormat="1" applyFont="1" applyFill="1" applyBorder="1"/>
    <xf numFmtId="0" fontId="47" fillId="0" borderId="50" xfId="5" applyFont="1" applyBorder="1" applyAlignment="1">
      <alignment horizontal="right"/>
    </xf>
    <xf numFmtId="0" fontId="52" fillId="0" borderId="50" xfId="5" applyFont="1" applyBorder="1" applyAlignment="1">
      <alignment horizontal="center"/>
    </xf>
    <xf numFmtId="165" fontId="47" fillId="0" borderId="0" xfId="5" applyNumberFormat="1" applyFont="1" applyBorder="1"/>
    <xf numFmtId="0" fontId="53" fillId="0" borderId="50" xfId="5" quotePrefix="1" applyFont="1" applyFill="1" applyBorder="1"/>
    <xf numFmtId="43" fontId="54" fillId="0" borderId="48" xfId="6" quotePrefix="1" applyFont="1" applyFill="1" applyBorder="1"/>
    <xf numFmtId="3" fontId="54" fillId="0" borderId="50" xfId="5" applyNumberFormat="1" applyFont="1" applyFill="1" applyBorder="1"/>
    <xf numFmtId="43" fontId="53" fillId="0" borderId="48" xfId="6" applyFont="1" applyFill="1" applyBorder="1"/>
    <xf numFmtId="43" fontId="54" fillId="0" borderId="48" xfId="6" applyFont="1" applyFill="1" applyBorder="1"/>
    <xf numFmtId="0" fontId="53" fillId="0" borderId="51" xfId="5" quotePrefix="1" applyFont="1" applyFill="1" applyBorder="1" applyAlignment="1"/>
    <xf numFmtId="3" fontId="54" fillId="0" borderId="51" xfId="5" applyNumberFormat="1" applyFont="1" applyFill="1" applyBorder="1"/>
    <xf numFmtId="43" fontId="0" fillId="0" borderId="51" xfId="6" applyFont="1" applyFill="1" applyBorder="1" applyAlignment="1">
      <alignment horizontal="center"/>
    </xf>
    <xf numFmtId="0" fontId="50" fillId="0" borderId="51" xfId="5" applyNumberFormat="1" applyFont="1" applyFill="1" applyBorder="1" applyAlignment="1"/>
    <xf numFmtId="43" fontId="50" fillId="0" borderId="51" xfId="6" quotePrefix="1" applyFont="1" applyFill="1" applyBorder="1"/>
    <xf numFmtId="3" fontId="51" fillId="0" borderId="52" xfId="5" applyNumberFormat="1" applyFont="1" applyFill="1" applyBorder="1"/>
    <xf numFmtId="43" fontId="50" fillId="0" borderId="51" xfId="6" applyFont="1" applyFill="1" applyBorder="1" applyAlignment="1">
      <alignment horizontal="center"/>
    </xf>
    <xf numFmtId="0" fontId="49" fillId="0" borderId="50" xfId="5" applyFont="1" applyBorder="1" applyAlignment="1">
      <alignment horizontal="right"/>
    </xf>
    <xf numFmtId="0" fontId="49" fillId="0" borderId="50" xfId="5" applyFont="1" applyBorder="1" applyAlignment="1">
      <alignment horizontal="center"/>
    </xf>
    <xf numFmtId="0" fontId="49" fillId="0" borderId="48" xfId="5" applyFont="1" applyFill="1" applyBorder="1"/>
    <xf numFmtId="3" fontId="49" fillId="0" borderId="48" xfId="5" applyNumberFormat="1" applyFont="1" applyFill="1" applyBorder="1"/>
    <xf numFmtId="3" fontId="51" fillId="0" borderId="48" xfId="5" applyNumberFormat="1" applyFont="1" applyFill="1" applyBorder="1"/>
    <xf numFmtId="165" fontId="55" fillId="0" borderId="48" xfId="5" applyNumberFormat="1" applyFont="1" applyFill="1" applyBorder="1"/>
    <xf numFmtId="0" fontId="54" fillId="0" borderId="0" xfId="5" applyFont="1"/>
    <xf numFmtId="0" fontId="49" fillId="0" borderId="50" xfId="5" applyFont="1" applyFill="1" applyBorder="1"/>
    <xf numFmtId="3" fontId="49" fillId="0" borderId="50" xfId="5" applyNumberFormat="1" applyFont="1" applyFill="1" applyBorder="1"/>
    <xf numFmtId="165" fontId="55" fillId="0" borderId="50" xfId="5" applyNumberFormat="1" applyFont="1" applyFill="1" applyBorder="1"/>
    <xf numFmtId="0" fontId="48" fillId="0" borderId="60" xfId="5" applyFont="1" applyFill="1" applyBorder="1" applyAlignment="1">
      <alignment horizontal="center"/>
    </xf>
    <xf numFmtId="0" fontId="48" fillId="0" borderId="60" xfId="5" applyFont="1" applyFill="1" applyBorder="1" applyAlignment="1">
      <alignment horizontal="left"/>
    </xf>
    <xf numFmtId="0" fontId="56" fillId="0" borderId="60" xfId="5" applyFont="1" applyFill="1" applyBorder="1" applyAlignment="1">
      <alignment horizontal="center"/>
    </xf>
    <xf numFmtId="0" fontId="50" fillId="0" borderId="60" xfId="5" applyFont="1" applyFill="1" applyBorder="1" applyAlignment="1">
      <alignment horizontal="center"/>
    </xf>
    <xf numFmtId="165" fontId="55" fillId="0" borderId="60" xfId="5" applyNumberFormat="1" applyFont="1" applyFill="1" applyBorder="1"/>
    <xf numFmtId="0" fontId="57" fillId="0" borderId="50" xfId="5" applyFont="1" applyFill="1" applyBorder="1" applyAlignment="1">
      <alignment horizontal="center"/>
    </xf>
    <xf numFmtId="43" fontId="54" fillId="0" borderId="61" xfId="6" applyFont="1" applyFill="1" applyBorder="1"/>
    <xf numFmtId="3" fontId="49" fillId="0" borderId="0" xfId="5" applyNumberFormat="1" applyFont="1" applyFill="1" applyBorder="1"/>
    <xf numFmtId="165" fontId="49" fillId="0" borderId="0" xfId="5" applyNumberFormat="1" applyFont="1" applyFill="1" applyBorder="1"/>
    <xf numFmtId="0" fontId="54" fillId="0" borderId="0" xfId="5" applyFont="1" applyFill="1"/>
    <xf numFmtId="0" fontId="58" fillId="0" borderId="50" xfId="5" applyFont="1" applyFill="1" applyBorder="1" applyAlignment="1">
      <alignment horizontal="center"/>
    </xf>
    <xf numFmtId="3" fontId="50" fillId="0" borderId="51" xfId="5" applyNumberFormat="1" applyFont="1" applyFill="1" applyBorder="1"/>
    <xf numFmtId="3" fontId="55" fillId="0" borderId="0" xfId="5" applyNumberFormat="1" applyFont="1" applyFill="1" applyBorder="1"/>
    <xf numFmtId="165" fontId="55" fillId="0" borderId="0" xfId="5" applyNumberFormat="1" applyFont="1" applyFill="1" applyBorder="1"/>
    <xf numFmtId="0" fontId="55" fillId="0" borderId="0" xfId="5" applyFont="1" applyFill="1"/>
    <xf numFmtId="0" fontId="59" fillId="0" borderId="50" xfId="5" applyFont="1" applyFill="1" applyBorder="1" applyAlignment="1">
      <alignment horizontal="center"/>
    </xf>
    <xf numFmtId="43" fontId="54" fillId="0" borderId="51" xfId="6" applyFont="1" applyFill="1" applyBorder="1"/>
    <xf numFmtId="43" fontId="54" fillId="0" borderId="51" xfId="6" applyFont="1" applyFill="1" applyBorder="1" applyAlignment="1">
      <alignment horizontal="center"/>
    </xf>
    <xf numFmtId="3" fontId="53" fillId="0" borderId="0" xfId="5" applyNumberFormat="1" applyFont="1" applyBorder="1"/>
    <xf numFmtId="165" fontId="53" fillId="0" borderId="0" xfId="5" applyNumberFormat="1" applyFont="1" applyFill="1" applyBorder="1"/>
    <xf numFmtId="0" fontId="53" fillId="0" borderId="0" xfId="5" applyFont="1" applyFill="1"/>
    <xf numFmtId="0" fontId="47" fillId="0" borderId="50" xfId="5" applyFont="1" applyFill="1" applyBorder="1"/>
    <xf numFmtId="0" fontId="50" fillId="0" borderId="50" xfId="5" applyFont="1" applyFill="1" applyBorder="1" applyAlignment="1">
      <alignment horizontal="center"/>
    </xf>
    <xf numFmtId="0" fontId="50" fillId="0" borderId="56" xfId="5" quotePrefix="1" applyFont="1" applyFill="1" applyBorder="1" applyAlignment="1">
      <alignment horizontal="center"/>
    </xf>
    <xf numFmtId="0" fontId="50" fillId="0" borderId="56" xfId="5" applyFont="1" applyFill="1" applyBorder="1"/>
    <xf numFmtId="165" fontId="55" fillId="0" borderId="56" xfId="5" applyNumberFormat="1" applyFont="1" applyFill="1" applyBorder="1"/>
    <xf numFmtId="4" fontId="47" fillId="0" borderId="0" xfId="5" applyNumberFormat="1" applyFont="1" applyFill="1" applyBorder="1"/>
    <xf numFmtId="0" fontId="51" fillId="0" borderId="50" xfId="5" applyFont="1" applyBorder="1" applyAlignment="1">
      <alignment horizontal="center"/>
    </xf>
    <xf numFmtId="43" fontId="51" fillId="0" borderId="59" xfId="6" applyFont="1" applyFill="1" applyBorder="1"/>
    <xf numFmtId="43" fontId="54" fillId="0" borderId="59" xfId="6" applyFont="1" applyFill="1" applyBorder="1" applyAlignment="1">
      <alignment horizontal="center"/>
    </xf>
    <xf numFmtId="3" fontId="49" fillId="0" borderId="0" xfId="5" applyNumberFormat="1" applyFont="1" applyBorder="1"/>
    <xf numFmtId="165" fontId="49" fillId="0" borderId="0" xfId="5" applyNumberFormat="1" applyFont="1" applyBorder="1"/>
    <xf numFmtId="166" fontId="51" fillId="0" borderId="51" xfId="7" applyNumberFormat="1" applyFont="1" applyFill="1" applyBorder="1"/>
    <xf numFmtId="0" fontId="58" fillId="0" borderId="50" xfId="5" applyFont="1" applyBorder="1" applyAlignment="1">
      <alignment horizontal="center"/>
    </xf>
    <xf numFmtId="3" fontId="55" fillId="0" borderId="0" xfId="5" applyNumberFormat="1" applyFont="1" applyBorder="1"/>
    <xf numFmtId="165" fontId="55" fillId="0" borderId="0" xfId="5" applyNumberFormat="1" applyFont="1" applyBorder="1"/>
    <xf numFmtId="0" fontId="55" fillId="0" borderId="0" xfId="5" applyFont="1"/>
    <xf numFmtId="43" fontId="53" fillId="0" borderId="50" xfId="6" applyFont="1" applyFill="1" applyBorder="1"/>
    <xf numFmtId="43" fontId="53" fillId="0" borderId="51" xfId="6" applyFont="1" applyFill="1" applyBorder="1"/>
    <xf numFmtId="0" fontId="59" fillId="0" borderId="50" xfId="5" applyFont="1" applyBorder="1" applyAlignment="1">
      <alignment horizontal="center"/>
    </xf>
    <xf numFmtId="43" fontId="53" fillId="0" borderId="52" xfId="6" applyFont="1" applyFill="1" applyBorder="1"/>
    <xf numFmtId="165" fontId="53" fillId="0" borderId="0" xfId="5" applyNumberFormat="1" applyFont="1" applyBorder="1"/>
    <xf numFmtId="0" fontId="53" fillId="0" borderId="0" xfId="5" applyFont="1"/>
    <xf numFmtId="0" fontId="55" fillId="0" borderId="48" xfId="5" applyFont="1" applyFill="1" applyBorder="1"/>
    <xf numFmtId="3" fontId="53" fillId="0" borderId="48" xfId="5" applyNumberFormat="1" applyFont="1" applyFill="1" applyBorder="1"/>
    <xf numFmtId="3" fontId="50" fillId="0" borderId="48" xfId="5" applyNumberFormat="1" applyFont="1" applyFill="1" applyBorder="1"/>
    <xf numFmtId="0" fontId="50" fillId="0" borderId="50" xfId="5" applyFont="1" applyBorder="1" applyAlignment="1">
      <alignment horizontal="center" vertical="top"/>
    </xf>
    <xf numFmtId="0" fontId="50" fillId="0" borderId="56" xfId="5" quotePrefix="1" applyFont="1" applyBorder="1" applyAlignment="1">
      <alignment horizontal="center"/>
    </xf>
    <xf numFmtId="0" fontId="51" fillId="0" borderId="50" xfId="5" applyFont="1" applyBorder="1" applyAlignment="1">
      <alignment horizontal="center" vertical="top"/>
    </xf>
    <xf numFmtId="43" fontId="54" fillId="0" borderId="59" xfId="6" applyFont="1" applyFill="1" applyBorder="1"/>
    <xf numFmtId="43" fontId="51" fillId="0" borderId="51" xfId="6" applyFont="1" applyFill="1" applyBorder="1"/>
    <xf numFmtId="43" fontId="51" fillId="0" borderId="52" xfId="6" applyFont="1" applyFill="1" applyBorder="1"/>
    <xf numFmtId="3" fontId="53" fillId="0" borderId="50" xfId="5" applyNumberFormat="1" applyFont="1" applyFill="1" applyBorder="1"/>
    <xf numFmtId="3" fontId="50" fillId="0" borderId="50" xfId="5" applyNumberFormat="1" applyFont="1" applyFill="1" applyBorder="1"/>
    <xf numFmtId="0" fontId="50" fillId="0" borderId="50" xfId="5" applyFont="1" applyBorder="1" applyAlignment="1">
      <alignment horizontal="center"/>
    </xf>
    <xf numFmtId="0" fontId="51" fillId="0" borderId="50" xfId="5" applyFont="1" applyFill="1" applyBorder="1" applyAlignment="1">
      <alignment horizontal="center"/>
    </xf>
    <xf numFmtId="165" fontId="51" fillId="0" borderId="51" xfId="5" applyNumberFormat="1" applyFont="1" applyFill="1" applyBorder="1"/>
    <xf numFmtId="3" fontId="60" fillId="0" borderId="0" xfId="5" applyNumberFormat="1" applyFont="1" applyFill="1" applyBorder="1"/>
    <xf numFmtId="165" fontId="60" fillId="0" borderId="0" xfId="5" applyNumberFormat="1" applyFont="1" applyFill="1" applyBorder="1"/>
    <xf numFmtId="0" fontId="60" fillId="0" borderId="0" xfId="5" applyFont="1" applyFill="1"/>
    <xf numFmtId="43" fontId="51" fillId="0" borderId="51" xfId="6" applyFont="1" applyFill="1" applyBorder="1" applyAlignment="1">
      <alignment horizontal="center"/>
    </xf>
    <xf numFmtId="0" fontId="53" fillId="0" borderId="50" xfId="5" applyFont="1" applyFill="1" applyBorder="1" applyAlignment="1">
      <alignment wrapText="1"/>
    </xf>
    <xf numFmtId="43" fontId="0" fillId="0" borderId="50" xfId="6" applyFont="1" applyFill="1" applyBorder="1" applyAlignment="1">
      <alignment horizontal="center"/>
    </xf>
    <xf numFmtId="3" fontId="60" fillId="0" borderId="0" xfId="5" applyNumberFormat="1" applyFont="1" applyBorder="1"/>
    <xf numFmtId="165" fontId="60" fillId="0" borderId="0" xfId="5" applyNumberFormat="1" applyFont="1" applyBorder="1"/>
    <xf numFmtId="0" fontId="60" fillId="0" borderId="0" xfId="5" applyFont="1"/>
    <xf numFmtId="0" fontId="52" fillId="0" borderId="50" xfId="5" applyFont="1" applyFill="1" applyBorder="1"/>
    <xf numFmtId="3" fontId="61" fillId="0" borderId="50" xfId="5" applyNumberFormat="1" applyFont="1" applyFill="1" applyBorder="1"/>
    <xf numFmtId="3" fontId="43" fillId="0" borderId="50" xfId="5" applyNumberFormat="1" applyFont="1" applyFill="1" applyBorder="1"/>
    <xf numFmtId="165" fontId="60" fillId="0" borderId="50" xfId="5" applyNumberFormat="1" applyFont="1" applyFill="1" applyBorder="1"/>
    <xf numFmtId="3" fontId="62" fillId="0" borderId="0" xfId="5" applyNumberFormat="1" applyFont="1" applyBorder="1"/>
    <xf numFmtId="165" fontId="62" fillId="0" borderId="0" xfId="5" applyNumberFormat="1" applyFont="1" applyBorder="1"/>
    <xf numFmtId="0" fontId="48" fillId="0" borderId="60" xfId="5" applyFont="1" applyFill="1" applyBorder="1"/>
    <xf numFmtId="3" fontId="49" fillId="0" borderId="60" xfId="5" applyNumberFormat="1" applyFont="1" applyFill="1" applyBorder="1"/>
    <xf numFmtId="3" fontId="54" fillId="0" borderId="60" xfId="5" applyNumberFormat="1" applyFont="1" applyFill="1" applyBorder="1"/>
    <xf numFmtId="0" fontId="50" fillId="0" borderId="62" xfId="5" applyFont="1" applyFill="1" applyBorder="1"/>
    <xf numFmtId="3" fontId="54" fillId="0" borderId="56" xfId="5" applyNumberFormat="1" applyFont="1" applyFill="1" applyBorder="1" applyAlignment="1">
      <alignment horizontal="right"/>
    </xf>
    <xf numFmtId="3" fontId="41" fillId="0" borderId="56" xfId="5" applyNumberFormat="1" applyFont="1" applyFill="1" applyBorder="1" applyAlignment="1">
      <alignment horizontal="right"/>
    </xf>
    <xf numFmtId="165" fontId="55" fillId="0" borderId="62" xfId="5" applyNumberFormat="1" applyFont="1" applyFill="1" applyBorder="1"/>
    <xf numFmtId="3" fontId="41" fillId="0" borderId="0" xfId="5" applyNumberFormat="1" applyFont="1" applyFill="1" applyBorder="1"/>
    <xf numFmtId="165" fontId="41" fillId="0" borderId="0" xfId="5" applyNumberFormat="1" applyFont="1" applyFill="1" applyBorder="1"/>
    <xf numFmtId="3" fontId="54" fillId="0" borderId="0" xfId="5" applyNumberFormat="1" applyFont="1" applyFill="1" applyBorder="1"/>
    <xf numFmtId="165" fontId="54" fillId="0" borderId="0" xfId="5" applyNumberFormat="1" applyFont="1" applyFill="1" applyBorder="1"/>
    <xf numFmtId="2" fontId="58" fillId="0" borderId="0" xfId="5" applyNumberFormat="1" applyFont="1" applyFill="1" applyBorder="1"/>
    <xf numFmtId="0" fontId="58" fillId="0" borderId="0" xfId="5" applyFont="1" applyFill="1"/>
    <xf numFmtId="165" fontId="51" fillId="0" borderId="52" xfId="5" applyNumberFormat="1" applyFont="1" applyFill="1" applyBorder="1"/>
    <xf numFmtId="0" fontId="59" fillId="0" borderId="51" xfId="5" applyFont="1" applyBorder="1" applyAlignment="1">
      <alignment horizontal="center"/>
    </xf>
    <xf numFmtId="0" fontId="58" fillId="0" borderId="63" xfId="5" applyFont="1" applyBorder="1" applyAlignment="1">
      <alignment horizontal="center"/>
    </xf>
    <xf numFmtId="0" fontId="53" fillId="0" borderId="63" xfId="5" applyFont="1" applyFill="1" applyBorder="1" applyAlignment="1">
      <alignment wrapText="1"/>
    </xf>
    <xf numFmtId="43" fontId="0" fillId="0" borderId="63" xfId="6" applyFont="1" applyFill="1" applyBorder="1" applyAlignment="1">
      <alignment horizontal="center"/>
    </xf>
    <xf numFmtId="0" fontId="53" fillId="0" borderId="0" xfId="5" applyFont="1" applyFill="1" applyBorder="1" applyAlignment="1">
      <alignment wrapText="1"/>
    </xf>
    <xf numFmtId="43" fontId="0" fillId="0" borderId="0" xfId="6" applyFont="1" applyFill="1" applyBorder="1" applyAlignment="1">
      <alignment horizontal="center"/>
    </xf>
    <xf numFmtId="0" fontId="58" fillId="0" borderId="0" xfId="5" applyFont="1" applyBorder="1" applyAlignment="1">
      <alignment horizontal="center"/>
    </xf>
    <xf numFmtId="0" fontId="41" fillId="0" borderId="0" xfId="5" applyFont="1" applyFill="1" applyBorder="1"/>
    <xf numFmtId="0" fontId="52" fillId="0" borderId="0" xfId="5" applyFont="1" applyAlignment="1">
      <alignment horizontal="center"/>
    </xf>
    <xf numFmtId="0" fontId="47" fillId="0" borderId="0" xfId="5" applyFont="1" applyFill="1"/>
    <xf numFmtId="3" fontId="62" fillId="0" borderId="0" xfId="5" applyNumberFormat="1" applyFont="1" applyFill="1"/>
    <xf numFmtId="0" fontId="62" fillId="0" borderId="0" xfId="5" applyFont="1" applyFill="1"/>
    <xf numFmtId="3" fontId="62" fillId="0" borderId="0" xfId="5" applyNumberFormat="1" applyFont="1"/>
    <xf numFmtId="0" fontId="62" fillId="0" borderId="0" xfId="5" applyFont="1"/>
    <xf numFmtId="2" fontId="47" fillId="0" borderId="0" xfId="5" applyNumberFormat="1" applyFont="1" applyFill="1"/>
    <xf numFmtId="0" fontId="63" fillId="0" borderId="0" xfId="5" applyFont="1" applyAlignment="1">
      <alignment horizontal="center"/>
    </xf>
    <xf numFmtId="0" fontId="71" fillId="0" borderId="0" xfId="5" applyFont="1" applyAlignment="1">
      <alignment horizontal="center" vertical="center" wrapText="1"/>
    </xf>
    <xf numFmtId="0" fontId="71" fillId="0" borderId="0" xfId="5" applyFont="1" applyAlignment="1">
      <alignment horizontal="center" vertical="center"/>
    </xf>
    <xf numFmtId="0" fontId="41" fillId="0" borderId="0" xfId="5" applyFont="1" applyFill="1" applyAlignment="1"/>
    <xf numFmtId="0" fontId="47" fillId="0" borderId="0" xfId="5" applyFont="1" applyFill="1" applyAlignment="1"/>
    <xf numFmtId="0" fontId="47" fillId="0" borderId="0" xfId="5" applyFont="1" applyFill="1" applyAlignment="1">
      <alignment horizontal="left"/>
    </xf>
    <xf numFmtId="0" fontId="41" fillId="0" borderId="0" xfId="5" applyFont="1" applyFill="1" applyAlignment="1">
      <alignment horizontal="left"/>
    </xf>
    <xf numFmtId="0" fontId="41" fillId="0" borderId="0" xfId="5" applyFont="1" applyAlignment="1">
      <alignment vertical="center"/>
    </xf>
    <xf numFmtId="0" fontId="41" fillId="0" borderId="47" xfId="5" applyFont="1" applyBorder="1" applyAlignment="1">
      <alignment vertical="center"/>
    </xf>
    <xf numFmtId="0" fontId="41" fillId="0" borderId="0" xfId="5" applyFont="1" applyAlignment="1">
      <alignment horizontal="right" vertical="center"/>
    </xf>
    <xf numFmtId="0" fontId="47" fillId="0" borderId="52" xfId="5" applyFont="1" applyFill="1" applyBorder="1" applyAlignment="1">
      <alignment horizontal="center" vertical="center"/>
    </xf>
    <xf numFmtId="0" fontId="47" fillId="0" borderId="51" xfId="5" applyFont="1" applyFill="1" applyBorder="1" applyAlignment="1">
      <alignment horizontal="center" vertical="center"/>
    </xf>
    <xf numFmtId="0" fontId="47" fillId="0" borderId="52" xfId="5" applyFont="1" applyFill="1" applyBorder="1" applyAlignment="1">
      <alignment horizontal="center" vertical="center" wrapText="1"/>
    </xf>
    <xf numFmtId="0" fontId="72" fillId="0" borderId="52" xfId="5" applyFont="1" applyBorder="1" applyAlignment="1">
      <alignment horizontal="center" vertical="center"/>
    </xf>
    <xf numFmtId="0" fontId="41" fillId="0" borderId="56" xfId="5" applyFont="1" applyBorder="1" applyAlignment="1">
      <alignment horizontal="center" vertical="center"/>
    </xf>
    <xf numFmtId="0" fontId="48" fillId="0" borderId="56" xfId="5" applyFont="1" applyBorder="1" applyAlignment="1">
      <alignment horizontal="center" vertical="center"/>
    </xf>
    <xf numFmtId="0" fontId="73" fillId="0" borderId="56" xfId="5" applyFont="1" applyBorder="1" applyAlignment="1">
      <alignment horizontal="center" vertical="center"/>
    </xf>
    <xf numFmtId="0" fontId="48" fillId="0" borderId="56" xfId="5" applyFont="1" applyBorder="1" applyAlignment="1">
      <alignment horizontal="left" vertical="center"/>
    </xf>
    <xf numFmtId="3" fontId="48" fillId="0" borderId="56" xfId="5" applyNumberFormat="1" applyFont="1" applyBorder="1" applyAlignment="1">
      <alignment vertical="center"/>
    </xf>
    <xf numFmtId="0" fontId="41" fillId="0" borderId="51" xfId="5" applyFont="1" applyBorder="1" applyAlignment="1">
      <alignment horizontal="center" vertical="center"/>
    </xf>
    <xf numFmtId="0" fontId="50" fillId="0" borderId="51" xfId="5" applyFont="1" applyBorder="1" applyAlignment="1">
      <alignment horizontal="center" vertical="center"/>
    </xf>
    <xf numFmtId="0" fontId="50" fillId="0" borderId="51" xfId="5" applyFont="1" applyBorder="1" applyAlignment="1">
      <alignment horizontal="left" vertical="center" indent="2"/>
    </xf>
    <xf numFmtId="3" fontId="50" fillId="0" borderId="51" xfId="5" applyNumberFormat="1" applyFont="1" applyBorder="1" applyAlignment="1">
      <alignment vertical="center"/>
    </xf>
    <xf numFmtId="3" fontId="41" fillId="0" borderId="52" xfId="5" applyNumberFormat="1" applyFont="1" applyBorder="1"/>
    <xf numFmtId="0" fontId="51" fillId="0" borderId="66" xfId="5" quotePrefix="1" applyFont="1" applyFill="1" applyBorder="1" applyAlignment="1">
      <alignment horizontal="center" vertical="center" wrapText="1"/>
    </xf>
    <xf numFmtId="0" fontId="41" fillId="0" borderId="66" xfId="5" applyFont="1" applyBorder="1" applyAlignment="1">
      <alignment horizontal="center" vertical="center"/>
    </xf>
    <xf numFmtId="0" fontId="41" fillId="0" borderId="50" xfId="5" applyFont="1" applyBorder="1"/>
    <xf numFmtId="0" fontId="50" fillId="0" borderId="70" xfId="5" applyFont="1" applyBorder="1"/>
    <xf numFmtId="3" fontId="41" fillId="0" borderId="70" xfId="5" applyNumberFormat="1" applyFont="1" applyBorder="1"/>
    <xf numFmtId="3" fontId="50" fillId="0" borderId="70" xfId="5" applyNumberFormat="1" applyFont="1" applyBorder="1"/>
    <xf numFmtId="165" fontId="41" fillId="0" borderId="70" xfId="5" applyNumberFormat="1" applyFont="1" applyBorder="1" applyAlignment="1">
      <alignment horizontal="right"/>
    </xf>
    <xf numFmtId="0" fontId="50" fillId="0" borderId="71" xfId="5" applyFont="1" applyBorder="1"/>
    <xf numFmtId="3" fontId="41" fillId="0" borderId="71" xfId="5" applyNumberFormat="1" applyFont="1" applyBorder="1"/>
    <xf numFmtId="3" fontId="50" fillId="0" borderId="71" xfId="5" applyNumberFormat="1" applyFont="1" applyBorder="1"/>
    <xf numFmtId="165" fontId="41" fillId="0" borderId="71" xfId="5" applyNumberFormat="1" applyFont="1" applyBorder="1" applyAlignment="1">
      <alignment horizontal="right"/>
    </xf>
    <xf numFmtId="0" fontId="41" fillId="0" borderId="51" xfId="5" applyFont="1" applyBorder="1"/>
    <xf numFmtId="0" fontId="70" fillId="0" borderId="0" xfId="0" applyFont="1"/>
    <xf numFmtId="0" fontId="41" fillId="0" borderId="0" xfId="0" applyFont="1"/>
    <xf numFmtId="0" fontId="76" fillId="2" borderId="0" xfId="0" applyNumberFormat="1" applyFont="1" applyFill="1" applyBorder="1" applyAlignment="1" applyProtection="1">
      <alignment vertical="top" wrapText="1"/>
    </xf>
    <xf numFmtId="0" fontId="76" fillId="2" borderId="0" xfId="0" applyNumberFormat="1" applyFont="1" applyFill="1" applyBorder="1" applyAlignment="1" applyProtection="1">
      <alignment horizontal="center" vertical="top" wrapText="1"/>
    </xf>
    <xf numFmtId="0" fontId="77" fillId="2" borderId="0" xfId="0" applyNumberFormat="1" applyFont="1" applyFill="1" applyBorder="1" applyAlignment="1" applyProtection="1">
      <alignment vertical="top" wrapText="1"/>
    </xf>
    <xf numFmtId="0" fontId="22" fillId="2" borderId="0" xfId="0" applyNumberFormat="1" applyFont="1" applyFill="1" applyBorder="1" applyAlignment="1" applyProtection="1">
      <alignment vertical="center" wrapText="1"/>
    </xf>
    <xf numFmtId="0" fontId="22" fillId="2" borderId="47" xfId="0" applyNumberFormat="1" applyFont="1" applyFill="1" applyBorder="1" applyAlignment="1" applyProtection="1">
      <alignment vertical="top" wrapText="1"/>
    </xf>
    <xf numFmtId="0" fontId="22" fillId="2" borderId="47" xfId="0" applyNumberFormat="1" applyFont="1" applyFill="1" applyBorder="1" applyAlignment="1" applyProtection="1">
      <alignment horizontal="left" vertical="top" wrapText="1"/>
    </xf>
    <xf numFmtId="0" fontId="22" fillId="2" borderId="47" xfId="0" applyNumberFormat="1" applyFont="1" applyFill="1" applyBorder="1" applyAlignment="1" applyProtection="1">
      <alignment horizontal="center" vertical="top" wrapText="1"/>
    </xf>
    <xf numFmtId="0" fontId="78" fillId="27" borderId="51" xfId="0" applyNumberFormat="1" applyFont="1" applyFill="1" applyBorder="1" applyAlignment="1" applyProtection="1">
      <alignment horizontal="center" vertical="center" wrapText="1"/>
    </xf>
    <xf numFmtId="0" fontId="78" fillId="27" borderId="77" xfId="0" applyNumberFormat="1" applyFont="1" applyFill="1" applyBorder="1" applyAlignment="1" applyProtection="1">
      <alignment horizontal="center" vertical="center" wrapText="1"/>
    </xf>
    <xf numFmtId="0" fontId="35" fillId="27" borderId="52" xfId="0" applyNumberFormat="1" applyFont="1" applyFill="1" applyBorder="1" applyAlignment="1" applyProtection="1">
      <alignment horizontal="center" vertical="center" wrapText="1"/>
    </xf>
    <xf numFmtId="0" fontId="35" fillId="27" borderId="80" xfId="0" applyNumberFormat="1" applyFont="1" applyFill="1" applyBorder="1" applyAlignment="1" applyProtection="1">
      <alignment horizontal="center" vertical="center" wrapText="1"/>
    </xf>
    <xf numFmtId="0" fontId="35" fillId="27" borderId="81" xfId="0" applyNumberFormat="1" applyFont="1" applyFill="1" applyBorder="1" applyAlignment="1" applyProtection="1">
      <alignment horizontal="center" vertical="center" wrapText="1"/>
    </xf>
    <xf numFmtId="0" fontId="35" fillId="27" borderId="79" xfId="0" applyNumberFormat="1" applyFont="1" applyFill="1" applyBorder="1" applyAlignment="1" applyProtection="1">
      <alignment horizontal="center" vertical="center" wrapText="1"/>
    </xf>
    <xf numFmtId="0" fontId="79" fillId="0" borderId="0" xfId="0" applyFont="1" applyFill="1" applyAlignment="1">
      <alignment horizontal="center" vertical="center"/>
    </xf>
    <xf numFmtId="0" fontId="80" fillId="0" borderId="53" xfId="0" applyFont="1" applyBorder="1" applyAlignment="1">
      <alignment horizontal="center" vertical="center"/>
    </xf>
    <xf numFmtId="0" fontId="80" fillId="0" borderId="54" xfId="0" applyFont="1" applyBorder="1" applyAlignment="1">
      <alignment horizontal="center"/>
    </xf>
    <xf numFmtId="3" fontId="80" fillId="0" borderId="73" xfId="0" applyNumberFormat="1" applyFont="1" applyFill="1" applyBorder="1" applyAlignment="1" applyProtection="1">
      <alignment horizontal="right" vertical="center" wrapText="1"/>
    </xf>
    <xf numFmtId="165" fontId="80" fillId="0" borderId="53" xfId="0" applyNumberFormat="1" applyFont="1" applyFill="1" applyBorder="1" applyAlignment="1" applyProtection="1">
      <alignment horizontal="right" vertical="center" wrapText="1"/>
    </xf>
    <xf numFmtId="3" fontId="80" fillId="0" borderId="74" xfId="0" applyNumberFormat="1" applyFont="1" applyFill="1" applyBorder="1" applyAlignment="1" applyProtection="1">
      <alignment horizontal="right" vertical="center" wrapText="1"/>
    </xf>
    <xf numFmtId="165" fontId="80" fillId="0" borderId="73" xfId="0" applyNumberFormat="1" applyFont="1" applyFill="1" applyBorder="1" applyAlignment="1" applyProtection="1">
      <alignment horizontal="right" vertical="center" wrapText="1"/>
    </xf>
    <xf numFmtId="3" fontId="0" fillId="0" borderId="0" xfId="0" applyNumberFormat="1" applyFill="1"/>
    <xf numFmtId="0" fontId="0" fillId="0" borderId="0" xfId="0" applyFill="1"/>
    <xf numFmtId="0" fontId="30" fillId="0" borderId="57" xfId="0" applyFont="1" applyBorder="1" applyAlignment="1">
      <alignment horizontal="center"/>
    </xf>
    <xf numFmtId="0" fontId="30" fillId="0" borderId="82" xfId="0" applyFont="1" applyBorder="1" applyAlignment="1">
      <alignment horizontal="center"/>
    </xf>
    <xf numFmtId="0" fontId="30" fillId="0" borderId="0" xfId="0" applyFont="1" applyBorder="1" applyAlignment="1">
      <alignment horizontal="left"/>
    </xf>
    <xf numFmtId="0" fontId="81" fillId="0" borderId="50" xfId="0" applyNumberFormat="1" applyFont="1" applyFill="1" applyBorder="1" applyAlignment="1" applyProtection="1">
      <alignment horizontal="left" vertical="top" wrapText="1"/>
    </xf>
    <xf numFmtId="165" fontId="81" fillId="0" borderId="57" xfId="0" applyNumberFormat="1" applyFont="1" applyFill="1" applyBorder="1" applyAlignment="1" applyProtection="1">
      <alignment horizontal="left" vertical="top" wrapText="1"/>
    </xf>
    <xf numFmtId="0" fontId="81" fillId="0" borderId="83" xfId="0" applyNumberFormat="1" applyFont="1" applyFill="1" applyBorder="1" applyAlignment="1" applyProtection="1">
      <alignment horizontal="left" vertical="top" wrapText="1"/>
    </xf>
    <xf numFmtId="165" fontId="81" fillId="0" borderId="50" xfId="0" applyNumberFormat="1" applyFont="1" applyFill="1" applyBorder="1" applyAlignment="1" applyProtection="1">
      <alignment horizontal="left" vertical="top" wrapText="1"/>
    </xf>
    <xf numFmtId="3" fontId="82" fillId="29" borderId="60" xfId="0" applyNumberFormat="1" applyFont="1" applyFill="1" applyBorder="1" applyAlignment="1" applyProtection="1">
      <alignment vertical="center" wrapText="1"/>
    </xf>
    <xf numFmtId="165" fontId="82" fillId="29" borderId="84" xfId="0" applyNumberFormat="1" applyFont="1" applyFill="1" applyBorder="1" applyAlignment="1" applyProtection="1">
      <alignment vertical="center" wrapText="1"/>
    </xf>
    <xf numFmtId="3" fontId="82" fillId="29" borderId="86" xfId="0" applyNumberFormat="1" applyFont="1" applyFill="1" applyBorder="1" applyAlignment="1" applyProtection="1">
      <alignment vertical="center" wrapText="1"/>
    </xf>
    <xf numFmtId="165" fontId="82" fillId="29" borderId="60" xfId="0" applyNumberFormat="1" applyFont="1" applyFill="1" applyBorder="1" applyAlignment="1" applyProtection="1">
      <alignment vertical="center" wrapText="1"/>
    </xf>
    <xf numFmtId="3" fontId="34" fillId="30" borderId="89" xfId="0" applyNumberFormat="1" applyFont="1" applyFill="1" applyBorder="1" applyAlignment="1" applyProtection="1">
      <alignment vertical="center" wrapText="1"/>
    </xf>
    <xf numFmtId="165" fontId="34" fillId="30" borderId="90" xfId="0" applyNumberFormat="1" applyFont="1" applyFill="1" applyBorder="1" applyAlignment="1" applyProtection="1">
      <alignment vertical="center" wrapText="1"/>
    </xf>
    <xf numFmtId="3" fontId="34" fillId="30" borderId="91" xfId="0" applyNumberFormat="1" applyFont="1" applyFill="1" applyBorder="1" applyAlignment="1" applyProtection="1">
      <alignment vertical="center" wrapText="1"/>
    </xf>
    <xf numFmtId="3" fontId="34" fillId="30" borderId="52" xfId="0" applyNumberFormat="1" applyFont="1" applyFill="1" applyBorder="1" applyAlignment="1" applyProtection="1">
      <alignment vertical="center" wrapText="1"/>
    </xf>
    <xf numFmtId="3" fontId="34" fillId="30" borderId="92" xfId="0" applyNumberFormat="1" applyFont="1" applyFill="1" applyBorder="1" applyAlignment="1" applyProtection="1">
      <alignment vertical="center" wrapText="1"/>
    </xf>
    <xf numFmtId="165" fontId="34" fillId="30" borderId="89" xfId="0" applyNumberFormat="1" applyFont="1" applyFill="1" applyBorder="1" applyAlignment="1" applyProtection="1">
      <alignment vertical="center" wrapText="1"/>
    </xf>
    <xf numFmtId="0" fontId="22" fillId="0" borderId="93" xfId="0" applyNumberFormat="1" applyFont="1" applyFill="1" applyBorder="1" applyAlignment="1" applyProtection="1">
      <alignment vertical="center" wrapText="1"/>
    </xf>
    <xf numFmtId="3" fontId="34" fillId="31" borderId="94" xfId="0" applyNumberFormat="1" applyFont="1" applyFill="1" applyBorder="1" applyAlignment="1" applyProtection="1">
      <alignment vertical="center" wrapText="1"/>
    </xf>
    <xf numFmtId="165" fontId="34" fillId="31" borderId="95" xfId="0" applyNumberFormat="1" applyFont="1" applyFill="1" applyBorder="1" applyAlignment="1" applyProtection="1">
      <alignment vertical="center" wrapText="1"/>
    </xf>
    <xf numFmtId="3" fontId="34" fillId="31" borderId="96" xfId="0" applyNumberFormat="1" applyFont="1" applyFill="1" applyBorder="1" applyAlignment="1" applyProtection="1">
      <alignment vertical="center" wrapText="1"/>
    </xf>
    <xf numFmtId="3" fontId="34" fillId="31" borderId="52" xfId="0" applyNumberFormat="1" applyFont="1" applyFill="1" applyBorder="1" applyAlignment="1" applyProtection="1">
      <alignment vertical="center" wrapText="1"/>
    </xf>
    <xf numFmtId="3" fontId="34" fillId="31" borderId="97" xfId="0" applyNumberFormat="1" applyFont="1" applyFill="1" applyBorder="1" applyAlignment="1" applyProtection="1">
      <alignment vertical="center" wrapText="1"/>
    </xf>
    <xf numFmtId="165" fontId="34" fillId="31" borderId="94" xfId="0" applyNumberFormat="1" applyFont="1" applyFill="1" applyBorder="1" applyAlignment="1" applyProtection="1">
      <alignment vertical="center" wrapText="1"/>
    </xf>
    <xf numFmtId="0" fontId="22" fillId="0" borderId="57" xfId="0" applyNumberFormat="1" applyFont="1" applyFill="1" applyBorder="1" applyAlignment="1" applyProtection="1">
      <alignment vertical="center" wrapText="1"/>
    </xf>
    <xf numFmtId="0" fontId="22" fillId="0" borderId="18" xfId="0" applyNumberFormat="1" applyFont="1" applyFill="1" applyBorder="1" applyAlignment="1" applyProtection="1">
      <alignment vertical="center" wrapText="1"/>
    </xf>
    <xf numFmtId="3" fontId="22" fillId="27" borderId="11" xfId="0" applyNumberFormat="1" applyFont="1" applyFill="1" applyBorder="1" applyAlignment="1" applyProtection="1">
      <alignment horizontal="right" vertical="center" wrapText="1"/>
    </xf>
    <xf numFmtId="3" fontId="22" fillId="27" borderId="13" xfId="0" applyNumberFormat="1" applyFont="1" applyFill="1" applyBorder="1" applyAlignment="1" applyProtection="1">
      <alignment horizontal="right" vertical="center" wrapText="1"/>
    </xf>
    <xf numFmtId="165" fontId="22" fillId="0" borderId="95" xfId="0" applyNumberFormat="1" applyFont="1" applyFill="1" applyBorder="1" applyAlignment="1" applyProtection="1">
      <alignment vertical="center" wrapText="1"/>
    </xf>
    <xf numFmtId="3" fontId="34" fillId="0" borderId="98" xfId="0" applyNumberFormat="1" applyFont="1" applyFill="1" applyBorder="1" applyAlignment="1" applyProtection="1">
      <alignment vertical="center" wrapText="1"/>
    </xf>
    <xf numFmtId="3" fontId="34" fillId="0" borderId="50" xfId="0" applyNumberFormat="1" applyFont="1" applyFill="1" applyBorder="1" applyAlignment="1" applyProtection="1">
      <alignment vertical="center" wrapText="1"/>
    </xf>
    <xf numFmtId="3" fontId="34" fillId="0" borderId="99" xfId="0" applyNumberFormat="1" applyFont="1" applyFill="1" applyBorder="1" applyAlignment="1" applyProtection="1">
      <alignment vertical="center" wrapText="1"/>
    </xf>
    <xf numFmtId="165" fontId="34" fillId="0" borderId="99" xfId="0" applyNumberFormat="1" applyFont="1" applyFill="1" applyBorder="1" applyAlignment="1" applyProtection="1">
      <alignment vertical="center" wrapText="1"/>
    </xf>
    <xf numFmtId="0" fontId="22" fillId="0" borderId="0" xfId="0" applyNumberFormat="1" applyFont="1" applyFill="1" applyBorder="1" applyAlignment="1" applyProtection="1">
      <alignment vertical="center" wrapText="1"/>
    </xf>
    <xf numFmtId="3" fontId="34" fillId="0" borderId="83" xfId="0" applyNumberFormat="1" applyFont="1" applyFill="1" applyBorder="1" applyAlignment="1" applyProtection="1">
      <alignment vertical="center" wrapText="1"/>
    </xf>
    <xf numFmtId="165" fontId="34" fillId="0" borderId="50" xfId="0" applyNumberFormat="1" applyFont="1" applyFill="1" applyBorder="1" applyAlignment="1" applyProtection="1">
      <alignment vertical="center" wrapText="1"/>
    </xf>
    <xf numFmtId="0" fontId="22" fillId="0" borderId="94" xfId="0" applyNumberFormat="1" applyFont="1" applyFill="1" applyBorder="1" applyAlignment="1" applyProtection="1">
      <alignment vertical="center" wrapText="1"/>
    </xf>
    <xf numFmtId="3" fontId="22" fillId="27" borderId="91" xfId="0" applyNumberFormat="1" applyFont="1" applyFill="1" applyBorder="1" applyAlignment="1" applyProtection="1">
      <alignment horizontal="right" vertical="center" wrapText="1"/>
    </xf>
    <xf numFmtId="3" fontId="22" fillId="27" borderId="23" xfId="0" applyNumberFormat="1" applyFont="1" applyFill="1" applyBorder="1" applyAlignment="1" applyProtection="1">
      <alignment horizontal="right" vertical="center" wrapText="1"/>
    </xf>
    <xf numFmtId="3" fontId="22" fillId="27" borderId="27" xfId="0" applyNumberFormat="1" applyFont="1" applyFill="1" applyBorder="1" applyAlignment="1" applyProtection="1">
      <alignment horizontal="right" vertical="center" wrapText="1"/>
    </xf>
    <xf numFmtId="165" fontId="22" fillId="27" borderId="100" xfId="0" applyNumberFormat="1" applyFont="1" applyFill="1" applyBorder="1" applyAlignment="1" applyProtection="1">
      <alignment horizontal="right" vertical="center" wrapText="1"/>
    </xf>
    <xf numFmtId="3" fontId="22" fillId="27" borderId="96" xfId="0" applyNumberFormat="1" applyFont="1" applyFill="1" applyBorder="1" applyAlignment="1" applyProtection="1">
      <alignment horizontal="right" vertical="center" wrapText="1"/>
    </xf>
    <xf numFmtId="165" fontId="22" fillId="27" borderId="101" xfId="0" applyNumberFormat="1" applyFont="1" applyFill="1" applyBorder="1" applyAlignment="1" applyProtection="1">
      <alignment horizontal="right" vertical="center" wrapText="1"/>
    </xf>
    <xf numFmtId="0" fontId="22" fillId="0" borderId="5" xfId="0" applyNumberFormat="1" applyFont="1" applyFill="1" applyBorder="1" applyAlignment="1" applyProtection="1">
      <alignment vertical="center" wrapText="1"/>
    </xf>
    <xf numFmtId="3" fontId="22" fillId="27" borderId="22" xfId="0" applyNumberFormat="1" applyFont="1" applyFill="1" applyBorder="1" applyAlignment="1" applyProtection="1">
      <alignment horizontal="right" vertical="center" wrapText="1"/>
    </xf>
    <xf numFmtId="0" fontId="22" fillId="2" borderId="18" xfId="0" applyNumberFormat="1" applyFont="1" applyFill="1" applyBorder="1" applyAlignment="1" applyProtection="1">
      <alignment vertical="center" wrapText="1"/>
    </xf>
    <xf numFmtId="2" fontId="22" fillId="27" borderId="11" xfId="0" applyNumberFormat="1" applyFont="1" applyFill="1" applyBorder="1" applyAlignment="1" applyProtection="1">
      <alignment horizontal="right" vertical="center" wrapText="1"/>
    </xf>
    <xf numFmtId="3" fontId="22" fillId="2" borderId="94" xfId="0" applyNumberFormat="1" applyFont="1" applyFill="1" applyBorder="1" applyAlignment="1" applyProtection="1">
      <alignment vertical="center" wrapText="1"/>
    </xf>
    <xf numFmtId="165" fontId="22" fillId="2" borderId="95" xfId="0" applyNumberFormat="1" applyFont="1" applyFill="1" applyBorder="1" applyAlignment="1" applyProtection="1">
      <alignment vertical="center" wrapText="1"/>
    </xf>
    <xf numFmtId="0" fontId="22" fillId="2" borderId="57" xfId="0" applyNumberFormat="1" applyFont="1" applyFill="1" applyBorder="1" applyAlignment="1" applyProtection="1">
      <alignment vertical="center" wrapText="1"/>
    </xf>
    <xf numFmtId="0" fontId="22" fillId="2" borderId="21" xfId="0" applyNumberFormat="1" applyFont="1" applyFill="1" applyBorder="1" applyAlignment="1" applyProtection="1">
      <alignment vertical="center" wrapText="1"/>
    </xf>
    <xf numFmtId="0" fontId="0" fillId="0" borderId="0" xfId="0" applyAlignment="1">
      <alignment wrapText="1"/>
    </xf>
    <xf numFmtId="0" fontId="22" fillId="0" borderId="102" xfId="0" applyNumberFormat="1" applyFont="1" applyFill="1" applyBorder="1" applyAlignment="1" applyProtection="1">
      <alignment vertical="center" wrapText="1"/>
    </xf>
    <xf numFmtId="165" fontId="22" fillId="0" borderId="103" xfId="0" applyNumberFormat="1" applyFont="1" applyFill="1" applyBorder="1" applyAlignment="1" applyProtection="1">
      <alignment vertical="center" wrapText="1"/>
    </xf>
    <xf numFmtId="0" fontId="22" fillId="0" borderId="89" xfId="0" applyNumberFormat="1" applyFont="1" applyFill="1" applyBorder="1" applyAlignment="1" applyProtection="1">
      <alignment vertical="center" wrapText="1"/>
    </xf>
    <xf numFmtId="165" fontId="22" fillId="0" borderId="90" xfId="0" applyNumberFormat="1" applyFont="1" applyFill="1" applyBorder="1" applyAlignment="1" applyProtection="1">
      <alignment vertical="center" wrapText="1"/>
    </xf>
    <xf numFmtId="3" fontId="22" fillId="0" borderId="94" xfId="0" applyNumberFormat="1" applyFont="1" applyFill="1" applyBorder="1" applyAlignment="1" applyProtection="1">
      <alignment vertical="center" wrapText="1"/>
    </xf>
    <xf numFmtId="0" fontId="22" fillId="2" borderId="75" xfId="0" applyNumberFormat="1" applyFont="1" applyFill="1" applyBorder="1" applyAlignment="1" applyProtection="1">
      <alignment vertical="center" wrapText="1"/>
    </xf>
    <xf numFmtId="0" fontId="22" fillId="0" borderId="47" xfId="0" applyNumberFormat="1" applyFont="1" applyFill="1" applyBorder="1" applyAlignment="1" applyProtection="1">
      <alignment vertical="center" wrapText="1"/>
    </xf>
    <xf numFmtId="3" fontId="22" fillId="0" borderId="77" xfId="0" applyNumberFormat="1" applyFont="1" applyFill="1" applyBorder="1" applyAlignment="1" applyProtection="1">
      <alignment vertical="center" wrapText="1"/>
    </xf>
    <xf numFmtId="3" fontId="22" fillId="0" borderId="51" xfId="0" applyNumberFormat="1" applyFont="1" applyFill="1" applyBorder="1" applyAlignment="1" applyProtection="1">
      <alignment vertical="center" wrapText="1"/>
    </xf>
    <xf numFmtId="165" fontId="22" fillId="0" borderId="51" xfId="0" applyNumberFormat="1" applyFont="1" applyFill="1" applyBorder="1" applyAlignment="1" applyProtection="1">
      <alignment vertical="center" wrapText="1"/>
    </xf>
    <xf numFmtId="3" fontId="34" fillId="31" borderId="89" xfId="0" applyNumberFormat="1" applyFont="1" applyFill="1" applyBorder="1" applyAlignment="1" applyProtection="1">
      <alignment vertical="center" wrapText="1"/>
    </xf>
    <xf numFmtId="165" fontId="34" fillId="31" borderId="90" xfId="0" applyNumberFormat="1" applyFont="1" applyFill="1" applyBorder="1" applyAlignment="1" applyProtection="1">
      <alignment vertical="center" wrapText="1"/>
    </xf>
    <xf numFmtId="3" fontId="34" fillId="31" borderId="91" xfId="0" applyNumberFormat="1" applyFont="1" applyFill="1" applyBorder="1" applyAlignment="1" applyProtection="1">
      <alignment vertical="center" wrapText="1"/>
    </xf>
    <xf numFmtId="3" fontId="34" fillId="31" borderId="51" xfId="0" applyNumberFormat="1" applyFont="1" applyFill="1" applyBorder="1" applyAlignment="1" applyProtection="1">
      <alignment vertical="center" wrapText="1"/>
    </xf>
    <xf numFmtId="3" fontId="34" fillId="31" borderId="92" xfId="0" applyNumberFormat="1" applyFont="1" applyFill="1" applyBorder="1" applyAlignment="1" applyProtection="1">
      <alignment vertical="center" wrapText="1"/>
    </xf>
    <xf numFmtId="165" fontId="34" fillId="31" borderId="89" xfId="0" applyNumberFormat="1" applyFont="1" applyFill="1" applyBorder="1" applyAlignment="1" applyProtection="1">
      <alignment vertical="center" wrapText="1"/>
    </xf>
    <xf numFmtId="0" fontId="34" fillId="0" borderId="0" xfId="0" applyNumberFormat="1" applyFont="1" applyFill="1" applyBorder="1" applyAlignment="1" applyProtection="1">
      <alignment vertical="center" wrapText="1"/>
    </xf>
    <xf numFmtId="3" fontId="39" fillId="27" borderId="11" xfId="0" applyNumberFormat="1" applyFont="1" applyFill="1" applyBorder="1" applyAlignment="1" applyProtection="1">
      <alignment horizontal="right" vertical="center" wrapText="1"/>
    </xf>
    <xf numFmtId="3" fontId="39" fillId="27" borderId="13" xfId="0" applyNumberFormat="1" applyFont="1" applyFill="1" applyBorder="1" applyAlignment="1" applyProtection="1">
      <alignment horizontal="right" vertical="center" wrapText="1"/>
    </xf>
    <xf numFmtId="165" fontId="39" fillId="27" borderId="11" xfId="0" applyNumberFormat="1" applyFont="1" applyFill="1" applyBorder="1" applyAlignment="1" applyProtection="1">
      <alignment horizontal="right" vertical="center" wrapText="1"/>
    </xf>
    <xf numFmtId="2" fontId="22" fillId="27" borderId="100" xfId="0" applyNumberFormat="1" applyFont="1" applyFill="1" applyBorder="1" applyAlignment="1" applyProtection="1">
      <alignment horizontal="right" vertical="center" wrapText="1"/>
    </xf>
    <xf numFmtId="3" fontId="22" fillId="2" borderId="102" xfId="0" applyNumberFormat="1" applyFont="1" applyFill="1" applyBorder="1" applyAlignment="1" applyProtection="1">
      <alignment vertical="center" wrapText="1"/>
    </xf>
    <xf numFmtId="165" fontId="22" fillId="2" borderId="75" xfId="0" applyNumberFormat="1" applyFont="1" applyFill="1" applyBorder="1" applyAlignment="1" applyProtection="1">
      <alignment vertical="center" wrapText="1"/>
    </xf>
    <xf numFmtId="3" fontId="22" fillId="27" borderId="106" xfId="0" applyNumberFormat="1" applyFont="1" applyFill="1" applyBorder="1" applyAlignment="1" applyProtection="1">
      <alignment horizontal="right" vertical="center" wrapText="1"/>
    </xf>
    <xf numFmtId="3" fontId="22" fillId="27" borderId="107" xfId="0" applyNumberFormat="1" applyFont="1" applyFill="1" applyBorder="1" applyAlignment="1" applyProtection="1">
      <alignment horizontal="right" vertical="center" wrapText="1"/>
    </xf>
    <xf numFmtId="3" fontId="22" fillId="27" borderId="104" xfId="0" applyNumberFormat="1" applyFont="1" applyFill="1" applyBorder="1" applyAlignment="1" applyProtection="1">
      <alignment horizontal="right" vertical="center" wrapText="1"/>
    </xf>
    <xf numFmtId="2" fontId="22" fillId="27" borderId="108" xfId="0" applyNumberFormat="1" applyFont="1" applyFill="1" applyBorder="1" applyAlignment="1" applyProtection="1">
      <alignment horizontal="right" vertical="center" wrapText="1"/>
    </xf>
    <xf numFmtId="3" fontId="34" fillId="30" borderId="109" xfId="0" applyNumberFormat="1" applyFont="1" applyFill="1" applyBorder="1" applyAlignment="1" applyProtection="1">
      <alignment vertical="center" wrapText="1"/>
    </xf>
    <xf numFmtId="3" fontId="34" fillId="31" borderId="110" xfId="0" applyNumberFormat="1" applyFont="1" applyFill="1" applyBorder="1" applyAlignment="1" applyProtection="1">
      <alignment vertical="center" wrapText="1"/>
    </xf>
    <xf numFmtId="3" fontId="22" fillId="0" borderId="109" xfId="0" applyNumberFormat="1" applyFont="1" applyFill="1" applyBorder="1" applyAlignment="1" applyProtection="1">
      <alignment vertical="center" wrapText="1"/>
    </xf>
    <xf numFmtId="3" fontId="22" fillId="0" borderId="89" xfId="0" applyNumberFormat="1" applyFont="1" applyFill="1" applyBorder="1" applyAlignment="1" applyProtection="1">
      <alignment vertical="center" wrapText="1"/>
    </xf>
    <xf numFmtId="165" fontId="22" fillId="0" borderId="89" xfId="0" applyNumberFormat="1" applyFont="1" applyFill="1" applyBorder="1" applyAlignment="1" applyProtection="1">
      <alignment vertical="center" wrapText="1"/>
    </xf>
    <xf numFmtId="3" fontId="34" fillId="30" borderId="94" xfId="0" applyNumberFormat="1" applyFont="1" applyFill="1" applyBorder="1" applyAlignment="1" applyProtection="1">
      <alignment vertical="center" wrapText="1"/>
    </xf>
    <xf numFmtId="3" fontId="34" fillId="30" borderId="110" xfId="0" applyNumberFormat="1" applyFont="1" applyFill="1" applyBorder="1" applyAlignment="1" applyProtection="1">
      <alignment vertical="center" wrapText="1"/>
    </xf>
    <xf numFmtId="165" fontId="34" fillId="30" borderId="94" xfId="0" applyNumberFormat="1" applyFont="1" applyFill="1" applyBorder="1" applyAlignment="1" applyProtection="1">
      <alignment vertical="center" wrapText="1"/>
    </xf>
    <xf numFmtId="3" fontId="34" fillId="30" borderId="99" xfId="0" applyNumberFormat="1" applyFont="1" applyFill="1" applyBorder="1" applyAlignment="1" applyProtection="1">
      <alignment vertical="center" wrapText="1"/>
    </xf>
    <xf numFmtId="0" fontId="22" fillId="2" borderId="19" xfId="0" applyNumberFormat="1" applyFont="1" applyFill="1" applyBorder="1" applyAlignment="1" applyProtection="1">
      <alignment vertical="center" wrapText="1"/>
    </xf>
    <xf numFmtId="0" fontId="22" fillId="0" borderId="19" xfId="0" applyNumberFormat="1" applyFont="1" applyFill="1" applyBorder="1" applyAlignment="1" applyProtection="1">
      <alignment vertical="center" wrapText="1"/>
    </xf>
    <xf numFmtId="0" fontId="22" fillId="0" borderId="21" xfId="0" applyNumberFormat="1" applyFont="1" applyFill="1" applyBorder="1" applyAlignment="1" applyProtection="1">
      <alignment vertical="center" wrapText="1"/>
    </xf>
    <xf numFmtId="0" fontId="22" fillId="2" borderId="111" xfId="0" applyNumberFormat="1" applyFont="1" applyFill="1" applyBorder="1" applyAlignment="1" applyProtection="1">
      <alignment vertical="center" wrapText="1"/>
    </xf>
    <xf numFmtId="3" fontId="22" fillId="27" borderId="112" xfId="0" applyNumberFormat="1" applyFont="1" applyFill="1" applyBorder="1" applyAlignment="1" applyProtection="1">
      <alignment horizontal="right" vertical="center" wrapText="1"/>
    </xf>
    <xf numFmtId="165" fontId="22" fillId="27" borderId="108" xfId="0" applyNumberFormat="1" applyFont="1" applyFill="1" applyBorder="1" applyAlignment="1" applyProtection="1">
      <alignment horizontal="right" vertical="center" wrapText="1"/>
    </xf>
    <xf numFmtId="3" fontId="34" fillId="30" borderId="96" xfId="0" applyNumberFormat="1" applyFont="1" applyFill="1" applyBorder="1" applyAlignment="1" applyProtection="1">
      <alignment vertical="center" wrapText="1"/>
    </xf>
    <xf numFmtId="3" fontId="34" fillId="30" borderId="113" xfId="0" applyNumberFormat="1" applyFont="1" applyFill="1" applyBorder="1" applyAlignment="1" applyProtection="1">
      <alignment vertical="center" wrapText="1"/>
    </xf>
    <xf numFmtId="3" fontId="34" fillId="30" borderId="97" xfId="0" applyNumberFormat="1" applyFont="1" applyFill="1" applyBorder="1" applyAlignment="1" applyProtection="1">
      <alignment vertical="center" wrapText="1"/>
    </xf>
    <xf numFmtId="3" fontId="34" fillId="31" borderId="102" xfId="0" applyNumberFormat="1" applyFont="1" applyFill="1" applyBorder="1" applyAlignment="1" applyProtection="1">
      <alignment vertical="center" wrapText="1"/>
    </xf>
    <xf numFmtId="0" fontId="22" fillId="2" borderId="10" xfId="0" applyNumberFormat="1" applyFont="1" applyFill="1" applyBorder="1" applyAlignment="1" applyProtection="1">
      <alignment vertical="center" wrapText="1"/>
    </xf>
    <xf numFmtId="3" fontId="22" fillId="0" borderId="110" xfId="0" applyNumberFormat="1" applyFont="1" applyFill="1" applyBorder="1" applyAlignment="1" applyProtection="1">
      <alignment vertical="center" wrapText="1"/>
    </xf>
    <xf numFmtId="3" fontId="22" fillId="0" borderId="99" xfId="0" applyNumberFormat="1" applyFont="1" applyFill="1" applyBorder="1" applyAlignment="1" applyProtection="1">
      <alignment vertical="center" wrapText="1"/>
    </xf>
    <xf numFmtId="165" fontId="22" fillId="0" borderId="94" xfId="0" applyNumberFormat="1" applyFont="1" applyFill="1" applyBorder="1" applyAlignment="1" applyProtection="1">
      <alignment vertical="center" wrapText="1"/>
    </xf>
    <xf numFmtId="3" fontId="39" fillId="27" borderId="26" xfId="0" applyNumberFormat="1" applyFont="1" applyFill="1" applyBorder="1" applyAlignment="1" applyProtection="1">
      <alignment horizontal="right" vertical="center" wrapText="1"/>
    </xf>
    <xf numFmtId="2" fontId="39" fillId="27" borderId="11" xfId="0" applyNumberFormat="1" applyFont="1" applyFill="1" applyBorder="1" applyAlignment="1" applyProtection="1">
      <alignment horizontal="right" vertical="center" wrapText="1"/>
    </xf>
    <xf numFmtId="3" fontId="39" fillId="27" borderId="113" xfId="0" applyNumberFormat="1" applyFont="1" applyFill="1" applyBorder="1" applyAlignment="1" applyProtection="1">
      <alignment horizontal="right" vertical="center" wrapText="1"/>
    </xf>
    <xf numFmtId="2" fontId="39" fillId="27" borderId="15" xfId="0" applyNumberFormat="1" applyFont="1" applyFill="1" applyBorder="1" applyAlignment="1" applyProtection="1">
      <alignment horizontal="right" vertical="center" wrapText="1"/>
    </xf>
    <xf numFmtId="2" fontId="22" fillId="27" borderId="101" xfId="0" applyNumberFormat="1" applyFont="1" applyFill="1" applyBorder="1" applyAlignment="1" applyProtection="1">
      <alignment horizontal="right" vertical="center" wrapText="1"/>
    </xf>
    <xf numFmtId="3" fontId="39" fillId="27" borderId="94" xfId="0" applyNumberFormat="1" applyFont="1" applyFill="1" applyBorder="1" applyAlignment="1" applyProtection="1">
      <alignment horizontal="right" vertical="center" wrapText="1"/>
    </xf>
    <xf numFmtId="3" fontId="39" fillId="27" borderId="102" xfId="0" applyNumberFormat="1" applyFont="1" applyFill="1" applyBorder="1" applyAlignment="1" applyProtection="1">
      <alignment horizontal="right" vertical="center" wrapText="1"/>
    </xf>
    <xf numFmtId="3" fontId="34" fillId="30" borderId="50" xfId="0" applyNumberFormat="1" applyFont="1" applyFill="1" applyBorder="1" applyAlignment="1" applyProtection="1">
      <alignment vertical="center" wrapText="1"/>
    </xf>
    <xf numFmtId="3" fontId="34" fillId="31" borderId="15" xfId="0" applyNumberFormat="1" applyFont="1" applyFill="1" applyBorder="1" applyAlignment="1" applyProtection="1">
      <alignment vertical="center" wrapText="1"/>
    </xf>
    <xf numFmtId="165" fontId="22" fillId="27" borderId="95" xfId="0" applyNumberFormat="1" applyFont="1" applyFill="1" applyBorder="1" applyAlignment="1" applyProtection="1">
      <alignment vertical="center" wrapText="1"/>
    </xf>
    <xf numFmtId="0" fontId="22" fillId="27" borderId="0" xfId="0" applyNumberFormat="1" applyFont="1" applyFill="1" applyBorder="1" applyAlignment="1" applyProtection="1">
      <alignment vertical="center" wrapText="1"/>
    </xf>
    <xf numFmtId="0" fontId="22" fillId="27" borderId="47" xfId="0" applyNumberFormat="1" applyFont="1" applyFill="1" applyBorder="1" applyAlignment="1" applyProtection="1">
      <alignment vertical="center" wrapText="1"/>
    </xf>
    <xf numFmtId="165" fontId="22" fillId="27" borderId="11" xfId="0" applyNumberFormat="1" applyFont="1" applyFill="1" applyBorder="1" applyAlignment="1" applyProtection="1">
      <alignment horizontal="right" vertical="center" wrapText="1"/>
    </xf>
    <xf numFmtId="3" fontId="22" fillId="27" borderId="24" xfId="0" applyNumberFormat="1" applyFont="1" applyFill="1" applyBorder="1" applyAlignment="1" applyProtection="1">
      <alignment horizontal="right" vertical="center" wrapText="1"/>
    </xf>
    <xf numFmtId="0" fontId="22" fillId="2" borderId="93" xfId="0" applyNumberFormat="1" applyFont="1" applyFill="1" applyBorder="1" applyAlignment="1" applyProtection="1">
      <alignment vertical="center" wrapText="1"/>
    </xf>
    <xf numFmtId="0" fontId="34" fillId="27" borderId="0" xfId="0" applyNumberFormat="1" applyFont="1" applyFill="1" applyBorder="1" applyAlignment="1" applyProtection="1">
      <alignment vertical="center" wrapText="1"/>
    </xf>
    <xf numFmtId="3" fontId="22" fillId="27" borderId="94" xfId="0" applyNumberFormat="1" applyFont="1" applyFill="1" applyBorder="1" applyAlignment="1" applyProtection="1">
      <alignment vertical="center" wrapText="1"/>
    </xf>
    <xf numFmtId="3" fontId="34" fillId="27" borderId="98" xfId="0" applyNumberFormat="1" applyFont="1" applyFill="1" applyBorder="1" applyAlignment="1" applyProtection="1">
      <alignment vertical="center" wrapText="1"/>
    </xf>
    <xf numFmtId="3" fontId="34" fillId="27" borderId="99" xfId="0" applyNumberFormat="1" applyFont="1" applyFill="1" applyBorder="1" applyAlignment="1" applyProtection="1">
      <alignment vertical="center" wrapText="1"/>
    </xf>
    <xf numFmtId="165" fontId="34" fillId="27" borderId="99" xfId="0" applyNumberFormat="1" applyFont="1" applyFill="1" applyBorder="1" applyAlignment="1" applyProtection="1">
      <alignment vertical="center" wrapText="1"/>
    </xf>
    <xf numFmtId="3" fontId="34" fillId="27" borderId="83" xfId="0" applyNumberFormat="1" applyFont="1" applyFill="1" applyBorder="1" applyAlignment="1" applyProtection="1">
      <alignment vertical="center" wrapText="1"/>
    </xf>
    <xf numFmtId="3" fontId="34" fillId="27" borderId="50" xfId="0" applyNumberFormat="1" applyFont="1" applyFill="1" applyBorder="1" applyAlignment="1" applyProtection="1">
      <alignment vertical="center" wrapText="1"/>
    </xf>
    <xf numFmtId="165" fontId="34" fillId="27" borderId="50" xfId="0" applyNumberFormat="1" applyFont="1" applyFill="1" applyBorder="1" applyAlignment="1" applyProtection="1">
      <alignment vertical="center" wrapText="1"/>
    </xf>
    <xf numFmtId="0" fontId="0" fillId="27" borderId="0" xfId="0" applyFill="1"/>
    <xf numFmtId="0" fontId="22" fillId="27" borderId="111" xfId="0" applyNumberFormat="1" applyFont="1" applyFill="1" applyBorder="1" applyAlignment="1" applyProtection="1">
      <alignment vertical="center" wrapText="1"/>
    </xf>
    <xf numFmtId="0" fontId="22" fillId="27" borderId="102" xfId="0" applyNumberFormat="1" applyFont="1" applyFill="1" applyBorder="1" applyAlignment="1" applyProtection="1">
      <alignment vertical="center" wrapText="1"/>
    </xf>
    <xf numFmtId="165" fontId="22" fillId="27" borderId="103" xfId="0" applyNumberFormat="1" applyFont="1" applyFill="1" applyBorder="1" applyAlignment="1" applyProtection="1">
      <alignment vertical="center" wrapText="1"/>
    </xf>
    <xf numFmtId="3" fontId="22" fillId="27" borderId="77" xfId="0" applyNumberFormat="1" applyFont="1" applyFill="1" applyBorder="1" applyAlignment="1" applyProtection="1">
      <alignment vertical="center" wrapText="1"/>
    </xf>
    <xf numFmtId="3" fontId="22" fillId="27" borderId="51" xfId="0" applyNumberFormat="1" applyFont="1" applyFill="1" applyBorder="1" applyAlignment="1" applyProtection="1">
      <alignment vertical="center" wrapText="1"/>
    </xf>
    <xf numFmtId="165" fontId="22" fillId="27" borderId="51" xfId="0" applyNumberFormat="1" applyFont="1" applyFill="1" applyBorder="1" applyAlignment="1" applyProtection="1">
      <alignment vertical="center" wrapText="1"/>
    </xf>
    <xf numFmtId="3" fontId="34" fillId="27" borderId="109" xfId="0" applyNumberFormat="1" applyFont="1" applyFill="1" applyBorder="1" applyAlignment="1" applyProtection="1">
      <alignment vertical="center" wrapText="1"/>
    </xf>
    <xf numFmtId="3" fontId="34" fillId="27" borderId="89" xfId="0" applyNumberFormat="1" applyFont="1" applyFill="1" applyBorder="1" applyAlignment="1" applyProtection="1">
      <alignment vertical="center" wrapText="1"/>
    </xf>
    <xf numFmtId="165" fontId="34" fillId="27" borderId="89" xfId="0" applyNumberFormat="1" applyFont="1" applyFill="1" applyBorder="1" applyAlignment="1" applyProtection="1">
      <alignment vertical="center" wrapText="1"/>
    </xf>
    <xf numFmtId="0" fontId="22" fillId="27" borderId="94" xfId="0" applyNumberFormat="1" applyFont="1" applyFill="1" applyBorder="1" applyAlignment="1" applyProtection="1">
      <alignment vertical="center" wrapText="1"/>
    </xf>
    <xf numFmtId="3" fontId="22" fillId="27" borderId="110" xfId="0" applyNumberFormat="1" applyFont="1" applyFill="1" applyBorder="1" applyAlignment="1" applyProtection="1">
      <alignment vertical="center" wrapText="1"/>
    </xf>
    <xf numFmtId="165" fontId="22" fillId="27" borderId="94" xfId="0" applyNumberFormat="1" applyFont="1" applyFill="1" applyBorder="1" applyAlignment="1" applyProtection="1">
      <alignment vertical="center" wrapText="1"/>
    </xf>
    <xf numFmtId="3" fontId="34" fillId="27" borderId="110" xfId="0" applyNumberFormat="1" applyFont="1" applyFill="1" applyBorder="1" applyAlignment="1" applyProtection="1">
      <alignment vertical="center" wrapText="1"/>
    </xf>
    <xf numFmtId="3" fontId="34" fillId="27" borderId="94" xfId="0" applyNumberFormat="1" applyFont="1" applyFill="1" applyBorder="1" applyAlignment="1" applyProtection="1">
      <alignment vertical="center" wrapText="1"/>
    </xf>
    <xf numFmtId="165" fontId="34" fillId="27" borderId="94" xfId="0" applyNumberFormat="1" applyFont="1" applyFill="1" applyBorder="1" applyAlignment="1" applyProtection="1">
      <alignment vertical="center" wrapText="1"/>
    </xf>
    <xf numFmtId="3" fontId="22" fillId="27" borderId="99" xfId="0" applyNumberFormat="1" applyFont="1" applyFill="1" applyBorder="1" applyAlignment="1" applyProtection="1">
      <alignment vertical="center" wrapText="1"/>
    </xf>
    <xf numFmtId="3" fontId="22" fillId="27" borderId="109" xfId="0" applyNumberFormat="1" applyFont="1" applyFill="1" applyBorder="1" applyAlignment="1" applyProtection="1">
      <alignment vertical="center" wrapText="1"/>
    </xf>
    <xf numFmtId="3" fontId="22" fillId="27" borderId="89" xfId="0" applyNumberFormat="1" applyFont="1" applyFill="1" applyBorder="1" applyAlignment="1" applyProtection="1">
      <alignment vertical="center" wrapText="1"/>
    </xf>
    <xf numFmtId="165" fontId="22" fillId="27" borderId="89" xfId="0" applyNumberFormat="1" applyFont="1" applyFill="1" applyBorder="1" applyAlignment="1" applyProtection="1">
      <alignment vertical="center" wrapText="1"/>
    </xf>
    <xf numFmtId="0" fontId="70" fillId="0" borderId="0" xfId="0" applyFont="1" applyAlignment="1">
      <alignment vertical="center"/>
    </xf>
    <xf numFmtId="0" fontId="83" fillId="2" borderId="0" xfId="0" applyNumberFormat="1" applyFont="1" applyFill="1" applyBorder="1" applyAlignment="1" applyProtection="1">
      <alignment horizontal="center" vertical="center" wrapText="1"/>
    </xf>
    <xf numFmtId="0" fontId="8" fillId="2" borderId="0" xfId="0" applyNumberFormat="1" applyFont="1" applyFill="1" applyBorder="1" applyAlignment="1" applyProtection="1">
      <alignment vertical="center"/>
    </xf>
    <xf numFmtId="0" fontId="8" fillId="2" borderId="0" xfId="0" applyNumberFormat="1" applyFont="1" applyFill="1" applyBorder="1" applyAlignment="1" applyProtection="1">
      <alignment horizontal="center" vertical="center"/>
    </xf>
    <xf numFmtId="0" fontId="8" fillId="2" borderId="0" xfId="0" applyNumberFormat="1" applyFont="1" applyFill="1" applyBorder="1" applyAlignment="1" applyProtection="1">
      <alignment horizontal="right" vertical="center" wrapText="1"/>
    </xf>
    <xf numFmtId="0" fontId="10" fillId="2" borderId="119" xfId="0" applyNumberFormat="1" applyFont="1" applyFill="1" applyBorder="1" applyAlignment="1" applyProtection="1">
      <alignment horizontal="center" vertical="center" wrapText="1"/>
    </xf>
    <xf numFmtId="0" fontId="11" fillId="2" borderId="118" xfId="0" applyNumberFormat="1" applyFont="1" applyFill="1" applyBorder="1" applyAlignment="1" applyProtection="1">
      <alignment horizontal="center" vertical="center" wrapText="1"/>
    </xf>
    <xf numFmtId="0" fontId="11" fillId="2" borderId="119" xfId="0" applyNumberFormat="1" applyFont="1" applyFill="1" applyBorder="1" applyAlignment="1" applyProtection="1">
      <alignment horizontal="center" vertical="center" wrapText="1"/>
    </xf>
    <xf numFmtId="0" fontId="11" fillId="2" borderId="117" xfId="0" applyNumberFormat="1" applyFont="1" applyFill="1" applyBorder="1" applyAlignment="1" applyProtection="1">
      <alignment horizontal="center" vertical="center" wrapText="1"/>
    </xf>
    <xf numFmtId="3" fontId="12" fillId="2" borderId="66" xfId="0" applyNumberFormat="1" applyFont="1" applyFill="1" applyBorder="1" applyAlignment="1" applyProtection="1">
      <alignment horizontal="right" vertical="center" wrapText="1"/>
    </xf>
    <xf numFmtId="165" fontId="12" fillId="2" borderId="66" xfId="0" applyNumberFormat="1" applyFont="1" applyFill="1" applyBorder="1" applyAlignment="1" applyProtection="1">
      <alignment horizontal="right" vertical="center" wrapText="1"/>
    </xf>
    <xf numFmtId="0" fontId="13" fillId="2" borderId="121" xfId="0" applyNumberFormat="1" applyFont="1" applyFill="1" applyBorder="1" applyAlignment="1" applyProtection="1">
      <alignment horizontal="center" vertical="center" wrapText="1"/>
    </xf>
    <xf numFmtId="0" fontId="13" fillId="2" borderId="122" xfId="0" applyNumberFormat="1" applyFont="1" applyFill="1" applyBorder="1" applyAlignment="1" applyProtection="1">
      <alignment horizontal="center" vertical="center" wrapText="1"/>
    </xf>
    <xf numFmtId="0" fontId="14" fillId="2" borderId="122" xfId="0" applyNumberFormat="1" applyFont="1" applyFill="1" applyBorder="1" applyAlignment="1" applyProtection="1">
      <alignment vertical="center" wrapText="1"/>
    </xf>
    <xf numFmtId="165" fontId="14" fillId="2" borderId="122" xfId="0" applyNumberFormat="1" applyFont="1" applyFill="1" applyBorder="1" applyAlignment="1" applyProtection="1">
      <alignment vertical="center" wrapText="1"/>
    </xf>
    <xf numFmtId="3" fontId="29" fillId="2" borderId="126" xfId="0" applyNumberFormat="1" applyFont="1" applyFill="1" applyBorder="1" applyAlignment="1" applyProtection="1">
      <alignment vertical="center" wrapText="1"/>
    </xf>
    <xf numFmtId="165" fontId="29" fillId="2" borderId="126" xfId="0" applyNumberFormat="1" applyFont="1" applyFill="1" applyBorder="1" applyAlignment="1" applyProtection="1">
      <alignment vertical="center" wrapText="1"/>
    </xf>
    <xf numFmtId="0" fontId="10" fillId="2" borderId="0" xfId="0" applyNumberFormat="1" applyFont="1" applyFill="1" applyBorder="1" applyAlignment="1" applyProtection="1">
      <alignment horizontal="center" vertical="center" wrapText="1"/>
    </xf>
    <xf numFmtId="0" fontId="11" fillId="2" borderId="0" xfId="0" applyNumberFormat="1" applyFont="1" applyFill="1" applyBorder="1" applyAlignment="1" applyProtection="1">
      <alignment horizontal="center" vertical="center" wrapText="1"/>
    </xf>
    <xf numFmtId="0" fontId="11" fillId="2" borderId="82" xfId="0" applyNumberFormat="1" applyFont="1" applyFill="1" applyBorder="1" applyAlignment="1" applyProtection="1">
      <alignment horizontal="center" vertical="center" wrapText="1"/>
    </xf>
    <xf numFmtId="3" fontId="13" fillId="32" borderId="129" xfId="0" applyNumberFormat="1" applyFont="1" applyFill="1" applyBorder="1" applyAlignment="1" applyProtection="1">
      <alignment horizontal="right" vertical="center" wrapText="1"/>
    </xf>
    <xf numFmtId="165" fontId="13" fillId="32" borderId="129" xfId="0" applyNumberFormat="1" applyFont="1" applyFill="1" applyBorder="1" applyAlignment="1" applyProtection="1">
      <alignment horizontal="right" vertical="center" wrapText="1"/>
    </xf>
    <xf numFmtId="0" fontId="8" fillId="2" borderId="130" xfId="0" applyNumberFormat="1" applyFont="1" applyFill="1" applyBorder="1" applyAlignment="1" applyProtection="1">
      <alignment vertical="center" wrapText="1"/>
    </xf>
    <xf numFmtId="3" fontId="10" fillId="33" borderId="89" xfId="0" applyNumberFormat="1" applyFont="1" applyFill="1" applyBorder="1" applyAlignment="1" applyProtection="1">
      <alignment horizontal="right" vertical="center" wrapText="1"/>
    </xf>
    <xf numFmtId="165" fontId="10" fillId="33" borderId="89" xfId="0" applyNumberFormat="1" applyFont="1" applyFill="1" applyBorder="1" applyAlignment="1" applyProtection="1">
      <alignment horizontal="right" vertical="center" wrapText="1"/>
    </xf>
    <xf numFmtId="0" fontId="8" fillId="2" borderId="57" xfId="0" applyNumberFormat="1" applyFont="1" applyFill="1" applyBorder="1" applyAlignment="1" applyProtection="1">
      <alignment vertical="center" wrapText="1"/>
    </xf>
    <xf numFmtId="3" fontId="9" fillId="8" borderId="11" xfId="0" applyNumberFormat="1" applyFont="1" applyFill="1" applyBorder="1" applyAlignment="1" applyProtection="1">
      <alignment horizontal="right" vertical="center" wrapText="1"/>
    </xf>
    <xf numFmtId="3" fontId="9" fillId="8" borderId="13" xfId="0" applyNumberFormat="1" applyFont="1" applyFill="1" applyBorder="1" applyAlignment="1" applyProtection="1">
      <alignment horizontal="right" vertical="center" wrapText="1"/>
    </xf>
    <xf numFmtId="165" fontId="9" fillId="8" borderId="101" xfId="0" applyNumberFormat="1" applyFont="1" applyFill="1" applyBorder="1" applyAlignment="1" applyProtection="1">
      <alignment horizontal="right" vertical="center" wrapText="1"/>
    </xf>
    <xf numFmtId="3" fontId="26" fillId="2" borderId="11" xfId="0" applyNumberFormat="1" applyFont="1" applyFill="1" applyBorder="1" applyAlignment="1" applyProtection="1">
      <alignment horizontal="right" vertical="center" wrapText="1"/>
    </xf>
    <xf numFmtId="165" fontId="26" fillId="2" borderId="101" xfId="0" applyNumberFormat="1" applyFont="1" applyFill="1" applyBorder="1" applyAlignment="1" applyProtection="1">
      <alignment horizontal="right" vertical="center" wrapText="1"/>
    </xf>
    <xf numFmtId="3" fontId="84" fillId="2" borderId="11" xfId="0" applyNumberFormat="1" applyFont="1" applyFill="1" applyBorder="1" applyAlignment="1" applyProtection="1">
      <alignment horizontal="right" vertical="center"/>
    </xf>
    <xf numFmtId="3" fontId="84" fillId="2" borderId="13" xfId="0" applyNumberFormat="1" applyFont="1" applyFill="1" applyBorder="1" applyAlignment="1" applyProtection="1">
      <alignment horizontal="right" vertical="center"/>
    </xf>
    <xf numFmtId="165" fontId="84" fillId="2" borderId="101" xfId="0" applyNumberFormat="1" applyFont="1" applyFill="1" applyBorder="1" applyAlignment="1" applyProtection="1">
      <alignment horizontal="right" vertical="center"/>
    </xf>
    <xf numFmtId="3" fontId="84" fillId="2" borderId="11" xfId="0" applyNumberFormat="1" applyFont="1" applyFill="1" applyBorder="1" applyAlignment="1" applyProtection="1">
      <alignment horizontal="right" vertical="center" wrapText="1"/>
    </xf>
    <xf numFmtId="3" fontId="84" fillId="2" borderId="13" xfId="0" applyNumberFormat="1" applyFont="1" applyFill="1" applyBorder="1" applyAlignment="1" applyProtection="1">
      <alignment horizontal="right" vertical="center" wrapText="1"/>
    </xf>
    <xf numFmtId="165" fontId="84" fillId="2" borderId="101" xfId="0" applyNumberFormat="1" applyFont="1" applyFill="1" applyBorder="1" applyAlignment="1" applyProtection="1">
      <alignment horizontal="right" vertical="center" wrapText="1"/>
    </xf>
    <xf numFmtId="0" fontId="8" fillId="2" borderId="47" xfId="0" applyNumberFormat="1" applyFont="1" applyFill="1" applyBorder="1" applyAlignment="1" applyProtection="1">
      <alignment horizontal="left" vertical="center" wrapText="1"/>
    </xf>
    <xf numFmtId="0" fontId="8" fillId="2" borderId="18" xfId="0" applyNumberFormat="1" applyFont="1" applyFill="1" applyBorder="1" applyAlignment="1" applyProtection="1">
      <alignment horizontal="left" vertical="center" wrapText="1"/>
    </xf>
    <xf numFmtId="0" fontId="8" fillId="2" borderId="90" xfId="0" applyNumberFormat="1" applyFont="1" applyFill="1" applyBorder="1" applyAlignment="1" applyProtection="1">
      <alignment vertical="center" wrapText="1"/>
    </xf>
    <xf numFmtId="0" fontId="28" fillId="0" borderId="0" xfId="0" applyFont="1"/>
    <xf numFmtId="0" fontId="17" fillId="2" borderId="0" xfId="0" applyNumberFormat="1" applyFont="1" applyFill="1" applyBorder="1" applyAlignment="1" applyProtection="1">
      <alignment horizontal="left" vertical="center" wrapText="1"/>
    </xf>
    <xf numFmtId="0" fontId="85" fillId="0" borderId="0" xfId="0" applyFont="1"/>
    <xf numFmtId="0" fontId="17" fillId="2" borderId="114" xfId="0" applyNumberFormat="1" applyFont="1" applyFill="1" applyBorder="1" applyAlignment="1" applyProtection="1">
      <alignment horizontal="left" vertical="center" wrapText="1"/>
    </xf>
    <xf numFmtId="0" fontId="17" fillId="2" borderId="47" xfId="0" applyNumberFormat="1" applyFont="1" applyFill="1" applyBorder="1" applyAlignment="1" applyProtection="1">
      <alignment horizontal="left" vertical="center" wrapText="1"/>
    </xf>
    <xf numFmtId="0" fontId="8" fillId="2" borderId="75" xfId="0" applyNumberFormat="1" applyFont="1" applyFill="1" applyBorder="1" applyAlignment="1" applyProtection="1">
      <alignment vertical="center" wrapText="1"/>
    </xf>
    <xf numFmtId="3" fontId="84" fillId="2" borderId="104" xfId="0" applyNumberFormat="1" applyFont="1" applyFill="1" applyBorder="1" applyAlignment="1" applyProtection="1">
      <alignment horizontal="right" vertical="center" wrapText="1"/>
    </xf>
    <xf numFmtId="3" fontId="84" fillId="2" borderId="107" xfId="0" applyNumberFormat="1" applyFont="1" applyFill="1" applyBorder="1" applyAlignment="1" applyProtection="1">
      <alignment horizontal="right" vertical="center" wrapText="1"/>
    </xf>
    <xf numFmtId="165" fontId="84" fillId="2" borderId="108" xfId="0" applyNumberFormat="1" applyFont="1" applyFill="1" applyBorder="1" applyAlignment="1" applyProtection="1">
      <alignment horizontal="right" vertical="center" wrapText="1"/>
    </xf>
    <xf numFmtId="0" fontId="8" fillId="2" borderId="47" xfId="0" applyNumberFormat="1" applyFont="1" applyFill="1" applyBorder="1" applyAlignment="1" applyProtection="1">
      <alignment vertical="center" wrapText="1"/>
    </xf>
    <xf numFmtId="0" fontId="8" fillId="2" borderId="114" xfId="0" applyNumberFormat="1" applyFont="1" applyFill="1" applyBorder="1" applyAlignment="1" applyProtection="1">
      <alignment horizontal="left" vertical="center" wrapText="1"/>
    </xf>
    <xf numFmtId="0" fontId="8" fillId="2" borderId="19" xfId="0" applyNumberFormat="1" applyFont="1" applyFill="1" applyBorder="1" applyAlignment="1" applyProtection="1">
      <alignment horizontal="left" vertical="center" wrapText="1"/>
    </xf>
    <xf numFmtId="0" fontId="17" fillId="2" borderId="19" xfId="0" applyNumberFormat="1" applyFont="1" applyFill="1" applyBorder="1" applyAlignment="1" applyProtection="1">
      <alignment vertical="center" wrapText="1"/>
    </xf>
    <xf numFmtId="0" fontId="17" fillId="2" borderId="21" xfId="0" applyNumberFormat="1" applyFont="1" applyFill="1" applyBorder="1" applyAlignment="1" applyProtection="1">
      <alignment vertical="center" wrapText="1"/>
    </xf>
    <xf numFmtId="0" fontId="17" fillId="2" borderId="111" xfId="0" applyNumberFormat="1" applyFont="1" applyFill="1" applyBorder="1" applyAlignment="1" applyProtection="1">
      <alignment vertical="center" wrapText="1"/>
    </xf>
    <xf numFmtId="3" fontId="9" fillId="8" borderId="27" xfId="0" applyNumberFormat="1" applyFont="1" applyFill="1" applyBorder="1" applyAlignment="1" applyProtection="1">
      <alignment horizontal="right" vertical="center" wrapText="1"/>
    </xf>
    <xf numFmtId="3" fontId="9" fillId="8" borderId="23" xfId="0" applyNumberFormat="1" applyFont="1" applyFill="1" applyBorder="1" applyAlignment="1" applyProtection="1">
      <alignment horizontal="right" vertical="center" wrapText="1"/>
    </xf>
    <xf numFmtId="165" fontId="9" fillId="8" borderId="100" xfId="0" applyNumberFormat="1" applyFont="1" applyFill="1" applyBorder="1" applyAlignment="1" applyProtection="1">
      <alignment horizontal="right" vertical="center" wrapText="1"/>
    </xf>
    <xf numFmtId="0" fontId="17" fillId="2" borderId="10" xfId="0" applyNumberFormat="1" applyFont="1" applyFill="1" applyBorder="1" applyAlignment="1" applyProtection="1">
      <alignment horizontal="left" vertical="center" wrapText="1"/>
    </xf>
    <xf numFmtId="3" fontId="9" fillId="2" borderId="11" xfId="0" applyNumberFormat="1" applyFont="1" applyFill="1" applyBorder="1" applyAlignment="1" applyProtection="1">
      <alignment horizontal="right" vertical="center" wrapText="1"/>
    </xf>
    <xf numFmtId="3" fontId="9" fillId="2" borderId="13" xfId="0" applyNumberFormat="1" applyFont="1" applyFill="1" applyBorder="1" applyAlignment="1" applyProtection="1">
      <alignment horizontal="right" vertical="center" wrapText="1"/>
    </xf>
    <xf numFmtId="165" fontId="9" fillId="2" borderId="101" xfId="0" applyNumberFormat="1" applyFont="1" applyFill="1" applyBorder="1" applyAlignment="1" applyProtection="1">
      <alignment horizontal="right" vertical="center" wrapText="1"/>
    </xf>
    <xf numFmtId="0" fontId="8" fillId="2" borderId="57" xfId="0" applyNumberFormat="1" applyFont="1" applyFill="1" applyBorder="1" applyAlignment="1" applyProtection="1">
      <alignment horizontal="left" vertical="center" wrapText="1"/>
    </xf>
    <xf numFmtId="0" fontId="10" fillId="2" borderId="50" xfId="0" applyNumberFormat="1" applyFont="1" applyFill="1" applyBorder="1" applyAlignment="1" applyProtection="1">
      <alignment horizontal="center" vertical="top" wrapText="1"/>
    </xf>
    <xf numFmtId="0" fontId="8" fillId="2" borderId="50" xfId="0" applyNumberFormat="1" applyFont="1" applyFill="1" applyBorder="1" applyAlignment="1" applyProtection="1">
      <alignment vertical="top" wrapText="1"/>
    </xf>
    <xf numFmtId="165" fontId="8" fillId="2" borderId="50" xfId="0" applyNumberFormat="1" applyFont="1" applyFill="1" applyBorder="1" applyAlignment="1" applyProtection="1">
      <alignment vertical="top" wrapText="1"/>
    </xf>
    <xf numFmtId="3" fontId="26" fillId="8" borderId="11" xfId="0" applyNumberFormat="1" applyFont="1" applyFill="1" applyBorder="1" applyAlignment="1" applyProtection="1">
      <alignment horizontal="right" vertical="center" wrapText="1"/>
    </xf>
    <xf numFmtId="3" fontId="26" fillId="8" borderId="13" xfId="0" applyNumberFormat="1" applyFont="1" applyFill="1" applyBorder="1" applyAlignment="1" applyProtection="1">
      <alignment horizontal="right" vertical="center" wrapText="1"/>
    </xf>
    <xf numFmtId="2" fontId="26" fillId="8" borderId="101" xfId="0" applyNumberFormat="1" applyFont="1" applyFill="1" applyBorder="1" applyAlignment="1" applyProtection="1">
      <alignment horizontal="right" vertical="center" wrapText="1"/>
    </xf>
    <xf numFmtId="2" fontId="26" fillId="2" borderId="101" xfId="0" applyNumberFormat="1" applyFont="1" applyFill="1" applyBorder="1" applyAlignment="1" applyProtection="1">
      <alignment horizontal="right" vertical="center" wrapText="1"/>
    </xf>
    <xf numFmtId="2" fontId="84" fillId="2" borderId="101" xfId="0" applyNumberFormat="1" applyFont="1" applyFill="1" applyBorder="1" applyAlignment="1" applyProtection="1">
      <alignment horizontal="right" vertical="center" wrapText="1"/>
    </xf>
    <xf numFmtId="0" fontId="17" fillId="2" borderId="57" xfId="0" applyNumberFormat="1" applyFont="1" applyFill="1" applyBorder="1" applyAlignment="1" applyProtection="1">
      <alignment vertical="center" wrapText="1"/>
    </xf>
    <xf numFmtId="0" fontId="17" fillId="2" borderId="47" xfId="0" applyNumberFormat="1" applyFont="1" applyFill="1" applyBorder="1" applyAlignment="1" applyProtection="1">
      <alignment vertical="center" wrapText="1"/>
    </xf>
    <xf numFmtId="0" fontId="10" fillId="2" borderId="18" xfId="0" applyNumberFormat="1" applyFont="1" applyFill="1" applyBorder="1" applyAlignment="1" applyProtection="1">
      <alignment horizontal="left" vertical="center" wrapText="1"/>
    </xf>
    <xf numFmtId="0" fontId="17" fillId="2" borderId="0" xfId="0" applyNumberFormat="1" applyFont="1" applyFill="1" applyBorder="1" applyAlignment="1" applyProtection="1">
      <alignment vertical="center" wrapText="1"/>
    </xf>
    <xf numFmtId="0" fontId="86" fillId="2" borderId="132" xfId="0" applyNumberFormat="1" applyFont="1" applyFill="1" applyBorder="1" applyAlignment="1" applyProtection="1">
      <alignment horizontal="left" vertical="center" wrapText="1"/>
    </xf>
    <xf numFmtId="0" fontId="8" fillId="2" borderId="105" xfId="0" applyNumberFormat="1" applyFont="1" applyFill="1" applyBorder="1" applyAlignment="1" applyProtection="1">
      <alignment horizontal="left" vertical="center" wrapText="1"/>
    </xf>
    <xf numFmtId="0" fontId="1" fillId="0" borderId="0" xfId="46"/>
    <xf numFmtId="0" fontId="70" fillId="0" borderId="0" xfId="46" applyFont="1"/>
    <xf numFmtId="0" fontId="4" fillId="2" borderId="0" xfId="46" applyNumberFormat="1" applyFont="1" applyFill="1" applyBorder="1" applyAlignment="1" applyProtection="1">
      <alignment vertical="top" wrapText="1"/>
    </xf>
    <xf numFmtId="0" fontId="4" fillId="2" borderId="0" xfId="46" applyNumberFormat="1" applyFont="1" applyFill="1" applyBorder="1" applyAlignment="1" applyProtection="1">
      <alignment horizontal="center" vertical="top" wrapText="1"/>
    </xf>
    <xf numFmtId="0" fontId="5" fillId="2" borderId="0" xfId="46" applyNumberFormat="1" applyFont="1" applyFill="1" applyBorder="1" applyAlignment="1" applyProtection="1">
      <alignment vertical="top" wrapText="1"/>
    </xf>
    <xf numFmtId="0" fontId="8" fillId="2" borderId="0" xfId="46" applyNumberFormat="1" applyFont="1" applyFill="1" applyBorder="1" applyAlignment="1" applyProtection="1">
      <alignment vertical="center" wrapText="1"/>
    </xf>
    <xf numFmtId="0" fontId="8" fillId="2" borderId="0" xfId="46" applyNumberFormat="1" applyFont="1" applyFill="1" applyBorder="1" applyAlignment="1" applyProtection="1">
      <alignment horizontal="center" vertical="center" wrapText="1"/>
    </xf>
    <xf numFmtId="0" fontId="10" fillId="2" borderId="118" xfId="46" applyNumberFormat="1" applyFont="1" applyFill="1" applyBorder="1" applyAlignment="1" applyProtection="1">
      <alignment horizontal="center" vertical="center" wrapText="1"/>
    </xf>
    <xf numFmtId="0" fontId="10" fillId="2" borderId="52" xfId="46" applyNumberFormat="1" applyFont="1" applyFill="1" applyBorder="1" applyAlignment="1" applyProtection="1">
      <alignment horizontal="center" vertical="center" wrapText="1"/>
    </xf>
    <xf numFmtId="0" fontId="10" fillId="2" borderId="48" xfId="46" applyNumberFormat="1" applyFont="1" applyFill="1" applyBorder="1" applyAlignment="1" applyProtection="1">
      <alignment horizontal="center" vertical="center" wrapText="1"/>
    </xf>
    <xf numFmtId="0" fontId="11" fillId="27" borderId="52" xfId="46" applyNumberFormat="1" applyFont="1" applyFill="1" applyBorder="1" applyAlignment="1" applyProtection="1">
      <alignment horizontal="center" vertical="center" wrapText="1"/>
    </xf>
    <xf numFmtId="0" fontId="11" fillId="27" borderId="51" xfId="46" applyNumberFormat="1" applyFont="1" applyFill="1" applyBorder="1" applyAlignment="1" applyProtection="1">
      <alignment horizontal="center" vertical="center" wrapText="1"/>
    </xf>
    <xf numFmtId="0" fontId="11" fillId="27" borderId="118" xfId="46" applyNumberFormat="1" applyFont="1" applyFill="1" applyBorder="1" applyAlignment="1" applyProtection="1">
      <alignment horizontal="center" vertical="center" wrapText="1"/>
    </xf>
    <xf numFmtId="0" fontId="11" fillId="27" borderId="117" xfId="46" applyNumberFormat="1" applyFont="1" applyFill="1" applyBorder="1" applyAlignment="1" applyProtection="1">
      <alignment horizontal="center" vertical="center" wrapText="1"/>
    </xf>
    <xf numFmtId="0" fontId="1" fillId="27" borderId="0" xfId="46" applyFill="1"/>
    <xf numFmtId="3" fontId="12" fillId="27" borderId="60" xfId="46" applyNumberFormat="1" applyFont="1" applyFill="1" applyBorder="1" applyAlignment="1" applyProtection="1">
      <alignment vertical="center" wrapText="1"/>
    </xf>
    <xf numFmtId="165" fontId="12" fillId="27" borderId="60" xfId="46" applyNumberFormat="1" applyFont="1" applyFill="1" applyBorder="1" applyAlignment="1" applyProtection="1">
      <alignment vertical="center" wrapText="1"/>
    </xf>
    <xf numFmtId="0" fontId="1" fillId="27" borderId="0" xfId="46" applyFill="1" applyAlignment="1">
      <alignment vertical="center"/>
    </xf>
    <xf numFmtId="3" fontId="13" fillId="34" borderId="56" xfId="46" applyNumberFormat="1" applyFont="1" applyFill="1" applyBorder="1" applyAlignment="1" applyProtection="1">
      <alignment horizontal="right" vertical="center" wrapText="1"/>
    </xf>
    <xf numFmtId="165" fontId="13" fillId="34" borderId="56" xfId="46" applyNumberFormat="1" applyFont="1" applyFill="1" applyBorder="1" applyAlignment="1" applyProtection="1">
      <alignment horizontal="right" vertical="center" wrapText="1"/>
    </xf>
    <xf numFmtId="0" fontId="1" fillId="0" borderId="0" xfId="46" applyAlignment="1">
      <alignment vertical="center"/>
    </xf>
    <xf numFmtId="3" fontId="10" fillId="35" borderId="89" xfId="46" applyNumberFormat="1" applyFont="1" applyFill="1" applyBorder="1" applyAlignment="1" applyProtection="1">
      <alignment horizontal="right" vertical="center" wrapText="1"/>
    </xf>
    <xf numFmtId="165" fontId="10" fillId="35" borderId="89" xfId="46" applyNumberFormat="1" applyFont="1" applyFill="1" applyBorder="1" applyAlignment="1" applyProtection="1">
      <alignment horizontal="right" vertical="center" wrapText="1"/>
    </xf>
    <xf numFmtId="0" fontId="8" fillId="2" borderId="0" xfId="46" applyNumberFormat="1" applyFont="1" applyFill="1" applyBorder="1" applyAlignment="1" applyProtection="1">
      <alignment horizontal="left" vertical="center" wrapText="1"/>
    </xf>
    <xf numFmtId="3" fontId="8" fillId="2" borderId="94" xfId="46" applyNumberFormat="1" applyFont="1" applyFill="1" applyBorder="1" applyAlignment="1" applyProtection="1">
      <alignment horizontal="right" vertical="center" wrapText="1"/>
    </xf>
    <xf numFmtId="165" fontId="8" fillId="2" borderId="94" xfId="46" applyNumberFormat="1" applyFont="1" applyFill="1" applyBorder="1" applyAlignment="1" applyProtection="1">
      <alignment horizontal="right" vertical="center" wrapText="1"/>
    </xf>
    <xf numFmtId="3" fontId="10" fillId="35" borderId="94" xfId="46" applyNumberFormat="1" applyFont="1" applyFill="1" applyBorder="1" applyAlignment="1" applyProtection="1">
      <alignment horizontal="right" vertical="center" wrapText="1"/>
    </xf>
    <xf numFmtId="165" fontId="10" fillId="35" borderId="94" xfId="46" applyNumberFormat="1" applyFont="1" applyFill="1" applyBorder="1" applyAlignment="1" applyProtection="1">
      <alignment horizontal="right" vertical="center" wrapText="1"/>
    </xf>
    <xf numFmtId="3" fontId="13" fillId="34" borderId="129" xfId="46" applyNumberFormat="1" applyFont="1" applyFill="1" applyBorder="1" applyAlignment="1" applyProtection="1">
      <alignment horizontal="right" vertical="center" wrapText="1"/>
    </xf>
    <xf numFmtId="165" fontId="13" fillId="34" borderId="129" xfId="46" applyNumberFormat="1" applyFont="1" applyFill="1" applyBorder="1" applyAlignment="1" applyProtection="1">
      <alignment horizontal="right" vertical="center" wrapText="1"/>
    </xf>
    <xf numFmtId="0" fontId="1" fillId="0" borderId="0" xfId="46" applyFont="1" applyAlignment="1">
      <alignment vertical="center"/>
    </xf>
    <xf numFmtId="0" fontId="8" fillId="2" borderId="57" xfId="46" applyNumberFormat="1" applyFont="1" applyFill="1" applyBorder="1" applyAlignment="1" applyProtection="1">
      <alignment vertical="center" wrapText="1"/>
    </xf>
    <xf numFmtId="0" fontId="8" fillId="2" borderId="130" xfId="46" applyNumberFormat="1" applyFont="1" applyFill="1" applyBorder="1" applyAlignment="1" applyProtection="1">
      <alignment vertical="center" wrapText="1"/>
    </xf>
    <xf numFmtId="0" fontId="8" fillId="2" borderId="137" xfId="46" applyNumberFormat="1" applyFont="1" applyFill="1" applyBorder="1" applyAlignment="1" applyProtection="1">
      <alignment vertical="center" wrapText="1"/>
    </xf>
    <xf numFmtId="165" fontId="10" fillId="8" borderId="94" xfId="46" applyNumberFormat="1" applyFont="1" applyFill="1" applyBorder="1" applyAlignment="1" applyProtection="1">
      <alignment horizontal="right" vertical="center" wrapText="1"/>
    </xf>
    <xf numFmtId="0" fontId="8" fillId="2" borderId="75" xfId="46" applyNumberFormat="1" applyFont="1" applyFill="1" applyBorder="1" applyAlignment="1" applyProtection="1">
      <alignment vertical="center" wrapText="1"/>
    </xf>
    <xf numFmtId="0" fontId="8" fillId="2" borderId="47" xfId="46" applyNumberFormat="1" applyFont="1" applyFill="1" applyBorder="1" applyAlignment="1" applyProtection="1">
      <alignment vertical="center" wrapText="1"/>
    </xf>
    <xf numFmtId="0" fontId="8" fillId="2" borderId="105" xfId="46" applyNumberFormat="1" applyFont="1" applyFill="1" applyBorder="1" applyAlignment="1" applyProtection="1">
      <alignment vertical="center" wrapText="1"/>
    </xf>
    <xf numFmtId="3" fontId="8" fillId="2" borderId="102" xfId="46" applyNumberFormat="1" applyFont="1" applyFill="1" applyBorder="1" applyAlignment="1" applyProtection="1">
      <alignment horizontal="right" vertical="center" wrapText="1"/>
    </xf>
    <xf numFmtId="165" fontId="8" fillId="2" borderId="102" xfId="46" applyNumberFormat="1" applyFont="1" applyFill="1" applyBorder="1" applyAlignment="1" applyProtection="1">
      <alignment horizontal="right" vertical="center" wrapText="1"/>
    </xf>
    <xf numFmtId="0" fontId="29" fillId="3" borderId="2" xfId="4" applyNumberFormat="1" applyFont="1" applyFill="1" applyBorder="1" applyAlignment="1" applyProtection="1">
      <alignment horizontal="left" vertical="center" wrapText="1"/>
    </xf>
    <xf numFmtId="0" fontId="29" fillId="3" borderId="3" xfId="4" applyNumberFormat="1" applyFont="1" applyFill="1" applyBorder="1" applyAlignment="1" applyProtection="1">
      <alignment horizontal="left" vertical="center" wrapText="1"/>
    </xf>
    <xf numFmtId="3" fontId="29" fillId="3" borderId="1" xfId="4" applyNumberFormat="1" applyFont="1" applyFill="1" applyBorder="1" applyAlignment="1" applyProtection="1">
      <alignment horizontal="right" vertical="center" wrapText="1"/>
    </xf>
    <xf numFmtId="3" fontId="29" fillId="3" borderId="3" xfId="4" applyNumberFormat="1" applyFont="1" applyFill="1" applyBorder="1" applyAlignment="1" applyProtection="1">
      <alignment horizontal="right" vertical="center" wrapText="1"/>
    </xf>
    <xf numFmtId="0" fontId="26" fillId="2" borderId="37" xfId="0" applyNumberFormat="1" applyFont="1" applyFill="1" applyBorder="1" applyAlignment="1" applyProtection="1">
      <alignment horizontal="left" vertical="top" wrapText="1"/>
    </xf>
    <xf numFmtId="0" fontId="26" fillId="2" borderId="38" xfId="0" applyNumberFormat="1" applyFont="1" applyFill="1" applyBorder="1" applyAlignment="1" applyProtection="1">
      <alignment horizontal="left" vertical="top" wrapText="1"/>
    </xf>
    <xf numFmtId="3" fontId="26" fillId="2" borderId="37" xfId="0" applyNumberFormat="1" applyFont="1" applyFill="1" applyBorder="1" applyAlignment="1" applyProtection="1">
      <alignment horizontal="right" vertical="center" wrapText="1"/>
    </xf>
    <xf numFmtId="3" fontId="26" fillId="2" borderId="39" xfId="0" applyNumberFormat="1" applyFont="1" applyFill="1" applyBorder="1" applyAlignment="1" applyProtection="1">
      <alignment horizontal="right" vertical="center" wrapText="1"/>
    </xf>
    <xf numFmtId="3" fontId="29" fillId="3" borderId="35" xfId="4" applyNumberFormat="1" applyFont="1" applyFill="1" applyBorder="1" applyAlignment="1" applyProtection="1">
      <alignment horizontal="right" vertical="center" wrapText="1"/>
    </xf>
    <xf numFmtId="3" fontId="29" fillId="3" borderId="42" xfId="4" applyNumberFormat="1" applyFont="1" applyFill="1" applyBorder="1" applyAlignment="1" applyProtection="1">
      <alignment horizontal="right" vertical="center" wrapText="1"/>
    </xf>
    <xf numFmtId="0" fontId="26" fillId="2" borderId="11" xfId="0" applyNumberFormat="1" applyFont="1" applyFill="1" applyBorder="1" applyAlignment="1" applyProtection="1">
      <alignment horizontal="left" vertical="top" wrapText="1"/>
    </xf>
    <xf numFmtId="0" fontId="26" fillId="2" borderId="15" xfId="0" applyNumberFormat="1" applyFont="1" applyFill="1" applyBorder="1" applyAlignment="1" applyProtection="1">
      <alignment horizontal="left" vertical="top" wrapText="1"/>
    </xf>
    <xf numFmtId="3" fontId="26" fillId="2" borderId="11" xfId="0" applyNumberFormat="1" applyFont="1" applyFill="1" applyBorder="1" applyAlignment="1" applyProtection="1">
      <alignment horizontal="right" vertical="center" wrapText="1"/>
    </xf>
    <xf numFmtId="3" fontId="26" fillId="2" borderId="12" xfId="0" applyNumberFormat="1" applyFont="1" applyFill="1" applyBorder="1" applyAlignment="1" applyProtection="1">
      <alignment horizontal="right" vertical="center" wrapText="1"/>
    </xf>
    <xf numFmtId="0" fontId="9" fillId="4" borderId="11" xfId="0" applyNumberFormat="1" applyFont="1" applyFill="1" applyBorder="1" applyAlignment="1" applyProtection="1">
      <alignment horizontal="left" vertical="center" wrapText="1"/>
    </xf>
    <xf numFmtId="0" fontId="9" fillId="4" borderId="15" xfId="0" applyNumberFormat="1" applyFont="1" applyFill="1" applyBorder="1" applyAlignment="1" applyProtection="1">
      <alignment horizontal="left" vertical="center" wrapText="1"/>
    </xf>
    <xf numFmtId="3" fontId="9" fillId="4" borderId="11" xfId="0" applyNumberFormat="1" applyFont="1" applyFill="1" applyBorder="1" applyAlignment="1" applyProtection="1">
      <alignment horizontal="right" vertical="center" wrapText="1"/>
    </xf>
    <xf numFmtId="3" fontId="9" fillId="4" borderId="12" xfId="0" applyNumberFormat="1" applyFont="1" applyFill="1" applyBorder="1" applyAlignment="1" applyProtection="1">
      <alignment horizontal="right" vertical="center" wrapText="1"/>
    </xf>
    <xf numFmtId="0" fontId="27" fillId="8" borderId="11" xfId="0" applyNumberFormat="1" applyFont="1" applyFill="1" applyBorder="1" applyAlignment="1" applyProtection="1">
      <alignment horizontal="left" vertical="center" wrapText="1"/>
    </xf>
    <xf numFmtId="0" fontId="27" fillId="8" borderId="15" xfId="0" applyNumberFormat="1" applyFont="1" applyFill="1" applyBorder="1" applyAlignment="1" applyProtection="1">
      <alignment horizontal="left" vertical="center" wrapText="1"/>
    </xf>
    <xf numFmtId="3" fontId="27" fillId="8" borderId="11" xfId="0" applyNumberFormat="1" applyFont="1" applyFill="1" applyBorder="1" applyAlignment="1" applyProtection="1">
      <alignment horizontal="right" vertical="center" wrapText="1"/>
    </xf>
    <xf numFmtId="3" fontId="27" fillId="8" borderId="12" xfId="0" applyNumberFormat="1" applyFont="1" applyFill="1" applyBorder="1" applyAlignment="1" applyProtection="1">
      <alignment horizontal="right" vertical="center" wrapText="1"/>
    </xf>
    <xf numFmtId="0" fontId="13" fillId="6" borderId="25" xfId="0" applyNumberFormat="1" applyFont="1" applyFill="1" applyBorder="1" applyAlignment="1" applyProtection="1">
      <alignment horizontal="left" vertical="center" wrapText="1"/>
    </xf>
    <xf numFmtId="0" fontId="13" fillId="6" borderId="15" xfId="0" applyNumberFormat="1" applyFont="1" applyFill="1" applyBorder="1" applyAlignment="1" applyProtection="1">
      <alignment horizontal="left" vertical="center" wrapText="1"/>
    </xf>
    <xf numFmtId="0" fontId="13" fillId="6" borderId="12" xfId="0" applyNumberFormat="1" applyFont="1" applyFill="1" applyBorder="1" applyAlignment="1" applyProtection="1">
      <alignment horizontal="left" vertical="center" wrapText="1"/>
    </xf>
    <xf numFmtId="3" fontId="13" fillId="6" borderId="11" xfId="0" applyNumberFormat="1" applyFont="1" applyFill="1" applyBorder="1" applyAlignment="1" applyProtection="1">
      <alignment horizontal="right" vertical="center" wrapText="1"/>
    </xf>
    <xf numFmtId="3" fontId="13" fillId="6" borderId="12" xfId="0" applyNumberFormat="1" applyFont="1" applyFill="1" applyBorder="1" applyAlignment="1" applyProtection="1">
      <alignment horizontal="right" vertical="center" wrapText="1"/>
    </xf>
    <xf numFmtId="0" fontId="26" fillId="2" borderId="11" xfId="0" applyNumberFormat="1" applyFont="1" applyFill="1" applyBorder="1" applyAlignment="1" applyProtection="1">
      <alignment horizontal="left" vertical="center" wrapText="1"/>
    </xf>
    <xf numFmtId="0" fontId="26" fillId="2" borderId="15" xfId="0" applyNumberFormat="1" applyFont="1" applyFill="1" applyBorder="1" applyAlignment="1" applyProtection="1">
      <alignment horizontal="left" vertical="center" wrapText="1"/>
    </xf>
    <xf numFmtId="0" fontId="26" fillId="2" borderId="12" xfId="0" applyNumberFormat="1" applyFont="1" applyFill="1" applyBorder="1" applyAlignment="1" applyProtection="1">
      <alignment horizontal="left" vertical="center" wrapText="1"/>
    </xf>
    <xf numFmtId="0" fontId="27" fillId="8" borderId="27" xfId="0" applyNumberFormat="1" applyFont="1" applyFill="1" applyBorder="1" applyAlignment="1" applyProtection="1">
      <alignment horizontal="left" vertical="center" wrapText="1"/>
    </xf>
    <xf numFmtId="0" fontId="27" fillId="8" borderId="5" xfId="0" applyNumberFormat="1" applyFont="1" applyFill="1" applyBorder="1" applyAlignment="1" applyProtection="1">
      <alignment horizontal="left" vertical="center" wrapText="1"/>
    </xf>
    <xf numFmtId="3" fontId="27" fillId="8" borderId="27" xfId="0" applyNumberFormat="1" applyFont="1" applyFill="1" applyBorder="1" applyAlignment="1" applyProtection="1">
      <alignment horizontal="right" vertical="center" wrapText="1"/>
    </xf>
    <xf numFmtId="3" fontId="27" fillId="8" borderId="10" xfId="0" applyNumberFormat="1" applyFont="1" applyFill="1" applyBorder="1" applyAlignment="1" applyProtection="1">
      <alignment horizontal="right" vertical="center" wrapText="1"/>
    </xf>
    <xf numFmtId="0" fontId="9" fillId="4" borderId="37" xfId="0" applyNumberFormat="1" applyFont="1" applyFill="1" applyBorder="1" applyAlignment="1" applyProtection="1">
      <alignment horizontal="left" vertical="center" wrapText="1"/>
    </xf>
    <xf numFmtId="0" fontId="9" fillId="4" borderId="38" xfId="0" applyNumberFormat="1" applyFont="1" applyFill="1" applyBorder="1" applyAlignment="1" applyProtection="1">
      <alignment horizontal="left" vertical="center" wrapText="1"/>
    </xf>
    <xf numFmtId="3" fontId="9" fillId="4" borderId="37" xfId="0" applyNumberFormat="1" applyFont="1" applyFill="1" applyBorder="1" applyAlignment="1" applyProtection="1">
      <alignment horizontal="right" vertical="center" wrapText="1"/>
    </xf>
    <xf numFmtId="3" fontId="9" fillId="4" borderId="39" xfId="0" applyNumberFormat="1" applyFont="1" applyFill="1" applyBorder="1" applyAlignment="1" applyProtection="1">
      <alignment horizontal="right" vertical="center" wrapText="1"/>
    </xf>
    <xf numFmtId="0" fontId="8" fillId="2" borderId="20" xfId="0" applyNumberFormat="1" applyFont="1" applyFill="1" applyBorder="1" applyAlignment="1" applyProtection="1">
      <alignment horizontal="left" vertical="top" wrapText="1"/>
    </xf>
    <xf numFmtId="0" fontId="8" fillId="2" borderId="0" xfId="0" applyNumberFormat="1" applyFont="1" applyFill="1" applyBorder="1" applyAlignment="1" applyProtection="1">
      <alignment horizontal="left" vertical="top" wrapText="1"/>
    </xf>
    <xf numFmtId="3" fontId="26" fillId="2" borderId="11" xfId="0" applyNumberFormat="1" applyFont="1" applyFill="1" applyBorder="1" applyAlignment="1" applyProtection="1">
      <alignment horizontal="right" vertical="top" wrapText="1"/>
    </xf>
    <xf numFmtId="3" fontId="26" fillId="2" borderId="12" xfId="0" applyNumberFormat="1" applyFont="1" applyFill="1" applyBorder="1" applyAlignment="1" applyProtection="1">
      <alignment horizontal="right" vertical="top" wrapText="1"/>
    </xf>
    <xf numFmtId="0" fontId="26" fillId="2" borderId="27" xfId="0" applyNumberFormat="1" applyFont="1" applyFill="1" applyBorder="1" applyAlignment="1" applyProtection="1">
      <alignment horizontal="left" vertical="top" wrapText="1"/>
    </xf>
    <xf numFmtId="0" fontId="26" fillId="2" borderId="5" xfId="0" applyNumberFormat="1" applyFont="1" applyFill="1" applyBorder="1" applyAlignment="1" applyProtection="1">
      <alignment horizontal="left" vertical="top" wrapText="1"/>
    </xf>
    <xf numFmtId="3" fontId="26" fillId="2" borderId="27" xfId="0" applyNumberFormat="1" applyFont="1" applyFill="1" applyBorder="1" applyAlignment="1" applyProtection="1">
      <alignment horizontal="right" vertical="center" wrapText="1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0" fontId="27" fillId="8" borderId="11" xfId="0" applyNumberFormat="1" applyFont="1" applyFill="1" applyBorder="1" applyAlignment="1" applyProtection="1">
      <alignment horizontal="left" vertical="top" wrapText="1"/>
    </xf>
    <xf numFmtId="0" fontId="27" fillId="8" borderId="15" xfId="0" applyNumberFormat="1" applyFont="1" applyFill="1" applyBorder="1" applyAlignment="1" applyProtection="1">
      <alignment horizontal="left" vertical="top" wrapText="1"/>
    </xf>
    <xf numFmtId="3" fontId="27" fillId="8" borderId="11" xfId="0" applyNumberFormat="1" applyFont="1" applyFill="1" applyBorder="1" applyAlignment="1" applyProtection="1">
      <alignment horizontal="right" vertical="top" wrapText="1"/>
    </xf>
    <xf numFmtId="3" fontId="27" fillId="8" borderId="12" xfId="0" applyNumberFormat="1" applyFont="1" applyFill="1" applyBorder="1" applyAlignment="1" applyProtection="1">
      <alignment horizontal="right" vertical="top" wrapText="1"/>
    </xf>
    <xf numFmtId="0" fontId="9" fillId="7" borderId="11" xfId="0" applyNumberFormat="1" applyFont="1" applyFill="1" applyBorder="1" applyAlignment="1" applyProtection="1">
      <alignment horizontal="left" vertical="center" wrapText="1"/>
    </xf>
    <xf numFmtId="0" fontId="9" fillId="7" borderId="15" xfId="0" applyNumberFormat="1" applyFont="1" applyFill="1" applyBorder="1" applyAlignment="1" applyProtection="1">
      <alignment horizontal="left" vertical="center" wrapText="1"/>
    </xf>
    <xf numFmtId="3" fontId="9" fillId="7" borderId="11" xfId="0" applyNumberFormat="1" applyFont="1" applyFill="1" applyBorder="1" applyAlignment="1" applyProtection="1">
      <alignment horizontal="right" vertical="center" wrapText="1"/>
    </xf>
    <xf numFmtId="3" fontId="9" fillId="7" borderId="12" xfId="0" applyNumberFormat="1" applyFont="1" applyFill="1" applyBorder="1" applyAlignment="1" applyProtection="1">
      <alignment horizontal="right" vertical="center" wrapText="1"/>
    </xf>
    <xf numFmtId="0" fontId="9" fillId="7" borderId="11" xfId="0" applyNumberFormat="1" applyFont="1" applyFill="1" applyBorder="1" applyAlignment="1" applyProtection="1">
      <alignment horizontal="left" vertical="top" wrapText="1"/>
    </xf>
    <xf numFmtId="0" fontId="9" fillId="7" borderId="15" xfId="0" applyNumberFormat="1" applyFont="1" applyFill="1" applyBorder="1" applyAlignment="1" applyProtection="1">
      <alignment horizontal="left" vertical="top" wrapText="1"/>
    </xf>
    <xf numFmtId="3" fontId="9" fillId="7" borderId="11" xfId="0" applyNumberFormat="1" applyFont="1" applyFill="1" applyBorder="1" applyAlignment="1" applyProtection="1">
      <alignment horizontal="right" vertical="top" wrapText="1"/>
    </xf>
    <xf numFmtId="3" fontId="9" fillId="7" borderId="12" xfId="0" applyNumberFormat="1" applyFont="1" applyFill="1" applyBorder="1" applyAlignment="1" applyProtection="1">
      <alignment horizontal="right" vertical="top" wrapText="1"/>
    </xf>
    <xf numFmtId="3" fontId="24" fillId="2" borderId="1" xfId="0" applyNumberFormat="1" applyFont="1" applyFill="1" applyBorder="1" applyAlignment="1">
      <alignment horizontal="right" vertical="center"/>
    </xf>
    <xf numFmtId="3" fontId="24" fillId="2" borderId="3" xfId="0" applyNumberFormat="1" applyFont="1" applyFill="1" applyBorder="1" applyAlignment="1">
      <alignment horizontal="right" vertical="center"/>
    </xf>
    <xf numFmtId="3" fontId="25" fillId="2" borderId="1" xfId="0" applyNumberFormat="1" applyFont="1" applyFill="1" applyBorder="1" applyAlignment="1">
      <alignment horizontal="right" vertical="center"/>
    </xf>
    <xf numFmtId="3" fontId="25" fillId="2" borderId="3" xfId="0" applyNumberFormat="1" applyFont="1" applyFill="1" applyBorder="1" applyAlignment="1">
      <alignment horizontal="right" vertical="center"/>
    </xf>
    <xf numFmtId="0" fontId="19" fillId="6" borderId="1" xfId="0" quotePrefix="1" applyFont="1" applyFill="1" applyBorder="1" applyAlignment="1">
      <alignment horizontal="center" vertical="center"/>
    </xf>
    <xf numFmtId="0" fontId="19" fillId="6" borderId="2" xfId="0" quotePrefix="1" applyFont="1" applyFill="1" applyBorder="1" applyAlignment="1">
      <alignment horizontal="center" vertical="center"/>
    </xf>
    <xf numFmtId="0" fontId="19" fillId="6" borderId="3" xfId="0" quotePrefix="1" applyFont="1" applyFill="1" applyBorder="1" applyAlignment="1">
      <alignment horizontal="center" vertical="center"/>
    </xf>
    <xf numFmtId="3" fontId="20" fillId="6" borderId="29" xfId="0" applyNumberFormat="1" applyFont="1" applyFill="1" applyBorder="1" applyAlignment="1">
      <alignment horizontal="right" vertical="center"/>
    </xf>
    <xf numFmtId="3" fontId="20" fillId="6" borderId="30" xfId="0" applyNumberFormat="1" applyFont="1" applyFill="1" applyBorder="1" applyAlignment="1">
      <alignment horizontal="right" vertical="center"/>
    </xf>
    <xf numFmtId="0" fontId="13" fillId="0" borderId="11" xfId="0" quotePrefix="1" applyFont="1" applyFill="1" applyBorder="1" applyAlignment="1">
      <alignment horizontal="left" vertical="center" wrapText="1"/>
    </xf>
    <xf numFmtId="0" fontId="13" fillId="0" borderId="12" xfId="0" quotePrefix="1" applyFont="1" applyFill="1" applyBorder="1" applyAlignment="1">
      <alignment horizontal="left" vertical="center" wrapText="1"/>
    </xf>
    <xf numFmtId="3" fontId="10" fillId="0" borderId="11" xfId="2" applyNumberFormat="1" applyFont="1" applyFill="1" applyBorder="1" applyAlignment="1">
      <alignment horizontal="right" vertical="center" wrapText="1"/>
    </xf>
    <xf numFmtId="3" fontId="10" fillId="0" borderId="12" xfId="2" applyNumberFormat="1" applyFont="1" applyFill="1" applyBorder="1" applyAlignment="1">
      <alignment horizontal="right" vertical="center" wrapText="1"/>
    </xf>
    <xf numFmtId="3" fontId="10" fillId="0" borderId="14" xfId="2" applyNumberFormat="1" applyFont="1" applyFill="1" applyBorder="1" applyAlignment="1">
      <alignment horizontal="right" vertical="center" wrapText="1"/>
    </xf>
    <xf numFmtId="3" fontId="10" fillId="0" borderId="15" xfId="2" applyNumberFormat="1" applyFont="1" applyFill="1" applyBorder="1" applyAlignment="1">
      <alignment horizontal="right" vertical="center" wrapText="1"/>
    </xf>
    <xf numFmtId="0" fontId="13" fillId="2" borderId="11" xfId="0" quotePrefix="1" applyFont="1" applyFill="1" applyBorder="1" applyAlignment="1">
      <alignment horizontal="left" vertical="center" wrapText="1"/>
    </xf>
    <xf numFmtId="0" fontId="13" fillId="2" borderId="12" xfId="0" quotePrefix="1" applyFont="1" applyFill="1" applyBorder="1" applyAlignment="1">
      <alignment horizontal="left" vertical="center" wrapText="1"/>
    </xf>
    <xf numFmtId="0" fontId="15" fillId="0" borderId="11" xfId="0" quotePrefix="1" applyFont="1" applyFill="1" applyBorder="1" applyAlignment="1">
      <alignment horizontal="left" vertical="center" wrapText="1"/>
    </xf>
    <xf numFmtId="0" fontId="15" fillId="0" borderId="12" xfId="0" quotePrefix="1" applyFont="1" applyFill="1" applyBorder="1" applyAlignment="1">
      <alignment horizontal="left" vertical="center" wrapText="1"/>
    </xf>
    <xf numFmtId="3" fontId="8" fillId="0" borderId="11" xfId="2" applyNumberFormat="1" applyFont="1" applyFill="1" applyBorder="1" applyAlignment="1">
      <alignment horizontal="right" vertical="center" wrapText="1"/>
    </xf>
    <xf numFmtId="3" fontId="8" fillId="0" borderId="15" xfId="2" applyNumberFormat="1" applyFont="1" applyFill="1" applyBorder="1" applyAlignment="1">
      <alignment horizontal="right" vertical="center" wrapText="1"/>
    </xf>
    <xf numFmtId="3" fontId="8" fillId="0" borderId="14" xfId="2" applyNumberFormat="1" applyFont="1" applyFill="1" applyBorder="1" applyAlignment="1">
      <alignment horizontal="right" vertical="center" wrapText="1"/>
    </xf>
    <xf numFmtId="0" fontId="15" fillId="2" borderId="11" xfId="0" quotePrefix="1" applyFont="1" applyFill="1" applyBorder="1" applyAlignment="1">
      <alignment horizontal="left" vertical="center" wrapText="1"/>
    </xf>
    <xf numFmtId="0" fontId="15" fillId="2" borderId="12" xfId="0" quotePrefix="1" applyFont="1" applyFill="1" applyBorder="1" applyAlignment="1">
      <alignment horizontal="left" vertical="center" wrapText="1"/>
    </xf>
    <xf numFmtId="0" fontId="12" fillId="4" borderId="25" xfId="0" quotePrefix="1" applyFont="1" applyFill="1" applyBorder="1" applyAlignment="1">
      <alignment horizontal="left" wrapText="1"/>
    </xf>
    <xf numFmtId="0" fontId="12" fillId="4" borderId="15" xfId="0" quotePrefix="1" applyFont="1" applyFill="1" applyBorder="1" applyAlignment="1">
      <alignment horizontal="left" wrapText="1"/>
    </xf>
    <xf numFmtId="0" fontId="12" fillId="4" borderId="12" xfId="0" quotePrefix="1" applyFont="1" applyFill="1" applyBorder="1" applyAlignment="1">
      <alignment horizontal="left" wrapText="1"/>
    </xf>
    <xf numFmtId="3" fontId="12" fillId="4" borderId="11" xfId="0" applyNumberFormat="1" applyFont="1" applyFill="1" applyBorder="1" applyAlignment="1">
      <alignment horizontal="right" wrapText="1"/>
    </xf>
    <xf numFmtId="3" fontId="12" fillId="4" borderId="12" xfId="0" applyNumberFormat="1" applyFont="1" applyFill="1" applyBorder="1" applyAlignment="1">
      <alignment horizontal="right" wrapText="1"/>
    </xf>
    <xf numFmtId="3" fontId="12" fillId="4" borderId="14" xfId="0" applyNumberFormat="1" applyFont="1" applyFill="1" applyBorder="1" applyAlignment="1">
      <alignment horizontal="right" wrapText="1"/>
    </xf>
    <xf numFmtId="3" fontId="17" fillId="0" borderId="11" xfId="2" applyNumberFormat="1" applyFont="1" applyFill="1" applyBorder="1" applyAlignment="1">
      <alignment horizontal="right" vertical="center" wrapText="1"/>
    </xf>
    <xf numFmtId="3" fontId="17" fillId="0" borderId="15" xfId="2" applyNumberFormat="1" applyFont="1" applyFill="1" applyBorder="1" applyAlignment="1">
      <alignment horizontal="right" vertical="center" wrapText="1"/>
    </xf>
    <xf numFmtId="3" fontId="17" fillId="0" borderId="14" xfId="2" applyNumberFormat="1" applyFont="1" applyFill="1" applyBorder="1" applyAlignment="1">
      <alignment horizontal="right" vertical="center" wrapText="1"/>
    </xf>
    <xf numFmtId="0" fontId="12" fillId="4" borderId="8" xfId="0" quotePrefix="1" applyFont="1" applyFill="1" applyBorder="1" applyAlignment="1">
      <alignment horizontal="left" vertical="center" wrapText="1"/>
    </xf>
    <xf numFmtId="0" fontId="12" fillId="4" borderId="5" xfId="0" quotePrefix="1" applyFont="1" applyFill="1" applyBorder="1" applyAlignment="1">
      <alignment horizontal="left" vertical="center" wrapText="1"/>
    </xf>
    <xf numFmtId="0" fontId="12" fillId="4" borderId="10" xfId="0" quotePrefix="1" applyFont="1" applyFill="1" applyBorder="1" applyAlignment="1">
      <alignment horizontal="left" vertical="center" wrapText="1"/>
    </xf>
    <xf numFmtId="3" fontId="12" fillId="4" borderId="11" xfId="0" applyNumberFormat="1" applyFont="1" applyFill="1" applyBorder="1" applyAlignment="1">
      <alignment horizontal="right" vertical="center" wrapText="1"/>
    </xf>
    <xf numFmtId="3" fontId="12" fillId="4" borderId="12" xfId="0" applyNumberFormat="1" applyFont="1" applyFill="1" applyBorder="1" applyAlignment="1">
      <alignment horizontal="right" vertical="center" wrapText="1"/>
    </xf>
    <xf numFmtId="3" fontId="12" fillId="4" borderId="14" xfId="0" applyNumberFormat="1" applyFont="1" applyFill="1" applyBorder="1" applyAlignment="1">
      <alignment horizontal="right" vertical="center" wrapText="1"/>
    </xf>
    <xf numFmtId="0" fontId="11" fillId="2" borderId="1" xfId="0" applyNumberFormat="1" applyFont="1" applyFill="1" applyBorder="1" applyAlignment="1" applyProtection="1">
      <alignment horizontal="center" vertical="top" wrapText="1"/>
    </xf>
    <xf numFmtId="0" fontId="11" fillId="2" borderId="2" xfId="0" applyNumberFormat="1" applyFont="1" applyFill="1" applyBorder="1" applyAlignment="1" applyProtection="1">
      <alignment horizontal="center" vertical="top" wrapText="1"/>
    </xf>
    <xf numFmtId="0" fontId="11" fillId="2" borderId="3" xfId="0" applyNumberFormat="1" applyFont="1" applyFill="1" applyBorder="1" applyAlignment="1" applyProtection="1">
      <alignment horizontal="center" vertical="top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2" fillId="3" borderId="1" xfId="0" applyNumberFormat="1" applyFont="1" applyFill="1" applyBorder="1" applyAlignment="1" applyProtection="1">
      <alignment horizontal="center" vertical="center" wrapText="1"/>
    </xf>
    <xf numFmtId="0" fontId="12" fillId="3" borderId="2" xfId="0" applyNumberFormat="1" applyFont="1" applyFill="1" applyBorder="1" applyAlignment="1" applyProtection="1">
      <alignment horizontal="center" vertical="center" wrapText="1"/>
    </xf>
    <xf numFmtId="0" fontId="12" fillId="3" borderId="3" xfId="0" applyNumberFormat="1" applyFont="1" applyFill="1" applyBorder="1" applyAlignment="1" applyProtection="1">
      <alignment horizontal="center" vertical="center" wrapText="1"/>
    </xf>
    <xf numFmtId="3" fontId="12" fillId="3" borderId="5" xfId="0" applyNumberFormat="1" applyFont="1" applyFill="1" applyBorder="1" applyAlignment="1" applyProtection="1">
      <alignment horizontal="right" vertical="center" wrapText="1"/>
    </xf>
    <xf numFmtId="3" fontId="12" fillId="3" borderId="6" xfId="0" applyNumberFormat="1" applyFont="1" applyFill="1" applyBorder="1" applyAlignment="1" applyProtection="1">
      <alignment horizontal="right" vertical="center" wrapText="1"/>
    </xf>
    <xf numFmtId="3" fontId="12" fillId="3" borderId="8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164" fontId="6" fillId="0" borderId="0" xfId="0" applyNumberFormat="1" applyFont="1" applyAlignment="1">
      <alignment horizontal="right" vertical="center"/>
    </xf>
    <xf numFmtId="0" fontId="7" fillId="0" borderId="0" xfId="0" applyFont="1" applyFill="1" applyAlignment="1">
      <alignment horizontal="center" vertical="center" wrapText="1"/>
    </xf>
    <xf numFmtId="0" fontId="8" fillId="2" borderId="0" xfId="0" applyNumberFormat="1" applyFont="1" applyFill="1" applyBorder="1" applyAlignment="1" applyProtection="1">
      <alignment horizontal="right" vertical="center" wrapText="1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9" fillId="2" borderId="2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0" fontId="10" fillId="2" borderId="1" xfId="0" applyNumberFormat="1" applyFont="1" applyFill="1" applyBorder="1" applyAlignment="1" applyProtection="1">
      <alignment horizontal="center" vertical="center" wrapText="1"/>
    </xf>
    <xf numFmtId="0" fontId="10" fillId="2" borderId="2" xfId="0" applyNumberFormat="1" applyFont="1" applyFill="1" applyBorder="1" applyAlignment="1" applyProtection="1">
      <alignment horizontal="center" vertical="center" wrapText="1"/>
    </xf>
    <xf numFmtId="0" fontId="10" fillId="2" borderId="3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39" fillId="2" borderId="37" xfId="0" applyNumberFormat="1" applyFont="1" applyFill="1" applyBorder="1" applyAlignment="1" applyProtection="1">
      <alignment horizontal="left" vertical="top" wrapText="1"/>
    </xf>
    <xf numFmtId="0" fontId="39" fillId="2" borderId="38" xfId="0" applyNumberFormat="1" applyFont="1" applyFill="1" applyBorder="1" applyAlignment="1" applyProtection="1">
      <alignment horizontal="left" vertical="top" wrapText="1"/>
    </xf>
    <xf numFmtId="0" fontId="39" fillId="2" borderId="39" xfId="0" applyNumberFormat="1" applyFont="1" applyFill="1" applyBorder="1" applyAlignment="1" applyProtection="1">
      <alignment horizontal="left" vertical="top" wrapText="1"/>
    </xf>
    <xf numFmtId="3" fontId="39" fillId="2" borderId="37" xfId="0" applyNumberFormat="1" applyFont="1" applyFill="1" applyBorder="1" applyAlignment="1" applyProtection="1">
      <alignment horizontal="right" vertical="top" wrapText="1"/>
    </xf>
    <xf numFmtId="3" fontId="39" fillId="2" borderId="39" xfId="0" applyNumberFormat="1" applyFont="1" applyFill="1" applyBorder="1" applyAlignment="1" applyProtection="1">
      <alignment horizontal="right" vertical="top" wrapText="1"/>
    </xf>
    <xf numFmtId="0" fontId="22" fillId="2" borderId="0" xfId="0" applyNumberFormat="1" applyFont="1" applyFill="1" applyBorder="1" applyAlignment="1" applyProtection="1">
      <alignment horizontal="left" vertical="top" wrapText="1"/>
    </xf>
    <xf numFmtId="0" fontId="40" fillId="5" borderId="0" xfId="0" applyNumberFormat="1" applyFont="1" applyFill="1" applyBorder="1" applyAlignment="1" applyProtection="1">
      <alignment horizontal="left" vertical="center" wrapText="1"/>
    </xf>
    <xf numFmtId="3" fontId="33" fillId="5" borderId="46" xfId="0" applyNumberFormat="1" applyFont="1" applyFill="1" applyBorder="1" applyAlignment="1" applyProtection="1">
      <alignment horizontal="right" vertical="center" wrapText="1"/>
    </xf>
    <xf numFmtId="3" fontId="33" fillId="5" borderId="21" xfId="0" applyNumberFormat="1" applyFont="1" applyFill="1" applyBorder="1" applyAlignment="1" applyProtection="1">
      <alignment horizontal="right" vertical="center" wrapText="1"/>
    </xf>
    <xf numFmtId="0" fontId="39" fillId="2" borderId="11" xfId="0" applyNumberFormat="1" applyFont="1" applyFill="1" applyBorder="1" applyAlignment="1" applyProtection="1">
      <alignment horizontal="left" vertical="top" wrapText="1"/>
    </xf>
    <xf numFmtId="0" fontId="39" fillId="2" borderId="15" xfId="0" applyNumberFormat="1" applyFont="1" applyFill="1" applyBorder="1" applyAlignment="1" applyProtection="1">
      <alignment horizontal="left" vertical="top" wrapText="1"/>
    </xf>
    <xf numFmtId="0" fontId="39" fillId="2" borderId="12" xfId="0" applyNumberFormat="1" applyFont="1" applyFill="1" applyBorder="1" applyAlignment="1" applyProtection="1">
      <alignment horizontal="left" vertical="top" wrapText="1"/>
    </xf>
    <xf numFmtId="3" fontId="39" fillId="2" borderId="11" xfId="0" applyNumberFormat="1" applyFont="1" applyFill="1" applyBorder="1" applyAlignment="1" applyProtection="1">
      <alignment horizontal="right" vertical="top" wrapText="1"/>
    </xf>
    <xf numFmtId="3" fontId="39" fillId="2" borderId="12" xfId="0" applyNumberFormat="1" applyFont="1" applyFill="1" applyBorder="1" applyAlignment="1" applyProtection="1">
      <alignment horizontal="right" vertical="top" wrapText="1"/>
    </xf>
    <xf numFmtId="0" fontId="39" fillId="8" borderId="11" xfId="0" applyNumberFormat="1" applyFont="1" applyFill="1" applyBorder="1" applyAlignment="1" applyProtection="1">
      <alignment horizontal="left" vertical="top" wrapText="1"/>
    </xf>
    <xf numFmtId="0" fontId="39" fillId="8" borderId="15" xfId="0" applyNumberFormat="1" applyFont="1" applyFill="1" applyBorder="1" applyAlignment="1" applyProtection="1">
      <alignment horizontal="left" vertical="top" wrapText="1"/>
    </xf>
    <xf numFmtId="0" fontId="39" fillId="8" borderId="12" xfId="0" applyNumberFormat="1" applyFont="1" applyFill="1" applyBorder="1" applyAlignment="1" applyProtection="1">
      <alignment horizontal="left" vertical="top" wrapText="1"/>
    </xf>
    <xf numFmtId="3" fontId="39" fillId="8" borderId="11" xfId="0" applyNumberFormat="1" applyFont="1" applyFill="1" applyBorder="1" applyAlignment="1" applyProtection="1">
      <alignment horizontal="right" vertical="top" wrapText="1"/>
    </xf>
    <xf numFmtId="3" fontId="39" fillId="8" borderId="12" xfId="0" applyNumberFormat="1" applyFont="1" applyFill="1" applyBorder="1" applyAlignment="1" applyProtection="1">
      <alignment horizontal="right" vertical="top" wrapText="1"/>
    </xf>
    <xf numFmtId="0" fontId="33" fillId="7" borderId="37" xfId="0" applyNumberFormat="1" applyFont="1" applyFill="1" applyBorder="1" applyAlignment="1" applyProtection="1">
      <alignment horizontal="left" vertical="top" wrapText="1"/>
    </xf>
    <xf numFmtId="0" fontId="33" fillId="7" borderId="38" xfId="0" applyNumberFormat="1" applyFont="1" applyFill="1" applyBorder="1" applyAlignment="1" applyProtection="1">
      <alignment horizontal="left" vertical="top" wrapText="1"/>
    </xf>
    <xf numFmtId="3" fontId="33" fillId="7" borderId="37" xfId="0" applyNumberFormat="1" applyFont="1" applyFill="1" applyBorder="1" applyAlignment="1" applyProtection="1">
      <alignment horizontal="right" vertical="top" wrapText="1"/>
    </xf>
    <xf numFmtId="3" fontId="33" fillId="7" borderId="39" xfId="0" applyNumberFormat="1" applyFont="1" applyFill="1" applyBorder="1" applyAlignment="1" applyProtection="1">
      <alignment horizontal="right" vertical="top" wrapText="1"/>
    </xf>
    <xf numFmtId="0" fontId="39" fillId="8" borderId="27" xfId="0" applyNumberFormat="1" applyFont="1" applyFill="1" applyBorder="1" applyAlignment="1" applyProtection="1">
      <alignment horizontal="left" vertical="top" wrapText="1"/>
    </xf>
    <xf numFmtId="0" fontId="39" fillId="8" borderId="5" xfId="0" applyNumberFormat="1" applyFont="1" applyFill="1" applyBorder="1" applyAlignment="1" applyProtection="1">
      <alignment horizontal="left" vertical="top" wrapText="1"/>
    </xf>
    <xf numFmtId="0" fontId="39" fillId="8" borderId="10" xfId="0" applyNumberFormat="1" applyFont="1" applyFill="1" applyBorder="1" applyAlignment="1" applyProtection="1">
      <alignment horizontal="left" vertical="top" wrapText="1"/>
    </xf>
    <xf numFmtId="3" fontId="39" fillId="8" borderId="27" xfId="0" applyNumberFormat="1" applyFont="1" applyFill="1" applyBorder="1" applyAlignment="1" applyProtection="1">
      <alignment horizontal="right" vertical="top" wrapText="1"/>
    </xf>
    <xf numFmtId="3" fontId="39" fillId="8" borderId="10" xfId="0" applyNumberFormat="1" applyFont="1" applyFill="1" applyBorder="1" applyAlignment="1" applyProtection="1">
      <alignment horizontal="right" vertical="top" wrapText="1"/>
    </xf>
    <xf numFmtId="0" fontId="33" fillId="7" borderId="11" xfId="0" applyNumberFormat="1" applyFont="1" applyFill="1" applyBorder="1" applyAlignment="1" applyProtection="1">
      <alignment horizontal="left" vertical="top" wrapText="1"/>
    </xf>
    <xf numFmtId="0" fontId="33" fillId="7" borderId="15" xfId="0" applyNumberFormat="1" applyFont="1" applyFill="1" applyBorder="1" applyAlignment="1" applyProtection="1">
      <alignment horizontal="left" vertical="top" wrapText="1"/>
    </xf>
    <xf numFmtId="3" fontId="33" fillId="7" borderId="11" xfId="0" applyNumberFormat="1" applyFont="1" applyFill="1" applyBorder="1" applyAlignment="1" applyProtection="1">
      <alignment horizontal="right" vertical="top" wrapText="1"/>
    </xf>
    <xf numFmtId="3" fontId="33" fillId="7" borderId="12" xfId="0" applyNumberFormat="1" applyFont="1" applyFill="1" applyBorder="1" applyAlignment="1" applyProtection="1">
      <alignment horizontal="right" vertical="top" wrapText="1"/>
    </xf>
    <xf numFmtId="0" fontId="37" fillId="6" borderId="25" xfId="0" applyNumberFormat="1" applyFont="1" applyFill="1" applyBorder="1" applyAlignment="1" applyProtection="1">
      <alignment horizontal="left" vertical="center" wrapText="1"/>
    </xf>
    <xf numFmtId="0" fontId="37" fillId="6" borderId="15" xfId="0" applyNumberFormat="1" applyFont="1" applyFill="1" applyBorder="1" applyAlignment="1" applyProtection="1">
      <alignment horizontal="left" vertical="center" wrapText="1"/>
    </xf>
    <xf numFmtId="3" fontId="37" fillId="6" borderId="11" xfId="0" applyNumberFormat="1" applyFont="1" applyFill="1" applyBorder="1" applyAlignment="1" applyProtection="1">
      <alignment horizontal="right" vertical="center" wrapText="1"/>
    </xf>
    <xf numFmtId="3" fontId="37" fillId="6" borderId="12" xfId="0" applyNumberFormat="1" applyFont="1" applyFill="1" applyBorder="1" applyAlignment="1" applyProtection="1">
      <alignment horizontal="right" vertical="center" wrapText="1"/>
    </xf>
    <xf numFmtId="0" fontId="22" fillId="2" borderId="18" xfId="0" applyNumberFormat="1" applyFont="1" applyFill="1" applyBorder="1" applyAlignment="1" applyProtection="1">
      <alignment horizontal="left" vertical="top" wrapText="1"/>
    </xf>
    <xf numFmtId="0" fontId="22" fillId="2" borderId="5" xfId="0" applyNumberFormat="1" applyFont="1" applyFill="1" applyBorder="1" applyAlignment="1" applyProtection="1">
      <alignment horizontal="left" vertical="top" wrapText="1"/>
    </xf>
    <xf numFmtId="0" fontId="22" fillId="2" borderId="20" xfId="0" applyNumberFormat="1" applyFont="1" applyFill="1" applyBorder="1" applyAlignment="1" applyProtection="1">
      <alignment horizontal="left" vertical="top" wrapText="1"/>
    </xf>
    <xf numFmtId="0" fontId="22" fillId="2" borderId="21" xfId="0" applyNumberFormat="1" applyFont="1" applyFill="1" applyBorder="1" applyAlignment="1" applyProtection="1">
      <alignment horizontal="left" vertical="top" wrapText="1"/>
    </xf>
    <xf numFmtId="0" fontId="39" fillId="2" borderId="27" xfId="0" applyNumberFormat="1" applyFont="1" applyFill="1" applyBorder="1" applyAlignment="1" applyProtection="1">
      <alignment horizontal="left" vertical="top" wrapText="1"/>
    </xf>
    <xf numFmtId="0" fontId="39" fillId="2" borderId="5" xfId="0" applyNumberFormat="1" applyFont="1" applyFill="1" applyBorder="1" applyAlignment="1" applyProtection="1">
      <alignment horizontal="left" vertical="top" wrapText="1"/>
    </xf>
    <xf numFmtId="0" fontId="39" fillId="2" borderId="10" xfId="0" applyNumberFormat="1" applyFont="1" applyFill="1" applyBorder="1" applyAlignment="1" applyProtection="1">
      <alignment horizontal="left" vertical="top" wrapText="1"/>
    </xf>
    <xf numFmtId="3" fontId="39" fillId="2" borderId="27" xfId="0" applyNumberFormat="1" applyFont="1" applyFill="1" applyBorder="1" applyAlignment="1" applyProtection="1">
      <alignment horizontal="right" vertical="top" wrapText="1"/>
    </xf>
    <xf numFmtId="3" fontId="39" fillId="2" borderId="10" xfId="0" applyNumberFormat="1" applyFont="1" applyFill="1" applyBorder="1" applyAlignment="1" applyProtection="1">
      <alignment horizontal="right" vertical="top" wrapText="1"/>
    </xf>
    <xf numFmtId="0" fontId="22" fillId="2" borderId="19" xfId="0" applyNumberFormat="1" applyFont="1" applyFill="1" applyBorder="1" applyAlignment="1" applyProtection="1">
      <alignment horizontal="left" vertical="top" wrapText="1"/>
    </xf>
    <xf numFmtId="0" fontId="22" fillId="2" borderId="10" xfId="0" applyNumberFormat="1" applyFont="1" applyFill="1" applyBorder="1" applyAlignment="1" applyProtection="1">
      <alignment horizontal="left" vertical="top" wrapText="1"/>
    </xf>
    <xf numFmtId="0" fontId="38" fillId="8" borderId="11" xfId="0" applyNumberFormat="1" applyFont="1" applyFill="1" applyBorder="1" applyAlignment="1" applyProtection="1">
      <alignment horizontal="left" vertical="top" wrapText="1"/>
    </xf>
    <xf numFmtId="0" fontId="38" fillId="8" borderId="15" xfId="0" applyNumberFormat="1" applyFont="1" applyFill="1" applyBorder="1" applyAlignment="1" applyProtection="1">
      <alignment horizontal="left" vertical="top" wrapText="1"/>
    </xf>
    <xf numFmtId="0" fontId="38" fillId="8" borderId="12" xfId="0" applyNumberFormat="1" applyFont="1" applyFill="1" applyBorder="1" applyAlignment="1" applyProtection="1">
      <alignment horizontal="left" vertical="top" wrapText="1"/>
    </xf>
    <xf numFmtId="3" fontId="38" fillId="8" borderId="11" xfId="0" applyNumberFormat="1" applyFont="1" applyFill="1" applyBorder="1" applyAlignment="1" applyProtection="1">
      <alignment horizontal="right" vertical="top" wrapText="1"/>
    </xf>
    <xf numFmtId="3" fontId="38" fillId="8" borderId="12" xfId="0" applyNumberFormat="1" applyFont="1" applyFill="1" applyBorder="1" applyAlignment="1" applyProtection="1">
      <alignment horizontal="right" vertical="top" wrapText="1"/>
    </xf>
    <xf numFmtId="0" fontId="38" fillId="8" borderId="27" xfId="0" applyNumberFormat="1" applyFont="1" applyFill="1" applyBorder="1" applyAlignment="1" applyProtection="1">
      <alignment horizontal="left" vertical="top" wrapText="1"/>
    </xf>
    <xf numFmtId="0" fontId="38" fillId="8" borderId="5" xfId="0" applyNumberFormat="1" applyFont="1" applyFill="1" applyBorder="1" applyAlignment="1" applyProtection="1">
      <alignment horizontal="left" vertical="top" wrapText="1"/>
    </xf>
    <xf numFmtId="0" fontId="38" fillId="8" borderId="10" xfId="0" applyNumberFormat="1" applyFont="1" applyFill="1" applyBorder="1" applyAlignment="1" applyProtection="1">
      <alignment horizontal="left" vertical="top" wrapText="1"/>
    </xf>
    <xf numFmtId="3" fontId="38" fillId="8" borderId="27" xfId="0" applyNumberFormat="1" applyFont="1" applyFill="1" applyBorder="1" applyAlignment="1" applyProtection="1">
      <alignment horizontal="right" vertical="top" wrapText="1"/>
    </xf>
    <xf numFmtId="3" fontId="38" fillId="8" borderId="10" xfId="0" applyNumberFormat="1" applyFont="1" applyFill="1" applyBorder="1" applyAlignment="1" applyProtection="1">
      <alignment horizontal="right" vertical="top" wrapText="1"/>
    </xf>
    <xf numFmtId="0" fontId="33" fillId="7" borderId="12" xfId="0" applyNumberFormat="1" applyFont="1" applyFill="1" applyBorder="1" applyAlignment="1" applyProtection="1">
      <alignment horizontal="left" vertical="top" wrapText="1"/>
    </xf>
    <xf numFmtId="0" fontId="35" fillId="2" borderId="1" xfId="0" applyNumberFormat="1" applyFont="1" applyFill="1" applyBorder="1" applyAlignment="1" applyProtection="1">
      <alignment horizontal="center" vertical="top" wrapText="1"/>
    </xf>
    <xf numFmtId="0" fontId="35" fillId="2" borderId="2" xfId="0" applyNumberFormat="1" applyFont="1" applyFill="1" applyBorder="1" applyAlignment="1" applyProtection="1">
      <alignment horizontal="center" vertical="top" wrapText="1"/>
    </xf>
    <xf numFmtId="0" fontId="35" fillId="2" borderId="3" xfId="0" applyNumberFormat="1" applyFont="1" applyFill="1" applyBorder="1" applyAlignment="1" applyProtection="1">
      <alignment horizontal="center" vertical="top" wrapText="1"/>
    </xf>
    <xf numFmtId="0" fontId="37" fillId="6" borderId="8" xfId="0" applyNumberFormat="1" applyFont="1" applyFill="1" applyBorder="1" applyAlignment="1" applyProtection="1">
      <alignment horizontal="left" vertical="center" wrapText="1"/>
    </xf>
    <xf numFmtId="0" fontId="37" fillId="6" borderId="5" xfId="0" applyNumberFormat="1" applyFont="1" applyFill="1" applyBorder="1" applyAlignment="1" applyProtection="1">
      <alignment horizontal="left" vertical="center" wrapText="1"/>
    </xf>
    <xf numFmtId="0" fontId="37" fillId="6" borderId="10" xfId="0" applyNumberFormat="1" applyFont="1" applyFill="1" applyBorder="1" applyAlignment="1" applyProtection="1">
      <alignment horizontal="left" vertical="center" wrapText="1"/>
    </xf>
    <xf numFmtId="3" fontId="37" fillId="6" borderId="27" xfId="0" applyNumberFormat="1" applyFont="1" applyFill="1" applyBorder="1" applyAlignment="1" applyProtection="1">
      <alignment horizontal="right" vertical="center" wrapText="1"/>
    </xf>
    <xf numFmtId="3" fontId="37" fillId="6" borderId="10" xfId="0" applyNumberFormat="1" applyFont="1" applyFill="1" applyBorder="1" applyAlignment="1" applyProtection="1">
      <alignment horizontal="right" vertical="center" wrapText="1"/>
    </xf>
    <xf numFmtId="0" fontId="20" fillId="4" borderId="1" xfId="0" quotePrefix="1" applyFont="1" applyFill="1" applyBorder="1" applyAlignment="1">
      <alignment horizontal="left" vertical="center" wrapText="1"/>
    </xf>
    <xf numFmtId="0" fontId="20" fillId="4" borderId="2" xfId="0" quotePrefix="1" applyFont="1" applyFill="1" applyBorder="1" applyAlignment="1">
      <alignment horizontal="left" vertical="center" wrapText="1"/>
    </xf>
    <xf numFmtId="0" fontId="20" fillId="4" borderId="3" xfId="0" quotePrefix="1" applyFont="1" applyFill="1" applyBorder="1" applyAlignment="1">
      <alignment horizontal="left" vertical="center" wrapText="1"/>
    </xf>
    <xf numFmtId="3" fontId="20" fillId="4" borderId="2" xfId="0" applyNumberFormat="1" applyFont="1" applyFill="1" applyBorder="1" applyAlignment="1" applyProtection="1">
      <alignment horizontal="right" vertical="center" wrapText="1"/>
    </xf>
    <xf numFmtId="3" fontId="20" fillId="4" borderId="3" xfId="0" applyNumberFormat="1" applyFont="1" applyFill="1" applyBorder="1" applyAlignment="1" applyProtection="1">
      <alignment horizontal="right" vertical="center" wrapText="1"/>
    </xf>
    <xf numFmtId="0" fontId="35" fillId="2" borderId="35" xfId="0" applyNumberFormat="1" applyFont="1" applyFill="1" applyBorder="1" applyAlignment="1" applyProtection="1">
      <alignment horizontal="left" vertical="top" wrapText="1"/>
    </xf>
    <xf numFmtId="0" fontId="35" fillId="2" borderId="34" xfId="0" applyNumberFormat="1" applyFont="1" applyFill="1" applyBorder="1" applyAlignment="1" applyProtection="1">
      <alignment horizontal="left" vertical="top" wrapText="1"/>
    </xf>
    <xf numFmtId="3" fontId="36" fillId="2" borderId="11" xfId="0" applyNumberFormat="1" applyFont="1" applyFill="1" applyBorder="1" applyAlignment="1" applyProtection="1">
      <alignment vertical="top" wrapText="1"/>
    </xf>
    <xf numFmtId="3" fontId="36" fillId="2" borderId="12" xfId="0" applyNumberFormat="1" applyFont="1" applyFill="1" applyBorder="1" applyAlignment="1" applyProtection="1">
      <alignment vertical="top" wrapText="1"/>
    </xf>
    <xf numFmtId="0" fontId="35" fillId="2" borderId="43" xfId="0" applyNumberFormat="1" applyFont="1" applyFill="1" applyBorder="1" applyAlignment="1" applyProtection="1">
      <alignment horizontal="left" vertical="top" wrapText="1"/>
    </xf>
    <xf numFmtId="0" fontId="35" fillId="2" borderId="44" xfId="0" applyNumberFormat="1" applyFont="1" applyFill="1" applyBorder="1" applyAlignment="1" applyProtection="1">
      <alignment horizontal="left" vertical="top" wrapText="1"/>
    </xf>
    <xf numFmtId="0" fontId="20" fillId="3" borderId="1" xfId="0" applyNumberFormat="1" applyFont="1" applyFill="1" applyBorder="1" applyAlignment="1" applyProtection="1">
      <alignment horizontal="center" vertical="center" wrapText="1"/>
    </xf>
    <xf numFmtId="0" fontId="20" fillId="3" borderId="2" xfId="0" applyNumberFormat="1" applyFont="1" applyFill="1" applyBorder="1" applyAlignment="1" applyProtection="1">
      <alignment horizontal="center" vertical="center" wrapText="1"/>
    </xf>
    <xf numFmtId="0" fontId="20" fillId="3" borderId="3" xfId="0" applyNumberFormat="1" applyFont="1" applyFill="1" applyBorder="1" applyAlignment="1" applyProtection="1">
      <alignment horizontal="center" vertical="center" wrapText="1"/>
    </xf>
    <xf numFmtId="3" fontId="20" fillId="3" borderId="34" xfId="0" applyNumberFormat="1" applyFont="1" applyFill="1" applyBorder="1" applyAlignment="1" applyProtection="1">
      <alignment horizontal="right" vertical="center" wrapText="1"/>
    </xf>
    <xf numFmtId="3" fontId="20" fillId="3" borderId="42" xfId="0" applyNumberFormat="1" applyFont="1" applyFill="1" applyBorder="1" applyAlignment="1" applyProtection="1">
      <alignment horizontal="right" vertical="center" wrapText="1"/>
    </xf>
    <xf numFmtId="0" fontId="35" fillId="2" borderId="45" xfId="0" applyNumberFormat="1" applyFont="1" applyFill="1" applyBorder="1" applyAlignment="1" applyProtection="1">
      <alignment horizontal="left" vertical="top" wrapText="1"/>
    </xf>
    <xf numFmtId="0" fontId="35" fillId="2" borderId="42" xfId="0" applyNumberFormat="1" applyFont="1" applyFill="1" applyBorder="1" applyAlignment="1" applyProtection="1">
      <alignment horizontal="left" vertical="top" wrapText="1"/>
    </xf>
    <xf numFmtId="0" fontId="35" fillId="2" borderId="1" xfId="0" applyNumberFormat="1" applyFont="1" applyFill="1" applyBorder="1" applyAlignment="1" applyProtection="1">
      <alignment horizontal="left" vertical="top" wrapText="1"/>
    </xf>
    <xf numFmtId="0" fontId="35" fillId="2" borderId="3" xfId="0" applyNumberFormat="1" applyFont="1" applyFill="1" applyBorder="1" applyAlignment="1" applyProtection="1">
      <alignment horizontal="left" vertical="top" wrapText="1"/>
    </xf>
    <xf numFmtId="3" fontId="36" fillId="2" borderId="15" xfId="0" applyNumberFormat="1" applyFont="1" applyFill="1" applyBorder="1" applyAlignment="1" applyProtection="1">
      <alignment vertical="top" wrapText="1"/>
    </xf>
    <xf numFmtId="164" fontId="31" fillId="0" borderId="0" xfId="0" applyNumberFormat="1" applyFont="1" applyAlignment="1">
      <alignment horizontal="right" vertical="center"/>
    </xf>
    <xf numFmtId="0" fontId="32" fillId="0" borderId="0" xfId="0" applyFont="1" applyFill="1" applyAlignment="1">
      <alignment horizontal="center" vertical="center" wrapText="1"/>
    </xf>
    <xf numFmtId="0" fontId="33" fillId="2" borderId="1" xfId="0" applyNumberFormat="1" applyFont="1" applyFill="1" applyBorder="1" applyAlignment="1" applyProtection="1">
      <alignment horizontal="center" vertical="center" wrapText="1"/>
    </xf>
    <xf numFmtId="0" fontId="33" fillId="2" borderId="2" xfId="0" applyNumberFormat="1" applyFont="1" applyFill="1" applyBorder="1" applyAlignment="1" applyProtection="1">
      <alignment horizontal="center" vertical="center" wrapText="1"/>
    </xf>
    <xf numFmtId="0" fontId="33" fillId="2" borderId="3" xfId="0" applyNumberFormat="1" applyFont="1" applyFill="1" applyBorder="1" applyAlignment="1" applyProtection="1">
      <alignment horizontal="center" vertical="center" wrapText="1"/>
    </xf>
    <xf numFmtId="0" fontId="34" fillId="2" borderId="1" xfId="0" applyNumberFormat="1" applyFont="1" applyFill="1" applyBorder="1" applyAlignment="1" applyProtection="1">
      <alignment horizontal="center" vertical="center" wrapText="1"/>
    </xf>
    <xf numFmtId="0" fontId="34" fillId="2" borderId="3" xfId="0" applyNumberFormat="1" applyFont="1" applyFill="1" applyBorder="1" applyAlignment="1" applyProtection="1">
      <alignment horizontal="center" vertical="center" wrapText="1"/>
    </xf>
    <xf numFmtId="0" fontId="34" fillId="0" borderId="1" xfId="0" applyNumberFormat="1" applyFont="1" applyFill="1" applyBorder="1" applyAlignment="1" applyProtection="1">
      <alignment horizontal="center" vertical="center" wrapText="1"/>
    </xf>
    <xf numFmtId="0" fontId="34" fillId="0" borderId="3" xfId="0" applyNumberFormat="1" applyFont="1" applyFill="1" applyBorder="1" applyAlignment="1" applyProtection="1">
      <alignment horizontal="center" vertical="center" wrapText="1"/>
    </xf>
    <xf numFmtId="0" fontId="35" fillId="0" borderId="1" xfId="0" applyNumberFormat="1" applyFont="1" applyFill="1" applyBorder="1" applyAlignment="1" applyProtection="1">
      <alignment horizontal="center" vertical="center" wrapText="1"/>
    </xf>
    <xf numFmtId="0" fontId="35" fillId="0" borderId="3" xfId="0" applyNumberFormat="1" applyFont="1" applyFill="1" applyBorder="1" applyAlignment="1" applyProtection="1">
      <alignment horizontal="center" vertical="center" wrapText="1"/>
    </xf>
    <xf numFmtId="0" fontId="58" fillId="0" borderId="0" xfId="5" applyFont="1" applyBorder="1" applyAlignment="1">
      <alignment horizontal="left"/>
    </xf>
    <xf numFmtId="0" fontId="47" fillId="0" borderId="0" xfId="5" applyFont="1" applyBorder="1" applyAlignment="1">
      <alignment horizontal="left"/>
    </xf>
    <xf numFmtId="0" fontId="42" fillId="0" borderId="0" xfId="5" applyFont="1" applyFill="1" applyAlignment="1">
      <alignment horizontal="right"/>
    </xf>
    <xf numFmtId="0" fontId="43" fillId="0" borderId="0" xfId="5" applyFont="1" applyFill="1" applyAlignment="1">
      <alignment horizontal="center"/>
    </xf>
    <xf numFmtId="0" fontId="44" fillId="0" borderId="0" xfId="5" applyFont="1" applyAlignment="1">
      <alignment horizontal="center"/>
    </xf>
    <xf numFmtId="0" fontId="46" fillId="0" borderId="0" xfId="5" applyFont="1" applyAlignment="1">
      <alignment horizontal="center"/>
    </xf>
    <xf numFmtId="0" fontId="48" fillId="0" borderId="53" xfId="5" applyFont="1" applyBorder="1" applyAlignment="1">
      <alignment horizontal="center"/>
    </xf>
    <xf numFmtId="0" fontId="48" fillId="0" borderId="54" xfId="5" applyFont="1" applyBorder="1" applyAlignment="1">
      <alignment horizontal="center"/>
    </xf>
    <xf numFmtId="0" fontId="48" fillId="0" borderId="55" xfId="5" applyFont="1" applyBorder="1" applyAlignment="1">
      <alignment horizontal="center"/>
    </xf>
    <xf numFmtId="0" fontId="48" fillId="0" borderId="0" xfId="5" applyFont="1" applyAlignment="1">
      <alignment horizontal="right"/>
    </xf>
    <xf numFmtId="0" fontId="69" fillId="0" borderId="0" xfId="5" applyFont="1" applyFill="1" applyAlignment="1">
      <alignment horizontal="center" wrapText="1"/>
    </xf>
    <xf numFmtId="0" fontId="70" fillId="0" borderId="0" xfId="5" applyFont="1" applyAlignment="1">
      <alignment horizontal="center" vertical="center" wrapText="1"/>
    </xf>
    <xf numFmtId="0" fontId="51" fillId="0" borderId="67" xfId="5" quotePrefix="1" applyFont="1" applyFill="1" applyBorder="1" applyAlignment="1">
      <alignment vertical="center" wrapText="1"/>
    </xf>
    <xf numFmtId="0" fontId="51" fillId="0" borderId="68" xfId="5" quotePrefix="1" applyFont="1" applyFill="1" applyBorder="1" applyAlignment="1">
      <alignment vertical="center" wrapText="1"/>
    </xf>
    <xf numFmtId="0" fontId="51" fillId="0" borderId="69" xfId="5" quotePrefix="1" applyFont="1" applyFill="1" applyBorder="1" applyAlignment="1">
      <alignment vertical="center" wrapText="1"/>
    </xf>
    <xf numFmtId="0" fontId="22" fillId="27" borderId="11" xfId="0" applyNumberFormat="1" applyFont="1" applyFill="1" applyBorder="1" applyAlignment="1" applyProtection="1">
      <alignment vertical="center" wrapText="1"/>
    </xf>
    <xf numFmtId="0" fontId="22" fillId="27" borderId="15" xfId="0" applyNumberFormat="1" applyFont="1" applyFill="1" applyBorder="1" applyAlignment="1" applyProtection="1">
      <alignment vertical="center" wrapText="1"/>
    </xf>
    <xf numFmtId="0" fontId="34" fillId="30" borderId="95" xfId="0" applyNumberFormat="1" applyFont="1" applyFill="1" applyBorder="1" applyAlignment="1" applyProtection="1">
      <alignment vertical="center" wrapText="1"/>
    </xf>
    <xf numFmtId="0" fontId="34" fillId="30" borderId="15" xfId="0" applyNumberFormat="1" applyFont="1" applyFill="1" applyBorder="1" applyAlignment="1" applyProtection="1">
      <alignment vertical="center" wrapText="1"/>
    </xf>
    <xf numFmtId="0" fontId="22" fillId="2" borderId="93" xfId="0" applyNumberFormat="1" applyFont="1" applyFill="1" applyBorder="1" applyAlignment="1" applyProtection="1">
      <alignment horizontal="center" vertical="center" wrapText="1"/>
    </xf>
    <xf numFmtId="0" fontId="22" fillId="2" borderId="57" xfId="0" applyNumberFormat="1" applyFont="1" applyFill="1" applyBorder="1" applyAlignment="1" applyProtection="1">
      <alignment horizontal="center" vertical="center" wrapText="1"/>
    </xf>
    <xf numFmtId="0" fontId="22" fillId="2" borderId="75" xfId="0" applyNumberFormat="1" applyFont="1" applyFill="1" applyBorder="1" applyAlignment="1" applyProtection="1">
      <alignment horizontal="center" vertical="center" wrapText="1"/>
    </xf>
    <xf numFmtId="0" fontId="34" fillId="31" borderId="11" xfId="0" applyNumberFormat="1" applyFont="1" applyFill="1" applyBorder="1" applyAlignment="1" applyProtection="1">
      <alignment vertical="center" wrapText="1"/>
    </xf>
    <xf numFmtId="0" fontId="34" fillId="31" borderId="15" xfId="0" applyNumberFormat="1" applyFont="1" applyFill="1" applyBorder="1" applyAlignment="1" applyProtection="1">
      <alignment vertical="center" wrapText="1"/>
    </xf>
    <xf numFmtId="0" fontId="22" fillId="27" borderId="104" xfId="0" applyNumberFormat="1" applyFont="1" applyFill="1" applyBorder="1" applyAlignment="1" applyProtection="1">
      <alignment vertical="center" wrapText="1"/>
    </xf>
    <xf numFmtId="0" fontId="22" fillId="27" borderId="105" xfId="0" applyNumberFormat="1" applyFont="1" applyFill="1" applyBorder="1" applyAlignment="1" applyProtection="1">
      <alignment vertical="center" wrapText="1"/>
    </xf>
    <xf numFmtId="0" fontId="34" fillId="31" borderId="97" xfId="0" applyNumberFormat="1" applyFont="1" applyFill="1" applyBorder="1" applyAlignment="1" applyProtection="1">
      <alignment vertical="center" wrapText="1"/>
    </xf>
    <xf numFmtId="0" fontId="22" fillId="27" borderId="97" xfId="0" applyNumberFormat="1" applyFont="1" applyFill="1" applyBorder="1" applyAlignment="1" applyProtection="1">
      <alignment vertical="center" wrapText="1"/>
    </xf>
    <xf numFmtId="0" fontId="22" fillId="27" borderId="115" xfId="0" applyNumberFormat="1" applyFont="1" applyFill="1" applyBorder="1" applyAlignment="1" applyProtection="1">
      <alignment vertical="center" wrapText="1"/>
    </xf>
    <xf numFmtId="0" fontId="34" fillId="30" borderId="90" xfId="0" applyNumberFormat="1" applyFont="1" applyFill="1" applyBorder="1" applyAlignment="1" applyProtection="1">
      <alignment vertical="center" wrapText="1"/>
    </xf>
    <xf numFmtId="0" fontId="34" fillId="30" borderId="5" xfId="0" applyNumberFormat="1" applyFont="1" applyFill="1" applyBorder="1" applyAlignment="1" applyProtection="1">
      <alignment vertical="center" wrapText="1"/>
    </xf>
    <xf numFmtId="0" fontId="22" fillId="2" borderId="57" xfId="0" applyNumberFormat="1" applyFont="1" applyFill="1" applyBorder="1" applyAlignment="1" applyProtection="1">
      <alignment vertical="center" wrapText="1"/>
    </xf>
    <xf numFmtId="0" fontId="34" fillId="31" borderId="27" xfId="0" applyNumberFormat="1" applyFont="1" applyFill="1" applyBorder="1" applyAlignment="1" applyProtection="1">
      <alignment vertical="center" wrapText="1"/>
    </xf>
    <xf numFmtId="0" fontId="34" fillId="31" borderId="5" xfId="0" applyNumberFormat="1" applyFont="1" applyFill="1" applyBorder="1" applyAlignment="1" applyProtection="1">
      <alignment vertical="center" wrapText="1"/>
    </xf>
    <xf numFmtId="0" fontId="34" fillId="31" borderId="92" xfId="0" applyNumberFormat="1" applyFont="1" applyFill="1" applyBorder="1" applyAlignment="1" applyProtection="1">
      <alignment vertical="center" wrapText="1"/>
    </xf>
    <xf numFmtId="0" fontId="22" fillId="27" borderId="11" xfId="0" applyNumberFormat="1" applyFont="1" applyFill="1" applyBorder="1" applyAlignment="1" applyProtection="1">
      <alignment horizontal="left" vertical="center" wrapText="1"/>
    </xf>
    <xf numFmtId="0" fontId="22" fillId="27" borderId="12" xfId="0" applyNumberFormat="1" applyFont="1" applyFill="1" applyBorder="1" applyAlignment="1" applyProtection="1">
      <alignment horizontal="left" vertical="center" wrapText="1"/>
    </xf>
    <xf numFmtId="0" fontId="22" fillId="27" borderId="15" xfId="0" applyNumberFormat="1" applyFont="1" applyFill="1" applyBorder="1" applyAlignment="1" applyProtection="1">
      <alignment horizontal="left" vertical="center" wrapText="1"/>
    </xf>
    <xf numFmtId="3" fontId="22" fillId="27" borderId="11" xfId="0" applyNumberFormat="1" applyFont="1" applyFill="1" applyBorder="1" applyAlignment="1" applyProtection="1">
      <alignment horizontal="left" vertical="center" wrapText="1"/>
    </xf>
    <xf numFmtId="3" fontId="22" fillId="27" borderId="12" xfId="0" applyNumberFormat="1" applyFont="1" applyFill="1" applyBorder="1" applyAlignment="1" applyProtection="1">
      <alignment horizontal="left" vertical="center" wrapText="1"/>
    </xf>
    <xf numFmtId="3" fontId="22" fillId="27" borderId="104" xfId="0" applyNumberFormat="1" applyFont="1" applyFill="1" applyBorder="1" applyAlignment="1" applyProtection="1">
      <alignment horizontal="left" vertical="center" wrapText="1"/>
    </xf>
    <xf numFmtId="3" fontId="22" fillId="27" borderId="114" xfId="0" applyNumberFormat="1" applyFont="1" applyFill="1" applyBorder="1" applyAlignment="1" applyProtection="1">
      <alignment horizontal="left" vertical="center" wrapText="1"/>
    </xf>
    <xf numFmtId="0" fontId="82" fillId="29" borderId="84" xfId="0" applyFont="1" applyFill="1" applyBorder="1" applyAlignment="1">
      <alignment vertical="center" wrapText="1"/>
    </xf>
    <xf numFmtId="0" fontId="82" fillId="29" borderId="85" xfId="0" applyFont="1" applyFill="1" applyBorder="1" applyAlignment="1">
      <alignment vertical="center" wrapText="1"/>
    </xf>
    <xf numFmtId="0" fontId="34" fillId="30" borderId="87" xfId="0" applyNumberFormat="1" applyFont="1" applyFill="1" applyBorder="1" applyAlignment="1" applyProtection="1">
      <alignment vertical="center" wrapText="1"/>
    </xf>
    <xf numFmtId="0" fontId="34" fillId="30" borderId="88" xfId="0" applyNumberFormat="1" applyFont="1" applyFill="1" applyBorder="1" applyAlignment="1" applyProtection="1">
      <alignment vertical="center" wrapText="1"/>
    </xf>
    <xf numFmtId="0" fontId="22" fillId="0" borderId="104" xfId="0" applyNumberFormat="1" applyFont="1" applyFill="1" applyBorder="1" applyAlignment="1" applyProtection="1">
      <alignment vertical="center" wrapText="1"/>
    </xf>
    <xf numFmtId="0" fontId="22" fillId="0" borderId="105" xfId="0" applyNumberFormat="1" applyFont="1" applyFill="1" applyBorder="1" applyAlignment="1" applyProtection="1">
      <alignment vertical="center" wrapText="1"/>
    </xf>
    <xf numFmtId="0" fontId="22" fillId="2" borderId="93" xfId="0" applyNumberFormat="1" applyFont="1" applyFill="1" applyBorder="1" applyAlignment="1" applyProtection="1">
      <alignment vertical="center" wrapText="1"/>
    </xf>
    <xf numFmtId="0" fontId="22" fillId="2" borderId="75" xfId="0" applyNumberFormat="1" applyFont="1" applyFill="1" applyBorder="1" applyAlignment="1" applyProtection="1">
      <alignment vertical="center" wrapText="1"/>
    </xf>
    <xf numFmtId="0" fontId="22" fillId="0" borderId="11" xfId="0" applyNumberFormat="1" applyFont="1" applyFill="1" applyBorder="1" applyAlignment="1" applyProtection="1">
      <alignment vertical="center" wrapText="1"/>
    </xf>
    <xf numFmtId="0" fontId="22" fillId="0" borderId="15" xfId="0" applyNumberFormat="1" applyFont="1" applyFill="1" applyBorder="1" applyAlignment="1" applyProtection="1">
      <alignment vertical="center" wrapText="1"/>
    </xf>
    <xf numFmtId="0" fontId="22" fillId="27" borderId="11" xfId="0" applyNumberFormat="1" applyFont="1" applyFill="1" applyBorder="1" applyAlignment="1" applyProtection="1">
      <alignment horizontal="left" vertical="center"/>
    </xf>
    <xf numFmtId="0" fontId="22" fillId="27" borderId="12" xfId="0" applyNumberFormat="1" applyFont="1" applyFill="1" applyBorder="1" applyAlignment="1" applyProtection="1">
      <alignment horizontal="left" vertical="center"/>
    </xf>
    <xf numFmtId="0" fontId="22" fillId="2" borderId="0" xfId="0" applyNumberFormat="1" applyFont="1" applyFill="1" applyBorder="1" applyAlignment="1" applyProtection="1">
      <alignment vertical="center" wrapText="1"/>
    </xf>
    <xf numFmtId="0" fontId="22" fillId="27" borderId="104" xfId="0" applyNumberFormat="1" applyFont="1" applyFill="1" applyBorder="1" applyAlignment="1" applyProtection="1">
      <alignment horizontal="left" vertical="center" wrapText="1"/>
    </xf>
    <xf numFmtId="0" fontId="22" fillId="27" borderId="105" xfId="0" applyNumberFormat="1" applyFont="1" applyFill="1" applyBorder="1" applyAlignment="1" applyProtection="1">
      <alignment horizontal="left" vertical="center" wrapText="1"/>
    </xf>
    <xf numFmtId="0" fontId="22" fillId="27" borderId="27" xfId="0" applyNumberFormat="1" applyFont="1" applyFill="1" applyBorder="1" applyAlignment="1" applyProtection="1">
      <alignment horizontal="left" vertical="center" wrapText="1"/>
    </xf>
    <xf numFmtId="0" fontId="22" fillId="27" borderId="5" xfId="0" applyNumberFormat="1" applyFont="1" applyFill="1" applyBorder="1" applyAlignment="1" applyProtection="1">
      <alignment horizontal="left" vertical="center" wrapText="1"/>
    </xf>
    <xf numFmtId="0" fontId="22" fillId="2" borderId="90" xfId="0" applyNumberFormat="1" applyFont="1" applyFill="1" applyBorder="1" applyAlignment="1" applyProtection="1">
      <alignment vertical="center" wrapText="1"/>
    </xf>
    <xf numFmtId="0" fontId="22" fillId="2" borderId="10" xfId="0" applyNumberFormat="1" applyFont="1" applyFill="1" applyBorder="1" applyAlignment="1" applyProtection="1">
      <alignment vertical="center" wrapText="1"/>
    </xf>
    <xf numFmtId="0" fontId="22" fillId="27" borderId="15" xfId="0" applyNumberFormat="1" applyFont="1" applyFill="1" applyBorder="1" applyAlignment="1" applyProtection="1">
      <alignment horizontal="left" vertical="center"/>
    </xf>
    <xf numFmtId="0" fontId="22" fillId="27" borderId="104" xfId="0" applyNumberFormat="1" applyFont="1" applyFill="1" applyBorder="1" applyAlignment="1" applyProtection="1">
      <alignment horizontal="left" vertical="center"/>
    </xf>
    <xf numFmtId="0" fontId="22" fillId="27" borderId="105" xfId="0" applyNumberFormat="1" applyFont="1" applyFill="1" applyBorder="1" applyAlignment="1" applyProtection="1">
      <alignment horizontal="left" vertical="center"/>
    </xf>
    <xf numFmtId="0" fontId="22" fillId="27" borderId="97" xfId="0" applyNumberFormat="1" applyFont="1" applyFill="1" applyBorder="1" applyAlignment="1" applyProtection="1">
      <alignment horizontal="left" vertical="center"/>
    </xf>
    <xf numFmtId="0" fontId="35" fillId="27" borderId="78" xfId="0" applyNumberFormat="1" applyFont="1" applyFill="1" applyBorder="1" applyAlignment="1" applyProtection="1">
      <alignment horizontal="center" vertical="center" wrapText="1"/>
    </xf>
    <xf numFmtId="0" fontId="35" fillId="27" borderId="79" xfId="0" applyNumberFormat="1" applyFont="1" applyFill="1" applyBorder="1" applyAlignment="1" applyProtection="1">
      <alignment horizontal="center" vertical="center" wrapText="1"/>
    </xf>
    <xf numFmtId="0" fontId="35" fillId="27" borderId="80" xfId="0" applyNumberFormat="1" applyFont="1" applyFill="1" applyBorder="1" applyAlignment="1" applyProtection="1">
      <alignment horizontal="center" vertical="center" wrapText="1"/>
    </xf>
    <xf numFmtId="0" fontId="80" fillId="0" borderId="53" xfId="0" applyFont="1" applyBorder="1" applyAlignment="1">
      <alignment horizontal="center"/>
    </xf>
    <xf numFmtId="0" fontId="80" fillId="0" borderId="55" xfId="0" applyFont="1" applyBorder="1" applyAlignment="1">
      <alignment horizontal="center"/>
    </xf>
    <xf numFmtId="0" fontId="70" fillId="0" borderId="0" xfId="0" applyFont="1" applyAlignment="1">
      <alignment horizontal="center"/>
    </xf>
    <xf numFmtId="0" fontId="74" fillId="0" borderId="0" xfId="0" applyFont="1" applyAlignment="1">
      <alignment horizontal="center" wrapText="1"/>
    </xf>
    <xf numFmtId="0" fontId="78" fillId="27" borderId="72" xfId="0" applyNumberFormat="1" applyFont="1" applyFill="1" applyBorder="1" applyAlignment="1" applyProtection="1">
      <alignment horizontal="center" vertical="center" wrapText="1"/>
    </xf>
    <xf numFmtId="0" fontId="78" fillId="27" borderId="49" xfId="0" applyNumberFormat="1" applyFont="1" applyFill="1" applyBorder="1" applyAlignment="1" applyProtection="1">
      <alignment horizontal="center" vertical="center" wrapText="1"/>
    </xf>
    <xf numFmtId="0" fontId="78" fillId="27" borderId="75" xfId="0" applyNumberFormat="1" applyFont="1" applyFill="1" applyBorder="1" applyAlignment="1" applyProtection="1">
      <alignment horizontal="center" vertical="center" wrapText="1"/>
    </xf>
    <xf numFmtId="0" fontId="78" fillId="27" borderId="76" xfId="0" applyNumberFormat="1" applyFont="1" applyFill="1" applyBorder="1" applyAlignment="1" applyProtection="1">
      <alignment horizontal="center" vertical="center" wrapText="1"/>
    </xf>
    <xf numFmtId="0" fontId="78" fillId="27" borderId="63" xfId="0" applyNumberFormat="1" applyFont="1" applyFill="1" applyBorder="1" applyAlignment="1" applyProtection="1">
      <alignment horizontal="center" vertical="center" wrapText="1"/>
    </xf>
    <xf numFmtId="0" fontId="78" fillId="27" borderId="47" xfId="0" applyNumberFormat="1" applyFont="1" applyFill="1" applyBorder="1" applyAlignment="1" applyProtection="1">
      <alignment horizontal="center" vertical="center" wrapText="1"/>
    </xf>
    <xf numFmtId="3" fontId="50" fillId="28" borderId="73" xfId="0" applyNumberFormat="1" applyFont="1" applyFill="1" applyBorder="1" applyAlignment="1">
      <alignment horizontal="center" vertical="center" wrapText="1"/>
    </xf>
    <xf numFmtId="3" fontId="50" fillId="28" borderId="74" xfId="0" applyNumberFormat="1" applyFont="1" applyFill="1" applyBorder="1" applyAlignment="1">
      <alignment horizontal="center" vertical="center" wrapText="1"/>
    </xf>
    <xf numFmtId="0" fontId="78" fillId="27" borderId="48" xfId="0" applyNumberFormat="1" applyFont="1" applyFill="1" applyBorder="1" applyAlignment="1" applyProtection="1">
      <alignment horizontal="center" vertical="center" wrapText="1"/>
    </xf>
    <xf numFmtId="0" fontId="78" fillId="27" borderId="51" xfId="0" applyNumberFormat="1" applyFont="1" applyFill="1" applyBorder="1" applyAlignment="1" applyProtection="1">
      <alignment horizontal="center" vertical="center" wrapText="1"/>
    </xf>
    <xf numFmtId="0" fontId="8" fillId="2" borderId="18" xfId="0" applyNumberFormat="1" applyFont="1" applyFill="1" applyBorder="1" applyAlignment="1" applyProtection="1">
      <alignment horizontal="left" vertical="center" wrapText="1"/>
    </xf>
    <xf numFmtId="0" fontId="8" fillId="2" borderId="0" xfId="0" applyNumberFormat="1" applyFont="1" applyFill="1" applyBorder="1" applyAlignment="1" applyProtection="1">
      <alignment horizontal="left" vertical="center" wrapText="1"/>
    </xf>
    <xf numFmtId="0" fontId="8" fillId="2" borderId="47" xfId="0" applyNumberFormat="1" applyFont="1" applyFill="1" applyBorder="1" applyAlignment="1" applyProtection="1">
      <alignment horizontal="left" vertical="center" wrapText="1"/>
    </xf>
    <xf numFmtId="0" fontId="17" fillId="2" borderId="19" xfId="0" applyNumberFormat="1" applyFont="1" applyFill="1" applyBorder="1" applyAlignment="1" applyProtection="1">
      <alignment horizontal="left" vertical="center" wrapText="1"/>
    </xf>
    <xf numFmtId="0" fontId="17" fillId="2" borderId="111" xfId="0" applyNumberFormat="1" applyFont="1" applyFill="1" applyBorder="1" applyAlignment="1" applyProtection="1">
      <alignment horizontal="left" vertical="center" wrapText="1"/>
    </xf>
    <xf numFmtId="0" fontId="84" fillId="2" borderId="11" xfId="0" applyNumberFormat="1" applyFont="1" applyFill="1" applyBorder="1" applyAlignment="1" applyProtection="1">
      <alignment horizontal="left" vertical="center" wrapText="1"/>
    </xf>
    <xf numFmtId="0" fontId="84" fillId="2" borderId="12" xfId="0" applyNumberFormat="1" applyFont="1" applyFill="1" applyBorder="1" applyAlignment="1" applyProtection="1">
      <alignment horizontal="left" vertical="center" wrapText="1"/>
    </xf>
    <xf numFmtId="0" fontId="84" fillId="2" borderId="104" xfId="0" applyNumberFormat="1" applyFont="1" applyFill="1" applyBorder="1" applyAlignment="1" applyProtection="1">
      <alignment horizontal="left" vertical="center" wrapText="1"/>
    </xf>
    <xf numFmtId="0" fontId="84" fillId="2" borderId="114" xfId="0" applyNumberFormat="1" applyFont="1" applyFill="1" applyBorder="1" applyAlignment="1" applyProtection="1">
      <alignment horizontal="left" vertical="center" wrapText="1"/>
    </xf>
    <xf numFmtId="0" fontId="8" fillId="2" borderId="57" xfId="0" applyNumberFormat="1" applyFont="1" applyFill="1" applyBorder="1" applyAlignment="1" applyProtection="1">
      <alignment horizontal="left" vertical="center" wrapText="1"/>
    </xf>
    <xf numFmtId="0" fontId="8" fillId="2" borderId="75" xfId="0" applyNumberFormat="1" applyFont="1" applyFill="1" applyBorder="1" applyAlignment="1" applyProtection="1">
      <alignment horizontal="left" vertical="center" wrapText="1"/>
    </xf>
    <xf numFmtId="0" fontId="10" fillId="33" borderId="27" xfId="0" applyNumberFormat="1" applyFont="1" applyFill="1" applyBorder="1" applyAlignment="1" applyProtection="1">
      <alignment horizontal="left" vertical="center" wrapText="1"/>
    </xf>
    <xf numFmtId="0" fontId="10" fillId="33" borderId="5" xfId="0" applyNumberFormat="1" applyFont="1" applyFill="1" applyBorder="1" applyAlignment="1" applyProtection="1">
      <alignment horizontal="left" vertical="center" wrapText="1"/>
    </xf>
    <xf numFmtId="0" fontId="10" fillId="33" borderId="92" xfId="0" applyNumberFormat="1" applyFont="1" applyFill="1" applyBorder="1" applyAlignment="1" applyProtection="1">
      <alignment horizontal="left" vertical="center" wrapText="1"/>
    </xf>
    <xf numFmtId="0" fontId="9" fillId="8" borderId="11" xfId="0" applyNumberFormat="1" applyFont="1" applyFill="1" applyBorder="1" applyAlignment="1" applyProtection="1">
      <alignment horizontal="left" vertical="center" wrapText="1"/>
    </xf>
    <xf numFmtId="0" fontId="9" fillId="8" borderId="15" xfId="0" applyNumberFormat="1" applyFont="1" applyFill="1" applyBorder="1" applyAlignment="1" applyProtection="1">
      <alignment horizontal="left" vertical="center" wrapText="1"/>
    </xf>
    <xf numFmtId="0" fontId="9" fillId="8" borderId="12" xfId="0" applyNumberFormat="1" applyFont="1" applyFill="1" applyBorder="1" applyAlignment="1" applyProtection="1">
      <alignment horizontal="left" vertical="center" wrapText="1"/>
    </xf>
    <xf numFmtId="0" fontId="8" fillId="2" borderId="5" xfId="0" applyNumberFormat="1" applyFont="1" applyFill="1" applyBorder="1" applyAlignment="1" applyProtection="1">
      <alignment horizontal="left" vertical="center" wrapText="1"/>
    </xf>
    <xf numFmtId="0" fontId="17" fillId="2" borderId="10" xfId="0" applyNumberFormat="1" applyFont="1" applyFill="1" applyBorder="1" applyAlignment="1" applyProtection="1">
      <alignment horizontal="left" vertical="center" wrapText="1"/>
    </xf>
    <xf numFmtId="0" fontId="26" fillId="2" borderId="104" xfId="0" applyNumberFormat="1" applyFont="1" applyFill="1" applyBorder="1" applyAlignment="1" applyProtection="1">
      <alignment horizontal="left" vertical="center" wrapText="1"/>
    </xf>
    <xf numFmtId="0" fontId="26" fillId="2" borderId="105" xfId="0" applyNumberFormat="1" applyFont="1" applyFill="1" applyBorder="1" applyAlignment="1" applyProtection="1">
      <alignment horizontal="left" vertical="center" wrapText="1"/>
    </xf>
    <xf numFmtId="0" fontId="26" fillId="2" borderId="114" xfId="0" applyNumberFormat="1" applyFont="1" applyFill="1" applyBorder="1" applyAlignment="1" applyProtection="1">
      <alignment horizontal="left" vertical="center" wrapText="1"/>
    </xf>
    <xf numFmtId="0" fontId="84" fillId="2" borderId="133" xfId="0" applyNumberFormat="1" applyFont="1" applyFill="1" applyBorder="1" applyAlignment="1" applyProtection="1">
      <alignment horizontal="left" vertical="center" wrapText="1"/>
    </xf>
    <xf numFmtId="0" fontId="84" fillId="2" borderId="111" xfId="0" applyNumberFormat="1" applyFont="1" applyFill="1" applyBorder="1" applyAlignment="1" applyProtection="1">
      <alignment horizontal="left" vertical="center" wrapText="1"/>
    </xf>
    <xf numFmtId="0" fontId="17" fillId="2" borderId="21" xfId="0" applyNumberFormat="1" applyFont="1" applyFill="1" applyBorder="1" applyAlignment="1" applyProtection="1">
      <alignment horizontal="left" vertical="center" wrapText="1"/>
    </xf>
    <xf numFmtId="0" fontId="13" fillId="32" borderId="127" xfId="0" applyNumberFormat="1" applyFont="1" applyFill="1" applyBorder="1" applyAlignment="1" applyProtection="1">
      <alignment horizontal="left" vertical="center" wrapText="1"/>
    </xf>
    <xf numFmtId="0" fontId="13" fillId="32" borderId="128" xfId="0" applyNumberFormat="1" applyFont="1" applyFill="1" applyBorder="1" applyAlignment="1" applyProtection="1">
      <alignment horizontal="left" vertical="center" wrapText="1"/>
    </xf>
    <xf numFmtId="0" fontId="13" fillId="32" borderId="131" xfId="0" applyNumberFormat="1" applyFont="1" applyFill="1" applyBorder="1" applyAlignment="1" applyProtection="1">
      <alignment horizontal="left" vertical="center" wrapText="1"/>
    </xf>
    <xf numFmtId="0" fontId="29" fillId="2" borderId="123" xfId="0" applyNumberFormat="1" applyFont="1" applyFill="1" applyBorder="1" applyAlignment="1" applyProtection="1">
      <alignment horizontal="left" vertical="center" wrapText="1"/>
    </xf>
    <xf numFmtId="0" fontId="29" fillId="2" borderId="124" xfId="0" applyNumberFormat="1" applyFont="1" applyFill="1" applyBorder="1" applyAlignment="1" applyProtection="1">
      <alignment horizontal="left" vertical="center" wrapText="1"/>
    </xf>
    <xf numFmtId="0" fontId="29" fillId="2" borderId="125" xfId="0" applyNumberFormat="1" applyFont="1" applyFill="1" applyBorder="1" applyAlignment="1" applyProtection="1">
      <alignment horizontal="left" vertical="center" wrapText="1"/>
    </xf>
    <xf numFmtId="0" fontId="11" fillId="2" borderId="90" xfId="0" applyNumberFormat="1" applyFont="1" applyFill="1" applyBorder="1" applyAlignment="1" applyProtection="1">
      <alignment horizontal="center" vertical="center" wrapText="1"/>
    </xf>
    <xf numFmtId="0" fontId="11" fillId="2" borderId="5" xfId="0" applyNumberFormat="1" applyFont="1" applyFill="1" applyBorder="1" applyAlignment="1" applyProtection="1">
      <alignment horizontal="center" vertical="center" wrapText="1"/>
    </xf>
    <xf numFmtId="0" fontId="26" fillId="8" borderId="11" xfId="0" applyNumberFormat="1" applyFont="1" applyFill="1" applyBorder="1" applyAlignment="1" applyProtection="1">
      <alignment horizontal="left" vertical="center" wrapText="1"/>
    </xf>
    <xf numFmtId="0" fontId="26" fillId="8" borderId="15" xfId="0" applyNumberFormat="1" applyFont="1" applyFill="1" applyBorder="1" applyAlignment="1" applyProtection="1">
      <alignment horizontal="left" vertical="center" wrapText="1"/>
    </xf>
    <xf numFmtId="0" fontId="26" fillId="8" borderId="12" xfId="0" applyNumberFormat="1" applyFont="1" applyFill="1" applyBorder="1" applyAlignment="1" applyProtection="1">
      <alignment horizontal="left" vertical="center" wrapText="1"/>
    </xf>
    <xf numFmtId="0" fontId="17" fillId="2" borderId="57" xfId="0" applyNumberFormat="1" applyFont="1" applyFill="1" applyBorder="1" applyAlignment="1" applyProtection="1">
      <alignment horizontal="left" vertical="center" wrapText="1"/>
    </xf>
    <xf numFmtId="0" fontId="17" fillId="2" borderId="0" xfId="0" applyNumberFormat="1" applyFont="1" applyFill="1" applyBorder="1" applyAlignment="1" applyProtection="1">
      <alignment horizontal="left" vertical="center" wrapText="1"/>
    </xf>
    <xf numFmtId="0" fontId="8" fillId="2" borderId="19" xfId="0" applyNumberFormat="1" applyFont="1" applyFill="1" applyBorder="1" applyAlignment="1" applyProtection="1">
      <alignment horizontal="left" vertical="center" wrapText="1"/>
    </xf>
    <xf numFmtId="0" fontId="8" fillId="2" borderId="21" xfId="0" applyNumberFormat="1" applyFont="1" applyFill="1" applyBorder="1" applyAlignment="1" applyProtection="1">
      <alignment horizontal="left" vertical="center" wrapText="1"/>
    </xf>
    <xf numFmtId="0" fontId="8" fillId="2" borderId="10" xfId="0" applyNumberFormat="1" applyFont="1" applyFill="1" applyBorder="1" applyAlignment="1" applyProtection="1">
      <alignment horizontal="left" vertical="center" wrapText="1"/>
    </xf>
    <xf numFmtId="0" fontId="84" fillId="2" borderId="11" xfId="0" applyNumberFormat="1" applyFont="1" applyFill="1" applyBorder="1" applyAlignment="1" applyProtection="1">
      <alignment horizontal="left" vertical="center"/>
    </xf>
    <xf numFmtId="0" fontId="84" fillId="2" borderId="12" xfId="0" applyNumberFormat="1" applyFont="1" applyFill="1" applyBorder="1" applyAlignment="1" applyProtection="1">
      <alignment horizontal="left" vertical="center"/>
    </xf>
    <xf numFmtId="0" fontId="17" fillId="2" borderId="18" xfId="0" applyNumberFormat="1" applyFont="1" applyFill="1" applyBorder="1" applyAlignment="1" applyProtection="1">
      <alignment horizontal="left" vertical="center" wrapText="1"/>
    </xf>
    <xf numFmtId="0" fontId="9" fillId="8" borderId="27" xfId="0" applyNumberFormat="1" applyFont="1" applyFill="1" applyBorder="1" applyAlignment="1" applyProtection="1">
      <alignment horizontal="left" vertical="center" wrapText="1"/>
    </xf>
    <xf numFmtId="0" fontId="9" fillId="8" borderId="5" xfId="0" applyNumberFormat="1" applyFont="1" applyFill="1" applyBorder="1" applyAlignment="1" applyProtection="1">
      <alignment horizontal="left" vertical="center" wrapText="1"/>
    </xf>
    <xf numFmtId="0" fontId="12" fillId="2" borderId="67" xfId="0" applyNumberFormat="1" applyFont="1" applyFill="1" applyBorder="1" applyAlignment="1" applyProtection="1">
      <alignment horizontal="center" vertical="center" wrapText="1"/>
    </xf>
    <xf numFmtId="0" fontId="12" fillId="2" borderId="68" xfId="0" applyNumberFormat="1" applyFont="1" applyFill="1" applyBorder="1" applyAlignment="1" applyProtection="1">
      <alignment horizontal="center" vertical="center" wrapText="1"/>
    </xf>
    <xf numFmtId="0" fontId="26" fillId="2" borderId="120" xfId="0" applyNumberFormat="1" applyFont="1" applyFill="1" applyBorder="1" applyAlignment="1" applyProtection="1">
      <alignment horizontal="center" vertical="center" wrapText="1"/>
    </xf>
    <xf numFmtId="0" fontId="26" fillId="2" borderId="121" xfId="0" applyNumberFormat="1" applyFont="1" applyFill="1" applyBorder="1" applyAlignment="1" applyProtection="1">
      <alignment horizontal="center" vertical="center" wrapText="1"/>
    </xf>
    <xf numFmtId="0" fontId="83" fillId="2" borderId="0" xfId="0" applyNumberFormat="1" applyFont="1" applyFill="1" applyBorder="1" applyAlignment="1" applyProtection="1">
      <alignment horizontal="center" vertical="center" wrapText="1"/>
    </xf>
    <xf numFmtId="0" fontId="10" fillId="2" borderId="78" xfId="0" applyNumberFormat="1" applyFont="1" applyFill="1" applyBorder="1" applyAlignment="1" applyProtection="1">
      <alignment horizontal="center" vertical="center" wrapText="1"/>
    </xf>
    <xf numFmtId="0" fontId="10" fillId="2" borderId="116" xfId="0" applyNumberFormat="1" applyFont="1" applyFill="1" applyBorder="1" applyAlignment="1" applyProtection="1">
      <alignment horizontal="center" vertical="center" wrapText="1"/>
    </xf>
    <xf numFmtId="0" fontId="10" fillId="2" borderId="117" xfId="0" applyNumberFormat="1" applyFont="1" applyFill="1" applyBorder="1" applyAlignment="1" applyProtection="1">
      <alignment horizontal="center" vertical="center" wrapText="1"/>
    </xf>
    <xf numFmtId="0" fontId="10" fillId="2" borderId="118" xfId="0" applyNumberFormat="1" applyFont="1" applyFill="1" applyBorder="1" applyAlignment="1" applyProtection="1">
      <alignment horizontal="center" vertical="center" wrapText="1"/>
    </xf>
    <xf numFmtId="0" fontId="11" fillId="2" borderId="118" xfId="0" applyNumberFormat="1" applyFont="1" applyFill="1" applyBorder="1" applyAlignment="1" applyProtection="1">
      <alignment horizontal="center" vertical="center" wrapText="1"/>
    </xf>
    <xf numFmtId="0" fontId="11" fillId="2" borderId="116" xfId="0" applyNumberFormat="1" applyFont="1" applyFill="1" applyBorder="1" applyAlignment="1" applyProtection="1">
      <alignment horizontal="center" vertical="center" wrapText="1"/>
    </xf>
    <xf numFmtId="0" fontId="11" fillId="2" borderId="117" xfId="0" applyNumberFormat="1" applyFont="1" applyFill="1" applyBorder="1" applyAlignment="1" applyProtection="1">
      <alignment horizontal="center" vertical="center" wrapText="1"/>
    </xf>
    <xf numFmtId="0" fontId="8" fillId="2" borderId="104" xfId="46" applyNumberFormat="1" applyFont="1" applyFill="1" applyBorder="1" applyAlignment="1" applyProtection="1">
      <alignment horizontal="left" vertical="center" wrapText="1"/>
    </xf>
    <xf numFmtId="0" fontId="8" fillId="2" borderId="105" xfId="46" applyNumberFormat="1" applyFont="1" applyFill="1" applyBorder="1" applyAlignment="1" applyProtection="1">
      <alignment horizontal="left" vertical="center" wrapText="1"/>
    </xf>
    <xf numFmtId="0" fontId="10" fillId="35" borderId="11" xfId="46" applyNumberFormat="1" applyFont="1" applyFill="1" applyBorder="1" applyAlignment="1" applyProtection="1">
      <alignment horizontal="left" vertical="center" wrapText="1"/>
    </xf>
    <xf numFmtId="0" fontId="10" fillId="35" borderId="15" xfId="46" applyNumberFormat="1" applyFont="1" applyFill="1" applyBorder="1" applyAlignment="1" applyProtection="1">
      <alignment horizontal="left" vertical="center" wrapText="1"/>
    </xf>
    <xf numFmtId="0" fontId="8" fillId="2" borderId="19" xfId="46" applyNumberFormat="1" applyFont="1" applyFill="1" applyBorder="1" applyAlignment="1" applyProtection="1">
      <alignment horizontal="left" vertical="center" wrapText="1"/>
    </xf>
    <xf numFmtId="0" fontId="8" fillId="2" borderId="10" xfId="46" applyNumberFormat="1" applyFont="1" applyFill="1" applyBorder="1" applyAlignment="1" applyProtection="1">
      <alignment horizontal="left" vertical="center" wrapText="1"/>
    </xf>
    <xf numFmtId="0" fontId="8" fillId="2" borderId="11" xfId="46" applyNumberFormat="1" applyFont="1" applyFill="1" applyBorder="1" applyAlignment="1" applyProtection="1">
      <alignment horizontal="left" vertical="center" wrapText="1"/>
    </xf>
    <xf numFmtId="0" fontId="8" fillId="2" borderId="15" xfId="46" applyNumberFormat="1" applyFont="1" applyFill="1" applyBorder="1" applyAlignment="1" applyProtection="1">
      <alignment horizontal="left" vertical="center" wrapText="1"/>
    </xf>
    <xf numFmtId="0" fontId="13" fillId="34" borderId="127" xfId="46" applyNumberFormat="1" applyFont="1" applyFill="1" applyBorder="1" applyAlignment="1" applyProtection="1">
      <alignment horizontal="left" vertical="center" wrapText="1"/>
    </xf>
    <xf numFmtId="0" fontId="13" fillId="34" borderId="128" xfId="46" applyNumberFormat="1" applyFont="1" applyFill="1" applyBorder="1" applyAlignment="1" applyProtection="1">
      <alignment horizontal="left" vertical="center" wrapText="1"/>
    </xf>
    <xf numFmtId="0" fontId="8" fillId="2" borderId="57" xfId="46" applyNumberFormat="1" applyFont="1" applyFill="1" applyBorder="1" applyAlignment="1" applyProtection="1">
      <alignment horizontal="left" vertical="center" wrapText="1"/>
    </xf>
    <xf numFmtId="0" fontId="8" fillId="2" borderId="0" xfId="46" applyNumberFormat="1" applyFont="1" applyFill="1" applyBorder="1" applyAlignment="1" applyProtection="1">
      <alignment horizontal="left" vertical="center" wrapText="1"/>
    </xf>
    <xf numFmtId="0" fontId="6" fillId="2" borderId="0" xfId="46" applyNumberFormat="1" applyFont="1" applyFill="1" applyBorder="1" applyAlignment="1" applyProtection="1">
      <alignment horizontal="center" vertical="center" wrapText="1"/>
    </xf>
    <xf numFmtId="0" fontId="10" fillId="2" borderId="118" xfId="46" applyNumberFormat="1" applyFont="1" applyFill="1" applyBorder="1" applyAlignment="1" applyProtection="1">
      <alignment horizontal="center" vertical="center" wrapText="1"/>
    </xf>
    <xf numFmtId="0" fontId="10" fillId="2" borderId="116" xfId="46" applyNumberFormat="1" applyFont="1" applyFill="1" applyBorder="1" applyAlignment="1" applyProtection="1">
      <alignment horizontal="center" vertical="center" wrapText="1"/>
    </xf>
    <xf numFmtId="0" fontId="10" fillId="2" borderId="117" xfId="46" applyNumberFormat="1" applyFont="1" applyFill="1" applyBorder="1" applyAlignment="1" applyProtection="1">
      <alignment horizontal="center" vertical="center" wrapText="1"/>
    </xf>
    <xf numFmtId="0" fontId="11" fillId="27" borderId="75" xfId="46" applyNumberFormat="1" applyFont="1" applyFill="1" applyBorder="1" applyAlignment="1" applyProtection="1">
      <alignment horizontal="center" vertical="center" wrapText="1"/>
    </xf>
    <xf numFmtId="0" fontId="11" fillId="27" borderId="47" xfId="46" applyNumberFormat="1" applyFont="1" applyFill="1" applyBorder="1" applyAlignment="1" applyProtection="1">
      <alignment horizontal="center" vertical="center" wrapText="1"/>
    </xf>
    <xf numFmtId="0" fontId="12" fillId="27" borderId="84" xfId="46" applyNumberFormat="1" applyFont="1" applyFill="1" applyBorder="1" applyAlignment="1" applyProtection="1">
      <alignment horizontal="center" vertical="center" wrapText="1"/>
    </xf>
    <xf numFmtId="0" fontId="12" fillId="27" borderId="85" xfId="46" applyNumberFormat="1" applyFont="1" applyFill="1" applyBorder="1" applyAlignment="1" applyProtection="1">
      <alignment horizontal="center" vertical="center" wrapText="1"/>
    </xf>
    <xf numFmtId="0" fontId="12" fillId="27" borderId="134" xfId="46" applyNumberFormat="1" applyFont="1" applyFill="1" applyBorder="1" applyAlignment="1" applyProtection="1">
      <alignment horizontal="center" vertical="center" wrapText="1"/>
    </xf>
    <xf numFmtId="0" fontId="13" fillId="34" borderId="135" xfId="46" applyNumberFormat="1" applyFont="1" applyFill="1" applyBorder="1" applyAlignment="1" applyProtection="1">
      <alignment horizontal="left" vertical="center" wrapText="1"/>
    </xf>
    <xf numFmtId="0" fontId="13" fillId="34" borderId="136" xfId="46" applyNumberFormat="1" applyFont="1" applyFill="1" applyBorder="1" applyAlignment="1" applyProtection="1">
      <alignment horizontal="left" vertical="center" wrapText="1"/>
    </xf>
    <xf numFmtId="0" fontId="10" fillId="35" borderId="27" xfId="46" applyNumberFormat="1" applyFont="1" applyFill="1" applyBorder="1" applyAlignment="1" applyProtection="1">
      <alignment horizontal="left" vertical="center" wrapText="1"/>
    </xf>
    <xf numFmtId="0" fontId="10" fillId="35" borderId="5" xfId="46" applyNumberFormat="1" applyFont="1" applyFill="1" applyBorder="1" applyAlignment="1" applyProtection="1">
      <alignment horizontal="left" vertical="center" wrapText="1"/>
    </xf>
  </cellXfs>
  <cellStyles count="47">
    <cellStyle name="Dziesiętny 2" xfId="6"/>
    <cellStyle name="Normalny" xfId="0" builtinId="0"/>
    <cellStyle name="Normalny 2" xfId="5"/>
    <cellStyle name="Normalny 2 2" xfId="46"/>
    <cellStyle name="Normalny 3" xfId="4"/>
    <cellStyle name="Normalny_załączniki do uchwały" xfId="3"/>
    <cellStyle name="Procentowy" xfId="1" builtinId="5"/>
    <cellStyle name="Procentowy 2" xfId="7"/>
    <cellStyle name="S24" xfId="2"/>
    <cellStyle name="SAPBEXaggData" xfId="8"/>
    <cellStyle name="SAPBEXaggDataEmph" xfId="9"/>
    <cellStyle name="SAPBEXaggItem" xfId="10"/>
    <cellStyle name="SAPBEXaggItemX" xfId="11"/>
    <cellStyle name="SAPBEXchaText" xfId="12"/>
    <cellStyle name="SAPBEXexcBad7" xfId="13"/>
    <cellStyle name="SAPBEXexcBad8" xfId="14"/>
    <cellStyle name="SAPBEXexcBad9" xfId="15"/>
    <cellStyle name="SAPBEXexcCritical4" xfId="16"/>
    <cellStyle name="SAPBEXexcCritical5" xfId="17"/>
    <cellStyle name="SAPBEXexcCritical6" xfId="18"/>
    <cellStyle name="SAPBEXexcGood1" xfId="19"/>
    <cellStyle name="SAPBEXexcGood2" xfId="20"/>
    <cellStyle name="SAPBEXexcGood3" xfId="21"/>
    <cellStyle name="SAPBEXfilterDrill" xfId="22"/>
    <cellStyle name="SAPBEXfilterItem" xfId="23"/>
    <cellStyle name="SAPBEXfilterText" xfId="24"/>
    <cellStyle name="SAPBEXformats" xfId="25"/>
    <cellStyle name="SAPBEXheaderItem" xfId="26"/>
    <cellStyle name="SAPBEXheaderText" xfId="27"/>
    <cellStyle name="SAPBEXHLevel0" xfId="28"/>
    <cellStyle name="SAPBEXHLevel0X" xfId="29"/>
    <cellStyle name="SAPBEXHLevel1" xfId="30"/>
    <cellStyle name="SAPBEXHLevel1X" xfId="31"/>
    <cellStyle name="SAPBEXHLevel2" xfId="32"/>
    <cellStyle name="SAPBEXHLevel2X" xfId="33"/>
    <cellStyle name="SAPBEXHLevel3" xfId="34"/>
    <cellStyle name="SAPBEXHLevel3X" xfId="35"/>
    <cellStyle name="SAPBEXresData" xfId="36"/>
    <cellStyle name="SAPBEXresDataEmph" xfId="37"/>
    <cellStyle name="SAPBEXresItem" xfId="38"/>
    <cellStyle name="SAPBEXresItemX" xfId="39"/>
    <cellStyle name="SAPBEXstdData" xfId="40"/>
    <cellStyle name="SAPBEXstdDataEmph" xfId="41"/>
    <cellStyle name="SAPBEXstdItem" xfId="42"/>
    <cellStyle name="SAPBEXstdItemX" xfId="43"/>
    <cellStyle name="SAPBEXtitle" xfId="44"/>
    <cellStyle name="SAPBEXundefined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9"/>
  <sheetViews>
    <sheetView showGridLines="0" tabSelected="1" view="pageBreakPreview" zoomScaleNormal="100" zoomScaleSheetLayoutView="100" workbookViewId="0">
      <selection activeCell="W48" sqref="W48"/>
    </sheetView>
  </sheetViews>
  <sheetFormatPr defaultRowHeight="15" customHeight="1" x14ac:dyDescent="0.25"/>
  <cols>
    <col min="1" max="1" width="1.7109375" customWidth="1"/>
    <col min="2" max="2" width="1.140625" hidden="1" customWidth="1"/>
    <col min="3" max="3" width="2.140625" customWidth="1"/>
    <col min="4" max="4" width="2.5703125" customWidth="1"/>
    <col min="5" max="5" width="1.7109375" customWidth="1"/>
    <col min="6" max="6" width="1.28515625" hidden="1" customWidth="1"/>
    <col min="7" max="7" width="0.5703125" customWidth="1"/>
    <col min="8" max="8" width="8.5703125" customWidth="1"/>
    <col min="9" max="9" width="65.7109375" style="104" customWidth="1"/>
    <col min="10" max="10" width="8.5703125" customWidth="1"/>
    <col min="11" max="11" width="8.42578125" customWidth="1"/>
    <col min="12" max="12" width="14.85546875" customWidth="1"/>
    <col min="13" max="13" width="4.85546875" customWidth="1"/>
    <col min="14" max="14" width="8.85546875" customWidth="1"/>
    <col min="15" max="16" width="9" customWidth="1"/>
  </cols>
  <sheetData>
    <row r="1" spans="1:16" ht="45" customHeight="1" x14ac:dyDescent="0.25">
      <c r="A1" s="819" t="s">
        <v>0</v>
      </c>
      <c r="B1" s="819"/>
      <c r="C1" s="819"/>
      <c r="D1" s="819"/>
      <c r="E1" s="819"/>
      <c r="F1" s="819"/>
      <c r="G1" s="819"/>
      <c r="H1" s="819"/>
      <c r="I1" s="819"/>
      <c r="J1" s="819"/>
      <c r="K1" s="819"/>
      <c r="L1" s="819"/>
      <c r="M1" s="819"/>
      <c r="N1" s="819"/>
      <c r="O1" s="819"/>
      <c r="P1" s="819"/>
    </row>
    <row r="2" spans="1:16" ht="20.25" customHeight="1" x14ac:dyDescent="0.25">
      <c r="A2" s="1" t="s">
        <v>1</v>
      </c>
      <c r="B2" s="1"/>
      <c r="C2" s="1"/>
      <c r="D2" s="1"/>
      <c r="E2" s="1"/>
      <c r="F2" s="2"/>
      <c r="G2" s="3"/>
      <c r="H2" s="3"/>
      <c r="I2" s="4"/>
      <c r="J2" s="5"/>
      <c r="K2" s="2"/>
    </row>
    <row r="3" spans="1:16" ht="20.25" customHeight="1" x14ac:dyDescent="0.25">
      <c r="A3" s="1"/>
      <c r="B3" s="1"/>
      <c r="C3" s="1"/>
      <c r="D3" s="1"/>
      <c r="E3" s="1"/>
      <c r="F3" s="2"/>
      <c r="G3" s="3"/>
      <c r="H3" s="3"/>
      <c r="I3" s="4"/>
      <c r="N3" s="820" t="s">
        <v>2</v>
      </c>
      <c r="O3" s="820"/>
      <c r="P3" s="820"/>
    </row>
    <row r="4" spans="1:16" ht="9.75" customHeight="1" x14ac:dyDescent="0.25">
      <c r="A4" s="1"/>
      <c r="B4" s="1"/>
      <c r="C4" s="1"/>
      <c r="D4" s="1"/>
      <c r="E4" s="1"/>
      <c r="F4" s="2"/>
      <c r="G4" s="3"/>
      <c r="H4" s="3"/>
      <c r="I4" s="4"/>
      <c r="J4" s="5"/>
      <c r="K4" s="2"/>
    </row>
    <row r="5" spans="1:16" ht="66.75" customHeight="1" x14ac:dyDescent="0.25">
      <c r="A5" s="821" t="s">
        <v>3</v>
      </c>
      <c r="B5" s="821"/>
      <c r="C5" s="821"/>
      <c r="D5" s="821"/>
      <c r="E5" s="821"/>
      <c r="F5" s="821"/>
      <c r="G5" s="821"/>
      <c r="H5" s="821"/>
      <c r="I5" s="821"/>
      <c r="J5" s="821"/>
      <c r="K5" s="821"/>
      <c r="L5" s="821"/>
      <c r="M5" s="821"/>
      <c r="N5" s="821"/>
      <c r="O5" s="821"/>
      <c r="P5" s="821"/>
    </row>
    <row r="6" spans="1:16" ht="11.25" customHeight="1" x14ac:dyDescent="0.25">
      <c r="A6" s="822" t="s">
        <v>4</v>
      </c>
      <c r="B6" s="822"/>
      <c r="C6" s="822"/>
      <c r="D6" s="822"/>
      <c r="E6" s="822"/>
      <c r="F6" s="822"/>
      <c r="G6" s="822"/>
      <c r="H6" s="822"/>
      <c r="I6" s="822"/>
      <c r="J6" s="822"/>
      <c r="K6" s="822"/>
      <c r="L6" s="822"/>
      <c r="M6" s="822"/>
      <c r="N6" s="822"/>
      <c r="O6" s="822"/>
      <c r="P6" s="822"/>
    </row>
    <row r="7" spans="1:16" ht="68.25" customHeight="1" x14ac:dyDescent="0.25">
      <c r="A7" s="823" t="s">
        <v>5</v>
      </c>
      <c r="B7" s="824"/>
      <c r="C7" s="824"/>
      <c r="D7" s="825"/>
      <c r="E7" s="826" t="s">
        <v>6</v>
      </c>
      <c r="F7" s="827"/>
      <c r="G7" s="827"/>
      <c r="H7" s="827"/>
      <c r="I7" s="828"/>
      <c r="J7" s="829" t="s">
        <v>7</v>
      </c>
      <c r="K7" s="830"/>
      <c r="L7" s="6" t="s">
        <v>8</v>
      </c>
      <c r="M7" s="829" t="s">
        <v>9</v>
      </c>
      <c r="N7" s="830"/>
      <c r="O7" s="6" t="s">
        <v>10</v>
      </c>
      <c r="P7" s="6" t="s">
        <v>11</v>
      </c>
    </row>
    <row r="8" spans="1:16" ht="12.75" customHeight="1" x14ac:dyDescent="0.25">
      <c r="A8" s="808" t="s">
        <v>12</v>
      </c>
      <c r="B8" s="809"/>
      <c r="C8" s="809"/>
      <c r="D8" s="810"/>
      <c r="E8" s="808">
        <v>2</v>
      </c>
      <c r="F8" s="809"/>
      <c r="G8" s="809"/>
      <c r="H8" s="809"/>
      <c r="I8" s="810"/>
      <c r="J8" s="811">
        <v>3</v>
      </c>
      <c r="K8" s="812"/>
      <c r="L8" s="7">
        <v>4</v>
      </c>
      <c r="M8" s="811">
        <v>5</v>
      </c>
      <c r="N8" s="812"/>
      <c r="O8" s="7">
        <v>6</v>
      </c>
      <c r="P8" s="8">
        <v>7</v>
      </c>
    </row>
    <row r="9" spans="1:16" ht="20.100000000000001" customHeight="1" x14ac:dyDescent="0.25">
      <c r="A9" s="813" t="s">
        <v>13</v>
      </c>
      <c r="B9" s="814"/>
      <c r="C9" s="814"/>
      <c r="D9" s="814"/>
      <c r="E9" s="814"/>
      <c r="F9" s="814"/>
      <c r="G9" s="814"/>
      <c r="H9" s="814"/>
      <c r="I9" s="815"/>
      <c r="J9" s="816">
        <f>+J10+J30</f>
        <v>828642137</v>
      </c>
      <c r="K9" s="817"/>
      <c r="L9" s="9">
        <f>+L10+L30</f>
        <v>905535455</v>
      </c>
      <c r="M9" s="818">
        <f>+M10+M30</f>
        <v>399857157</v>
      </c>
      <c r="N9" s="817"/>
      <c r="O9" s="10">
        <f t="shared" ref="O9:O24" si="0">+M9/L9*100</f>
        <v>44.156985217105607</v>
      </c>
      <c r="P9" s="11">
        <f t="shared" ref="P9:P41" si="1">+M9/$M$9*100</f>
        <v>100</v>
      </c>
    </row>
    <row r="10" spans="1:16" ht="17.25" customHeight="1" x14ac:dyDescent="0.25">
      <c r="A10" s="802" t="s">
        <v>14</v>
      </c>
      <c r="B10" s="803"/>
      <c r="C10" s="803"/>
      <c r="D10" s="803"/>
      <c r="E10" s="803"/>
      <c r="F10" s="803"/>
      <c r="G10" s="803"/>
      <c r="H10" s="803"/>
      <c r="I10" s="804"/>
      <c r="J10" s="805">
        <f>+J11+J17+J21+J22+J23+J24+J25+J26+J27+J28+J29</f>
        <v>570036439</v>
      </c>
      <c r="K10" s="806"/>
      <c r="L10" s="12">
        <f>+L11+L17+L21+L22+L23+L24+L25+L26+L27+L28+L29</f>
        <v>613319165</v>
      </c>
      <c r="M10" s="805">
        <f>+M11+M17+M21+M22+M23+M24+M25+M26+M27+M28+M29</f>
        <v>300345443</v>
      </c>
      <c r="N10" s="807"/>
      <c r="O10" s="13">
        <f t="shared" si="0"/>
        <v>48.970496951615722</v>
      </c>
      <c r="P10" s="14">
        <f t="shared" si="1"/>
        <v>75.113184231437927</v>
      </c>
    </row>
    <row r="11" spans="1:16" ht="15" customHeight="1" x14ac:dyDescent="0.25">
      <c r="A11" s="15"/>
      <c r="B11" s="16"/>
      <c r="C11" s="16"/>
      <c r="D11" s="16"/>
      <c r="E11" s="16"/>
      <c r="F11" s="16"/>
      <c r="G11" s="17"/>
      <c r="H11" s="778" t="s">
        <v>15</v>
      </c>
      <c r="I11" s="779"/>
      <c r="J11" s="780">
        <f>J12+J15+J16</f>
        <v>225240390</v>
      </c>
      <c r="K11" s="781"/>
      <c r="L11" s="18">
        <f>L12+L15+L16</f>
        <v>234802766</v>
      </c>
      <c r="M11" s="780">
        <f>M12+M15+M16</f>
        <v>117404277</v>
      </c>
      <c r="N11" s="782"/>
      <c r="O11" s="19">
        <f t="shared" si="0"/>
        <v>50.001232523811069</v>
      </c>
      <c r="P11" s="20">
        <f t="shared" si="1"/>
        <v>29.361554481316936</v>
      </c>
    </row>
    <row r="12" spans="1:16" ht="15" customHeight="1" x14ac:dyDescent="0.25">
      <c r="A12" s="21"/>
      <c r="B12" s="22"/>
      <c r="C12" s="22"/>
      <c r="D12" s="22"/>
      <c r="E12" s="22"/>
      <c r="F12" s="22"/>
      <c r="G12" s="23"/>
      <c r="H12" s="786" t="s">
        <v>16</v>
      </c>
      <c r="I12" s="787"/>
      <c r="J12" s="788">
        <f>+J13+J14</f>
        <v>162541010</v>
      </c>
      <c r="K12" s="789"/>
      <c r="L12" s="24">
        <f>L13+L14</f>
        <v>162541010</v>
      </c>
      <c r="M12" s="788">
        <f>M13+M14</f>
        <v>74579343</v>
      </c>
      <c r="N12" s="790"/>
      <c r="O12" s="25">
        <f t="shared" si="0"/>
        <v>45.883400749140165</v>
      </c>
      <c r="P12" s="26">
        <f t="shared" si="1"/>
        <v>18.651496339228963</v>
      </c>
    </row>
    <row r="13" spans="1:16" ht="15" customHeight="1" x14ac:dyDescent="0.25">
      <c r="A13" s="21"/>
      <c r="B13" s="22"/>
      <c r="C13" s="22"/>
      <c r="D13" s="22"/>
      <c r="E13" s="22"/>
      <c r="F13" s="22"/>
      <c r="G13" s="23"/>
      <c r="H13" s="27"/>
      <c r="I13" s="28" t="s">
        <v>17</v>
      </c>
      <c r="J13" s="799">
        <v>43341010</v>
      </c>
      <c r="K13" s="800"/>
      <c r="L13" s="29">
        <v>43341010</v>
      </c>
      <c r="M13" s="799">
        <v>19197980</v>
      </c>
      <c r="N13" s="801"/>
      <c r="O13" s="25">
        <f t="shared" si="0"/>
        <v>44.295183707070976</v>
      </c>
      <c r="P13" s="26">
        <f t="shared" si="1"/>
        <v>4.8012095479386403</v>
      </c>
    </row>
    <row r="14" spans="1:16" ht="15" customHeight="1" x14ac:dyDescent="0.25">
      <c r="A14" s="21"/>
      <c r="B14" s="22"/>
      <c r="C14" s="22"/>
      <c r="D14" s="22"/>
      <c r="E14" s="22"/>
      <c r="F14" s="22"/>
      <c r="G14" s="23"/>
      <c r="H14" s="30"/>
      <c r="I14" s="28" t="s">
        <v>18</v>
      </c>
      <c r="J14" s="799">
        <v>119200000</v>
      </c>
      <c r="K14" s="800"/>
      <c r="L14" s="29">
        <v>119200000</v>
      </c>
      <c r="M14" s="799">
        <v>55381363</v>
      </c>
      <c r="N14" s="801"/>
      <c r="O14" s="25">
        <f t="shared" si="0"/>
        <v>46.460875000000001</v>
      </c>
      <c r="P14" s="26">
        <f t="shared" si="1"/>
        <v>13.850286791290319</v>
      </c>
    </row>
    <row r="15" spans="1:16" ht="15" customHeight="1" x14ac:dyDescent="0.25">
      <c r="A15" s="21"/>
      <c r="B15" s="22"/>
      <c r="C15" s="22"/>
      <c r="D15" s="22"/>
      <c r="E15" s="22"/>
      <c r="F15" s="22"/>
      <c r="G15" s="23"/>
      <c r="H15" s="786" t="s">
        <v>19</v>
      </c>
      <c r="I15" s="787"/>
      <c r="J15" s="788">
        <f>84900+11302000+41434756+1400000+188000</f>
        <v>54409656</v>
      </c>
      <c r="K15" s="789"/>
      <c r="L15" s="24">
        <v>61972032</v>
      </c>
      <c r="M15" s="788">
        <v>38067132</v>
      </c>
      <c r="N15" s="790"/>
      <c r="O15" s="25">
        <f t="shared" si="0"/>
        <v>61.426309209935212</v>
      </c>
      <c r="P15" s="26">
        <f t="shared" si="1"/>
        <v>9.5201827286537721</v>
      </c>
    </row>
    <row r="16" spans="1:16" ht="15" customHeight="1" x14ac:dyDescent="0.25">
      <c r="A16" s="21"/>
      <c r="B16" s="22"/>
      <c r="C16" s="22"/>
      <c r="D16" s="22"/>
      <c r="E16" s="22"/>
      <c r="F16" s="22"/>
      <c r="G16" s="23"/>
      <c r="H16" s="786" t="s">
        <v>20</v>
      </c>
      <c r="I16" s="787"/>
      <c r="J16" s="788">
        <f>8239956+49768</f>
        <v>8289724</v>
      </c>
      <c r="K16" s="789"/>
      <c r="L16" s="24">
        <v>10289724</v>
      </c>
      <c r="M16" s="788">
        <v>4757802</v>
      </c>
      <c r="N16" s="790"/>
      <c r="O16" s="25">
        <f t="shared" si="0"/>
        <v>46.238383070333086</v>
      </c>
      <c r="P16" s="26">
        <f t="shared" si="1"/>
        <v>1.1898754134342029</v>
      </c>
    </row>
    <row r="17" spans="1:16" ht="15" customHeight="1" x14ac:dyDescent="0.25">
      <c r="A17" s="21"/>
      <c r="B17" s="22"/>
      <c r="C17" s="22"/>
      <c r="D17" s="22"/>
      <c r="E17" s="22"/>
      <c r="F17" s="22"/>
      <c r="G17" s="23"/>
      <c r="H17" s="778" t="s">
        <v>21</v>
      </c>
      <c r="I17" s="779"/>
      <c r="J17" s="780">
        <f>SUM(J18:J20)</f>
        <v>184569673</v>
      </c>
      <c r="K17" s="781"/>
      <c r="L17" s="18">
        <f>SUM(L18:L20)</f>
        <v>184798851</v>
      </c>
      <c r="M17" s="780">
        <f>SUM(M18:M20)</f>
        <v>95089110</v>
      </c>
      <c r="N17" s="782"/>
      <c r="O17" s="19">
        <f t="shared" si="0"/>
        <v>51.455466029926775</v>
      </c>
      <c r="P17" s="20">
        <f t="shared" si="1"/>
        <v>23.780769791248225</v>
      </c>
    </row>
    <row r="18" spans="1:16" ht="15" customHeight="1" x14ac:dyDescent="0.25">
      <c r="A18" s="21"/>
      <c r="B18" s="22"/>
      <c r="C18" s="22"/>
      <c r="D18" s="22"/>
      <c r="E18" s="22"/>
      <c r="F18" s="22"/>
      <c r="G18" s="23"/>
      <c r="H18" s="27"/>
      <c r="I18" s="31" t="s">
        <v>22</v>
      </c>
      <c r="J18" s="788">
        <v>23081399</v>
      </c>
      <c r="K18" s="789"/>
      <c r="L18" s="24">
        <v>23310577</v>
      </c>
      <c r="M18" s="788">
        <v>14344968</v>
      </c>
      <c r="N18" s="790"/>
      <c r="O18" s="25">
        <f t="shared" si="0"/>
        <v>61.538450978712369</v>
      </c>
      <c r="P18" s="26">
        <f t="shared" si="1"/>
        <v>3.5875231314166527</v>
      </c>
    </row>
    <row r="19" spans="1:16" ht="15" customHeight="1" x14ac:dyDescent="0.25">
      <c r="A19" s="21"/>
      <c r="B19" s="22"/>
      <c r="C19" s="22"/>
      <c r="D19" s="22"/>
      <c r="E19" s="22"/>
      <c r="F19" s="22"/>
      <c r="G19" s="23"/>
      <c r="H19" s="32"/>
      <c r="I19" s="31" t="s">
        <v>23</v>
      </c>
      <c r="J19" s="788">
        <v>91127958</v>
      </c>
      <c r="K19" s="789"/>
      <c r="L19" s="24">
        <v>91127958</v>
      </c>
      <c r="M19" s="788">
        <v>45563982</v>
      </c>
      <c r="N19" s="790"/>
      <c r="O19" s="25">
        <f t="shared" si="0"/>
        <v>50.000003292074204</v>
      </c>
      <c r="P19" s="26">
        <f t="shared" si="1"/>
        <v>11.395064763089884</v>
      </c>
    </row>
    <row r="20" spans="1:16" ht="15" customHeight="1" x14ac:dyDescent="0.25">
      <c r="A20" s="21"/>
      <c r="B20" s="22"/>
      <c r="C20" s="22"/>
      <c r="D20" s="22"/>
      <c r="E20" s="22"/>
      <c r="F20" s="22"/>
      <c r="G20" s="23"/>
      <c r="H20" s="30"/>
      <c r="I20" s="31" t="s">
        <v>24</v>
      </c>
      <c r="J20" s="788">
        <v>70360316</v>
      </c>
      <c r="K20" s="789"/>
      <c r="L20" s="24">
        <v>70360316</v>
      </c>
      <c r="M20" s="788">
        <v>35180160</v>
      </c>
      <c r="N20" s="790"/>
      <c r="O20" s="25">
        <f t="shared" si="0"/>
        <v>50.000002842511392</v>
      </c>
      <c r="P20" s="26">
        <f t="shared" si="1"/>
        <v>8.798181896741692</v>
      </c>
    </row>
    <row r="21" spans="1:16" ht="15" customHeight="1" x14ac:dyDescent="0.25">
      <c r="A21" s="21"/>
      <c r="B21" s="22"/>
      <c r="C21" s="22"/>
      <c r="D21" s="22"/>
      <c r="E21" s="22"/>
      <c r="F21" s="22"/>
      <c r="G21" s="23"/>
      <c r="H21" s="778" t="s">
        <v>25</v>
      </c>
      <c r="I21" s="779"/>
      <c r="J21" s="780">
        <v>646000</v>
      </c>
      <c r="K21" s="783"/>
      <c r="L21" s="18">
        <v>646000</v>
      </c>
      <c r="M21" s="780">
        <v>349766</v>
      </c>
      <c r="N21" s="782"/>
      <c r="O21" s="19">
        <f t="shared" si="0"/>
        <v>54.143343653250774</v>
      </c>
      <c r="P21" s="20">
        <f t="shared" si="1"/>
        <v>8.7472737170489104E-2</v>
      </c>
    </row>
    <row r="22" spans="1:16" ht="15" customHeight="1" x14ac:dyDescent="0.25">
      <c r="A22" s="21"/>
      <c r="B22" s="22"/>
      <c r="C22" s="22"/>
      <c r="D22" s="22"/>
      <c r="E22" s="22"/>
      <c r="F22" s="22"/>
      <c r="G22" s="23"/>
      <c r="H22" s="778" t="s">
        <v>26</v>
      </c>
      <c r="I22" s="779"/>
      <c r="J22" s="780">
        <v>0</v>
      </c>
      <c r="K22" s="783"/>
      <c r="L22" s="18">
        <v>370229</v>
      </c>
      <c r="M22" s="780">
        <v>41159</v>
      </c>
      <c r="N22" s="782"/>
      <c r="O22" s="19">
        <f t="shared" si="0"/>
        <v>11.117173425096359</v>
      </c>
      <c r="P22" s="20">
        <f t="shared" si="1"/>
        <v>1.0293425859575149E-2</v>
      </c>
    </row>
    <row r="23" spans="1:16" ht="15" customHeight="1" x14ac:dyDescent="0.25">
      <c r="A23" s="21"/>
      <c r="B23" s="22"/>
      <c r="C23" s="22"/>
      <c r="D23" s="22"/>
      <c r="E23" s="22"/>
      <c r="F23" s="22"/>
      <c r="G23" s="23"/>
      <c r="H23" s="778" t="s">
        <v>27</v>
      </c>
      <c r="I23" s="779"/>
      <c r="J23" s="780">
        <f>28599801+61969147</f>
        <v>90568948</v>
      </c>
      <c r="K23" s="783"/>
      <c r="L23" s="18">
        <v>102745653</v>
      </c>
      <c r="M23" s="780">
        <v>54338957</v>
      </c>
      <c r="N23" s="782"/>
      <c r="O23" s="19">
        <f t="shared" si="0"/>
        <v>52.88686714561053</v>
      </c>
      <c r="P23" s="20">
        <f t="shared" si="1"/>
        <v>13.58959219529488</v>
      </c>
    </row>
    <row r="24" spans="1:16" ht="15" customHeight="1" x14ac:dyDescent="0.25">
      <c r="A24" s="21"/>
      <c r="B24" s="22"/>
      <c r="C24" s="22"/>
      <c r="D24" s="22"/>
      <c r="E24" s="22"/>
      <c r="F24" s="22"/>
      <c r="G24" s="23"/>
      <c r="H24" s="778" t="s">
        <v>28</v>
      </c>
      <c r="I24" s="779"/>
      <c r="J24" s="780">
        <v>88428</v>
      </c>
      <c r="K24" s="783"/>
      <c r="L24" s="18">
        <v>89976</v>
      </c>
      <c r="M24" s="780">
        <v>291771</v>
      </c>
      <c r="N24" s="782"/>
      <c r="O24" s="19">
        <f t="shared" si="0"/>
        <v>324.27647372632703</v>
      </c>
      <c r="P24" s="20">
        <f t="shared" si="1"/>
        <v>7.2968807708498756E-2</v>
      </c>
    </row>
    <row r="25" spans="1:16" ht="15" customHeight="1" x14ac:dyDescent="0.25">
      <c r="A25" s="21"/>
      <c r="B25" s="22"/>
      <c r="C25" s="22"/>
      <c r="D25" s="22"/>
      <c r="E25" s="22"/>
      <c r="F25" s="22"/>
      <c r="G25" s="23"/>
      <c r="H25" s="778" t="s">
        <v>29</v>
      </c>
      <c r="I25" s="779"/>
      <c r="J25" s="780">
        <v>0</v>
      </c>
      <c r="K25" s="783"/>
      <c r="L25" s="18">
        <v>0</v>
      </c>
      <c r="M25" s="780">
        <v>4558</v>
      </c>
      <c r="N25" s="782"/>
      <c r="O25" s="33" t="s">
        <v>30</v>
      </c>
      <c r="P25" s="20">
        <f t="shared" si="1"/>
        <v>1.1399070693637729E-3</v>
      </c>
    </row>
    <row r="26" spans="1:16" ht="15" customHeight="1" x14ac:dyDescent="0.25">
      <c r="A26" s="21"/>
      <c r="B26" s="22"/>
      <c r="C26" s="22"/>
      <c r="D26" s="22"/>
      <c r="E26" s="22"/>
      <c r="F26" s="22"/>
      <c r="G26" s="23"/>
      <c r="H26" s="778" t="s">
        <v>31</v>
      </c>
      <c r="I26" s="779"/>
      <c r="J26" s="780">
        <v>0</v>
      </c>
      <c r="K26" s="783"/>
      <c r="L26" s="18">
        <v>988840</v>
      </c>
      <c r="M26" s="780">
        <v>532547</v>
      </c>
      <c r="N26" s="782"/>
      <c r="O26" s="19">
        <f t="shared" ref="O26:O34" si="2">+M26/L26*100</f>
        <v>53.855729946199581</v>
      </c>
      <c r="P26" s="20">
        <f t="shared" si="1"/>
        <v>0.13318431111638199</v>
      </c>
    </row>
    <row r="27" spans="1:16" ht="15" customHeight="1" x14ac:dyDescent="0.25">
      <c r="A27" s="21"/>
      <c r="B27" s="22"/>
      <c r="C27" s="22"/>
      <c r="D27" s="22"/>
      <c r="E27" s="22"/>
      <c r="F27" s="22"/>
      <c r="G27" s="23"/>
      <c r="H27" s="778" t="s">
        <v>32</v>
      </c>
      <c r="I27" s="779"/>
      <c r="J27" s="780">
        <v>0</v>
      </c>
      <c r="K27" s="783"/>
      <c r="L27" s="18">
        <v>5000</v>
      </c>
      <c r="M27" s="780">
        <v>5000</v>
      </c>
      <c r="N27" s="782"/>
      <c r="O27" s="19">
        <f t="shared" si="2"/>
        <v>100</v>
      </c>
      <c r="P27" s="20">
        <f t="shared" si="1"/>
        <v>1.2504465438391542E-3</v>
      </c>
    </row>
    <row r="28" spans="1:16" ht="31.5" customHeight="1" x14ac:dyDescent="0.25">
      <c r="A28" s="34"/>
      <c r="B28" s="35"/>
      <c r="C28" s="35"/>
      <c r="D28" s="35"/>
      <c r="E28" s="35"/>
      <c r="F28" s="35"/>
      <c r="G28" s="36"/>
      <c r="H28" s="784" t="s">
        <v>33</v>
      </c>
      <c r="I28" s="785"/>
      <c r="J28" s="780">
        <v>0</v>
      </c>
      <c r="K28" s="783"/>
      <c r="L28" s="18">
        <v>127850</v>
      </c>
      <c r="M28" s="780">
        <v>127850</v>
      </c>
      <c r="N28" s="782"/>
      <c r="O28" s="19">
        <f t="shared" si="2"/>
        <v>100</v>
      </c>
      <c r="P28" s="20">
        <f t="shared" si="1"/>
        <v>3.1973918125967171E-2</v>
      </c>
    </row>
    <row r="29" spans="1:16" ht="15" customHeight="1" x14ac:dyDescent="0.25">
      <c r="A29" s="37"/>
      <c r="B29" s="38"/>
      <c r="C29" s="38"/>
      <c r="D29" s="38"/>
      <c r="E29" s="38"/>
      <c r="F29" s="38"/>
      <c r="G29" s="39"/>
      <c r="H29" s="778" t="s">
        <v>34</v>
      </c>
      <c r="I29" s="779"/>
      <c r="J29" s="780">
        <f>68873000+50000</f>
        <v>68923000</v>
      </c>
      <c r="K29" s="783"/>
      <c r="L29" s="18">
        <v>88744000</v>
      </c>
      <c r="M29" s="780">
        <v>32160448</v>
      </c>
      <c r="N29" s="782"/>
      <c r="O29" s="19">
        <f t="shared" si="2"/>
        <v>36.239574506445507</v>
      </c>
      <c r="P29" s="20">
        <f t="shared" si="1"/>
        <v>8.0429842099837661</v>
      </c>
    </row>
    <row r="30" spans="1:16" ht="17.25" customHeight="1" x14ac:dyDescent="0.25">
      <c r="A30" s="793" t="s">
        <v>35</v>
      </c>
      <c r="B30" s="794"/>
      <c r="C30" s="794"/>
      <c r="D30" s="794"/>
      <c r="E30" s="794"/>
      <c r="F30" s="794"/>
      <c r="G30" s="794"/>
      <c r="H30" s="794"/>
      <c r="I30" s="795"/>
      <c r="J30" s="796">
        <f>J31+J34+J36+J37+J39+J40+J41+J38+J35</f>
        <v>258605698</v>
      </c>
      <c r="K30" s="797"/>
      <c r="L30" s="40">
        <f>L31+L34+L36+L37+L39+L40+L41+L38+L35</f>
        <v>292216290</v>
      </c>
      <c r="M30" s="796">
        <f>M31+M34+M36+M37+M39+M40+M41+M38+M35</f>
        <v>99511714</v>
      </c>
      <c r="N30" s="798"/>
      <c r="O30" s="41">
        <f t="shared" si="2"/>
        <v>34.054129562729031</v>
      </c>
      <c r="P30" s="14">
        <f t="shared" si="1"/>
        <v>24.886815768562069</v>
      </c>
    </row>
    <row r="31" spans="1:16" ht="15" customHeight="1" x14ac:dyDescent="0.25">
      <c r="A31" s="42"/>
      <c r="B31" s="43"/>
      <c r="C31" s="43"/>
      <c r="D31" s="43"/>
      <c r="E31" s="43"/>
      <c r="F31" s="43"/>
      <c r="G31" s="44"/>
      <c r="H31" s="784" t="s">
        <v>15</v>
      </c>
      <c r="I31" s="785"/>
      <c r="J31" s="780">
        <f>J32+J33</f>
        <v>38456978</v>
      </c>
      <c r="K31" s="781"/>
      <c r="L31" s="18">
        <f>L32+L33</f>
        <v>32327371</v>
      </c>
      <c r="M31" s="780">
        <f>M32+M33</f>
        <v>6088812</v>
      </c>
      <c r="N31" s="782"/>
      <c r="O31" s="19">
        <f t="shared" si="2"/>
        <v>18.834850504855467</v>
      </c>
      <c r="P31" s="20">
        <f t="shared" si="1"/>
        <v>1.5227467842972735</v>
      </c>
    </row>
    <row r="32" spans="1:16" ht="15" customHeight="1" x14ac:dyDescent="0.25">
      <c r="A32" s="34"/>
      <c r="B32" s="35"/>
      <c r="C32" s="35"/>
      <c r="D32" s="35"/>
      <c r="E32" s="35"/>
      <c r="F32" s="35"/>
      <c r="G32" s="36"/>
      <c r="H32" s="791" t="s">
        <v>36</v>
      </c>
      <c r="I32" s="792"/>
      <c r="J32" s="788">
        <v>18585830</v>
      </c>
      <c r="K32" s="789"/>
      <c r="L32" s="24">
        <v>12348118</v>
      </c>
      <c r="M32" s="788">
        <v>2199474</v>
      </c>
      <c r="N32" s="790"/>
      <c r="O32" s="25">
        <f t="shared" si="2"/>
        <v>17.812220453351678</v>
      </c>
      <c r="P32" s="26">
        <f t="shared" si="1"/>
        <v>0.55006493231281584</v>
      </c>
    </row>
    <row r="33" spans="1:16" ht="15" customHeight="1" x14ac:dyDescent="0.25">
      <c r="A33" s="21"/>
      <c r="B33" s="22"/>
      <c r="C33" s="22"/>
      <c r="D33" s="22"/>
      <c r="E33" s="22"/>
      <c r="F33" s="22"/>
      <c r="G33" s="23"/>
      <c r="H33" s="786" t="s">
        <v>37</v>
      </c>
      <c r="I33" s="787"/>
      <c r="J33" s="788">
        <f>19807248+63900</f>
        <v>19871148</v>
      </c>
      <c r="K33" s="789"/>
      <c r="L33" s="24">
        <v>19979253</v>
      </c>
      <c r="M33" s="788">
        <v>3889338</v>
      </c>
      <c r="N33" s="790"/>
      <c r="O33" s="25">
        <f t="shared" si="2"/>
        <v>19.466883972088446</v>
      </c>
      <c r="P33" s="26">
        <f t="shared" si="1"/>
        <v>0.97268185198445756</v>
      </c>
    </row>
    <row r="34" spans="1:16" ht="15" customHeight="1" x14ac:dyDescent="0.25">
      <c r="A34" s="34"/>
      <c r="B34" s="35"/>
      <c r="C34" s="35"/>
      <c r="D34" s="35"/>
      <c r="E34" s="35"/>
      <c r="F34" s="35"/>
      <c r="G34" s="36"/>
      <c r="H34" s="784" t="s">
        <v>38</v>
      </c>
      <c r="I34" s="785"/>
      <c r="J34" s="780">
        <v>7487806</v>
      </c>
      <c r="K34" s="783"/>
      <c r="L34" s="18">
        <v>4152261</v>
      </c>
      <c r="M34" s="780">
        <v>0</v>
      </c>
      <c r="N34" s="782"/>
      <c r="O34" s="19">
        <f t="shared" si="2"/>
        <v>0</v>
      </c>
      <c r="P34" s="20">
        <f t="shared" si="1"/>
        <v>0</v>
      </c>
    </row>
    <row r="35" spans="1:16" ht="15" customHeight="1" x14ac:dyDescent="0.25">
      <c r="A35" s="34"/>
      <c r="B35" s="35"/>
      <c r="C35" s="35"/>
      <c r="D35" s="35"/>
      <c r="E35" s="35"/>
      <c r="F35" s="35"/>
      <c r="G35" s="36"/>
      <c r="H35" s="784" t="s">
        <v>39</v>
      </c>
      <c r="I35" s="785"/>
      <c r="J35" s="780"/>
      <c r="K35" s="783"/>
      <c r="L35" s="18">
        <v>0</v>
      </c>
      <c r="M35" s="780">
        <v>10000</v>
      </c>
      <c r="N35" s="782"/>
      <c r="O35" s="33" t="s">
        <v>30</v>
      </c>
      <c r="P35" s="20">
        <f t="shared" si="1"/>
        <v>2.5008930876783083E-3</v>
      </c>
    </row>
    <row r="36" spans="1:16" ht="15" customHeight="1" x14ac:dyDescent="0.25">
      <c r="A36" s="21"/>
      <c r="B36" s="22"/>
      <c r="C36" s="22"/>
      <c r="D36" s="22"/>
      <c r="E36" s="22"/>
      <c r="F36" s="22"/>
      <c r="G36" s="23"/>
      <c r="H36" s="778" t="s">
        <v>40</v>
      </c>
      <c r="I36" s="779"/>
      <c r="J36" s="780">
        <f>11141877+76235554+2858123+60900000+20100000</f>
        <v>171235554</v>
      </c>
      <c r="K36" s="783"/>
      <c r="L36" s="18">
        <v>201260394</v>
      </c>
      <c r="M36" s="780">
        <v>81718396</v>
      </c>
      <c r="N36" s="782"/>
      <c r="O36" s="19">
        <f t="shared" ref="O36:O41" si="3">+M36/L36*100</f>
        <v>40.603317113649297</v>
      </c>
      <c r="P36" s="20">
        <f t="shared" si="1"/>
        <v>20.436897169255868</v>
      </c>
    </row>
    <row r="37" spans="1:16" ht="15" customHeight="1" x14ac:dyDescent="0.25">
      <c r="A37" s="21"/>
      <c r="B37" s="22"/>
      <c r="C37" s="22"/>
      <c r="D37" s="22"/>
      <c r="E37" s="22"/>
      <c r="F37" s="22"/>
      <c r="G37" s="23"/>
      <c r="H37" s="778" t="s">
        <v>41</v>
      </c>
      <c r="I37" s="779"/>
      <c r="J37" s="780">
        <v>3476856</v>
      </c>
      <c r="K37" s="783"/>
      <c r="L37" s="18">
        <v>8894384</v>
      </c>
      <c r="M37" s="780">
        <v>2031856</v>
      </c>
      <c r="N37" s="782"/>
      <c r="O37" s="19">
        <f t="shared" si="3"/>
        <v>22.844257679902285</v>
      </c>
      <c r="P37" s="20">
        <f t="shared" si="1"/>
        <v>0.50814546255576964</v>
      </c>
    </row>
    <row r="38" spans="1:16" ht="27.75" customHeight="1" x14ac:dyDescent="0.25">
      <c r="A38" s="21"/>
      <c r="B38" s="22"/>
      <c r="C38" s="22"/>
      <c r="D38" s="22"/>
      <c r="E38" s="22"/>
      <c r="F38" s="22"/>
      <c r="G38" s="23"/>
      <c r="H38" s="778" t="s">
        <v>42</v>
      </c>
      <c r="I38" s="779"/>
      <c r="J38" s="780"/>
      <c r="K38" s="783"/>
      <c r="L38" s="18">
        <v>3561</v>
      </c>
      <c r="M38" s="780">
        <v>0</v>
      </c>
      <c r="N38" s="782"/>
      <c r="O38" s="19">
        <f t="shared" si="3"/>
        <v>0</v>
      </c>
      <c r="P38" s="20">
        <f t="shared" si="1"/>
        <v>0</v>
      </c>
    </row>
    <row r="39" spans="1:16" ht="15" customHeight="1" x14ac:dyDescent="0.25">
      <c r="A39" s="21"/>
      <c r="B39" s="22"/>
      <c r="C39" s="22"/>
      <c r="D39" s="22"/>
      <c r="E39" s="22"/>
      <c r="F39" s="22"/>
      <c r="G39" s="23"/>
      <c r="H39" s="778" t="s">
        <v>43</v>
      </c>
      <c r="I39" s="779"/>
      <c r="J39" s="780">
        <v>14097024</v>
      </c>
      <c r="K39" s="783"/>
      <c r="L39" s="18">
        <v>15466839</v>
      </c>
      <c r="M39" s="780">
        <v>6708150</v>
      </c>
      <c r="N39" s="782"/>
      <c r="O39" s="19">
        <f t="shared" si="3"/>
        <v>43.371176230644153</v>
      </c>
      <c r="P39" s="20">
        <f t="shared" si="1"/>
        <v>1.6776365966109243</v>
      </c>
    </row>
    <row r="40" spans="1:16" ht="16.5" customHeight="1" x14ac:dyDescent="0.25">
      <c r="A40" s="21"/>
      <c r="B40" s="22"/>
      <c r="C40" s="22"/>
      <c r="D40" s="22"/>
      <c r="E40" s="22"/>
      <c r="F40" s="22"/>
      <c r="G40" s="23"/>
      <c r="H40" s="778" t="s">
        <v>44</v>
      </c>
      <c r="I40" s="779"/>
      <c r="J40" s="780">
        <v>16636480</v>
      </c>
      <c r="K40" s="783"/>
      <c r="L40" s="18">
        <v>16696480</v>
      </c>
      <c r="M40" s="780">
        <v>60000</v>
      </c>
      <c r="N40" s="782"/>
      <c r="O40" s="19">
        <f t="shared" si="3"/>
        <v>0.35935718187306548</v>
      </c>
      <c r="P40" s="20">
        <f t="shared" si="1"/>
        <v>1.5005358526069847E-2</v>
      </c>
    </row>
    <row r="41" spans="1:16" ht="15" customHeight="1" x14ac:dyDescent="0.25">
      <c r="A41" s="21"/>
      <c r="B41" s="22"/>
      <c r="C41" s="22"/>
      <c r="D41" s="22"/>
      <c r="E41" s="22"/>
      <c r="F41" s="22"/>
      <c r="G41" s="23"/>
      <c r="H41" s="778" t="s">
        <v>45</v>
      </c>
      <c r="I41" s="779"/>
      <c r="J41" s="780">
        <f>7215000</f>
        <v>7215000</v>
      </c>
      <c r="K41" s="781"/>
      <c r="L41" s="18">
        <v>13415000</v>
      </c>
      <c r="M41" s="780">
        <v>2894500</v>
      </c>
      <c r="N41" s="782"/>
      <c r="O41" s="19">
        <f t="shared" si="3"/>
        <v>21.576593365635482</v>
      </c>
      <c r="P41" s="20">
        <f t="shared" si="1"/>
        <v>0.72388350422848635</v>
      </c>
    </row>
    <row r="42" spans="1:16" ht="12.75" customHeight="1" x14ac:dyDescent="0.25">
      <c r="A42" s="21"/>
      <c r="B42" s="22"/>
      <c r="C42" s="22"/>
      <c r="D42" s="22"/>
      <c r="E42" s="22"/>
      <c r="F42" s="22"/>
      <c r="G42" s="23"/>
      <c r="H42" s="45"/>
      <c r="I42" s="44" t="s">
        <v>46</v>
      </c>
      <c r="J42" s="46"/>
      <c r="K42" s="47"/>
      <c r="L42" s="48"/>
      <c r="M42" s="47"/>
      <c r="N42" s="49"/>
      <c r="O42" s="48"/>
      <c r="P42" s="50"/>
    </row>
    <row r="43" spans="1:16" ht="15" customHeight="1" x14ac:dyDescent="0.25">
      <c r="A43" s="773" t="s">
        <v>47</v>
      </c>
      <c r="B43" s="774"/>
      <c r="C43" s="774"/>
      <c r="D43" s="774"/>
      <c r="E43" s="774"/>
      <c r="F43" s="774"/>
      <c r="G43" s="774"/>
      <c r="H43" s="774"/>
      <c r="I43" s="775"/>
      <c r="J43" s="776">
        <f>+J45+J44</f>
        <v>752504137</v>
      </c>
      <c r="K43" s="777"/>
      <c r="L43" s="51">
        <f>+L45+L44</f>
        <v>803376455</v>
      </c>
      <c r="M43" s="776">
        <f>+M45+M44</f>
        <v>364802209</v>
      </c>
      <c r="N43" s="777"/>
      <c r="O43" s="52">
        <f t="shared" ref="O43:O48" si="4">+M43/L43*100</f>
        <v>45.408625897556334</v>
      </c>
      <c r="P43" s="53">
        <f>+M43/M9*100</f>
        <v>91.233132285787747</v>
      </c>
    </row>
    <row r="44" spans="1:16" ht="15.75" customHeight="1" x14ac:dyDescent="0.25">
      <c r="A44" s="21"/>
      <c r="B44" s="22"/>
      <c r="C44" s="22"/>
      <c r="D44" s="22"/>
      <c r="E44" s="22"/>
      <c r="F44" s="22"/>
      <c r="G44" s="23"/>
      <c r="H44" s="54"/>
      <c r="I44" s="55" t="s">
        <v>48</v>
      </c>
      <c r="J44" s="769">
        <f>+J10-J29</f>
        <v>501113439</v>
      </c>
      <c r="K44" s="770"/>
      <c r="L44" s="56">
        <f>+L10-L29</f>
        <v>524575165</v>
      </c>
      <c r="M44" s="769">
        <f>+M10-M29</f>
        <v>268184995</v>
      </c>
      <c r="N44" s="770"/>
      <c r="O44" s="19">
        <f t="shared" si="4"/>
        <v>51.124226401377584</v>
      </c>
      <c r="P44" s="20">
        <f>+M44/$M$9*100</f>
        <v>67.070200021454156</v>
      </c>
    </row>
    <row r="45" spans="1:16" ht="15.75" customHeight="1" x14ac:dyDescent="0.25">
      <c r="A45" s="21"/>
      <c r="B45" s="22"/>
      <c r="C45" s="22"/>
      <c r="D45" s="22"/>
      <c r="E45" s="22"/>
      <c r="F45" s="22"/>
      <c r="G45" s="23"/>
      <c r="H45" s="54"/>
      <c r="I45" s="57" t="s">
        <v>49</v>
      </c>
      <c r="J45" s="769">
        <f>+J30-J41</f>
        <v>251390698</v>
      </c>
      <c r="K45" s="770"/>
      <c r="L45" s="56">
        <f>+L30-L41</f>
        <v>278801290</v>
      </c>
      <c r="M45" s="769">
        <f>+M30-M41</f>
        <v>96617214</v>
      </c>
      <c r="N45" s="770"/>
      <c r="O45" s="19">
        <f t="shared" si="4"/>
        <v>34.654507516805246</v>
      </c>
      <c r="P45" s="20">
        <f>+M45/$M$9*100</f>
        <v>24.162932264333588</v>
      </c>
    </row>
    <row r="46" spans="1:16" ht="15.75" customHeight="1" x14ac:dyDescent="0.25">
      <c r="A46" s="773" t="s">
        <v>50</v>
      </c>
      <c r="B46" s="774"/>
      <c r="C46" s="774"/>
      <c r="D46" s="774"/>
      <c r="E46" s="774"/>
      <c r="F46" s="774"/>
      <c r="G46" s="774"/>
      <c r="H46" s="774"/>
      <c r="I46" s="775"/>
      <c r="J46" s="776">
        <f>+J47+J48</f>
        <v>76138000</v>
      </c>
      <c r="K46" s="777"/>
      <c r="L46" s="51">
        <f>+L47+L48</f>
        <v>102159000</v>
      </c>
      <c r="M46" s="776">
        <f>+M47+M48</f>
        <v>35054948</v>
      </c>
      <c r="N46" s="777"/>
      <c r="O46" s="52">
        <f t="shared" si="4"/>
        <v>34.314106441918966</v>
      </c>
      <c r="P46" s="53">
        <f>+M46/M9*100</f>
        <v>8.7668677142122533</v>
      </c>
    </row>
    <row r="47" spans="1:16" ht="15.75" customHeight="1" x14ac:dyDescent="0.25">
      <c r="A47" s="21"/>
      <c r="B47" s="22"/>
      <c r="C47" s="22"/>
      <c r="D47" s="22"/>
      <c r="E47" s="22"/>
      <c r="F47" s="22"/>
      <c r="G47" s="23"/>
      <c r="H47" s="58"/>
      <c r="I47" s="59" t="s">
        <v>48</v>
      </c>
      <c r="J47" s="769">
        <f>+J29</f>
        <v>68923000</v>
      </c>
      <c r="K47" s="770"/>
      <c r="L47" s="56">
        <f>+L29</f>
        <v>88744000</v>
      </c>
      <c r="M47" s="771">
        <f>+M29</f>
        <v>32160448</v>
      </c>
      <c r="N47" s="772"/>
      <c r="O47" s="60">
        <f t="shared" si="4"/>
        <v>36.239574506445507</v>
      </c>
      <c r="P47" s="61">
        <f>+M47/$M$9*100</f>
        <v>8.0429842099837661</v>
      </c>
    </row>
    <row r="48" spans="1:16" ht="15.75" customHeight="1" x14ac:dyDescent="0.25">
      <c r="A48" s="21"/>
      <c r="B48" s="22"/>
      <c r="C48" s="22"/>
      <c r="D48" s="22"/>
      <c r="E48" s="22"/>
      <c r="F48" s="22"/>
      <c r="G48" s="23"/>
      <c r="H48" s="58"/>
      <c r="I48" s="62" t="s">
        <v>49</v>
      </c>
      <c r="J48" s="769">
        <f>+J41</f>
        <v>7215000</v>
      </c>
      <c r="K48" s="770"/>
      <c r="L48" s="56">
        <f>+L41</f>
        <v>13415000</v>
      </c>
      <c r="M48" s="771">
        <f>+M41</f>
        <v>2894500</v>
      </c>
      <c r="N48" s="772"/>
      <c r="O48" s="60">
        <f t="shared" si="4"/>
        <v>21.576593365635482</v>
      </c>
      <c r="P48" s="61">
        <f>+M48/$M$9*100</f>
        <v>0.72388350422848635</v>
      </c>
    </row>
    <row r="49" spans="1:16" ht="15.75" customHeight="1" x14ac:dyDescent="0.25">
      <c r="A49" s="63"/>
      <c r="B49" s="64"/>
      <c r="C49" s="64"/>
      <c r="D49" s="64"/>
      <c r="E49" s="64"/>
      <c r="F49" s="64"/>
      <c r="G49" s="65"/>
      <c r="H49" s="66"/>
      <c r="I49" s="67" t="s">
        <v>51</v>
      </c>
      <c r="J49" s="46"/>
      <c r="K49" s="47"/>
      <c r="L49" s="48"/>
      <c r="M49" s="47"/>
      <c r="N49" s="47"/>
      <c r="O49" s="48"/>
      <c r="P49" s="50"/>
    </row>
    <row r="50" spans="1:16" ht="19.5" customHeight="1" x14ac:dyDescent="0.25">
      <c r="A50" s="733" t="s">
        <v>52</v>
      </c>
      <c r="B50" s="734"/>
      <c r="C50" s="734"/>
      <c r="D50" s="734"/>
      <c r="E50" s="734"/>
      <c r="F50" s="734"/>
      <c r="G50" s="734"/>
      <c r="H50" s="734"/>
      <c r="I50" s="735"/>
      <c r="J50" s="736">
        <v>57338486</v>
      </c>
      <c r="K50" s="737"/>
      <c r="L50" s="68">
        <v>84732476</v>
      </c>
      <c r="M50" s="736">
        <v>18130574</v>
      </c>
      <c r="N50" s="737"/>
      <c r="O50" s="69">
        <f>+M50/L50*100</f>
        <v>21.397432077872953</v>
      </c>
      <c r="P50" s="70">
        <f t="shared" ref="P50:P113" si="5">+M50/$M$9*100</f>
        <v>4.5342627192240057</v>
      </c>
    </row>
    <row r="51" spans="1:16" ht="15.75" customHeight="1" x14ac:dyDescent="0.25">
      <c r="A51" s="71"/>
      <c r="B51" s="72"/>
      <c r="C51" s="765" t="s">
        <v>53</v>
      </c>
      <c r="D51" s="766"/>
      <c r="E51" s="766"/>
      <c r="F51" s="766"/>
      <c r="G51" s="766"/>
      <c r="H51" s="766"/>
      <c r="I51" s="766"/>
      <c r="J51" s="767">
        <v>0</v>
      </c>
      <c r="K51" s="768"/>
      <c r="L51" s="73">
        <v>140000</v>
      </c>
      <c r="M51" s="767">
        <v>6780</v>
      </c>
      <c r="N51" s="768"/>
      <c r="O51" s="74">
        <f>+M51/L51*100</f>
        <v>4.8428571428571434</v>
      </c>
      <c r="P51" s="75">
        <f t="shared" si="5"/>
        <v>1.695605513445893E-3</v>
      </c>
    </row>
    <row r="52" spans="1:16" ht="12" customHeight="1" x14ac:dyDescent="0.25">
      <c r="A52" s="76"/>
      <c r="B52" s="77"/>
      <c r="C52" s="72" t="s">
        <v>1</v>
      </c>
      <c r="D52" s="757" t="s">
        <v>54</v>
      </c>
      <c r="E52" s="758"/>
      <c r="F52" s="758"/>
      <c r="G52" s="758"/>
      <c r="H52" s="758"/>
      <c r="I52" s="758"/>
      <c r="J52" s="731">
        <v>0</v>
      </c>
      <c r="K52" s="732"/>
      <c r="L52" s="78">
        <v>0</v>
      </c>
      <c r="M52" s="731">
        <v>6780</v>
      </c>
      <c r="N52" s="732"/>
      <c r="O52" s="79" t="s">
        <v>30</v>
      </c>
      <c r="P52" s="80">
        <f t="shared" si="5"/>
        <v>1.695605513445893E-3</v>
      </c>
    </row>
    <row r="53" spans="1:16" ht="12" customHeight="1" x14ac:dyDescent="0.25">
      <c r="A53" s="76"/>
      <c r="B53" s="77"/>
      <c r="C53" s="77"/>
      <c r="D53" s="750"/>
      <c r="E53" s="721" t="s">
        <v>55</v>
      </c>
      <c r="F53" s="722"/>
      <c r="G53" s="722"/>
      <c r="H53" s="722"/>
      <c r="I53" s="722"/>
      <c r="J53" s="723">
        <v>0</v>
      </c>
      <c r="K53" s="724"/>
      <c r="L53" s="81">
        <v>0</v>
      </c>
      <c r="M53" s="723">
        <v>2265</v>
      </c>
      <c r="N53" s="724"/>
      <c r="O53" s="82" t="s">
        <v>30</v>
      </c>
      <c r="P53" s="83">
        <f t="shared" si="5"/>
        <v>5.6645228435913677E-4</v>
      </c>
    </row>
    <row r="54" spans="1:16" ht="12.75" customHeight="1" x14ac:dyDescent="0.25">
      <c r="A54" s="76"/>
      <c r="B54" s="77"/>
      <c r="C54" s="77"/>
      <c r="D54" s="750"/>
      <c r="E54" s="721" t="s">
        <v>56</v>
      </c>
      <c r="F54" s="722"/>
      <c r="G54" s="722"/>
      <c r="H54" s="722"/>
      <c r="I54" s="722"/>
      <c r="J54" s="723">
        <v>0</v>
      </c>
      <c r="K54" s="724"/>
      <c r="L54" s="81">
        <v>0</v>
      </c>
      <c r="M54" s="723">
        <v>4515</v>
      </c>
      <c r="N54" s="724"/>
      <c r="O54" s="82" t="s">
        <v>30</v>
      </c>
      <c r="P54" s="83">
        <f t="shared" si="5"/>
        <v>1.129153229086756E-3</v>
      </c>
    </row>
    <row r="55" spans="1:16" ht="11.85" customHeight="1" x14ac:dyDescent="0.25">
      <c r="A55" s="76"/>
      <c r="B55" s="77"/>
      <c r="C55" s="77"/>
      <c r="D55" s="757" t="s">
        <v>57</v>
      </c>
      <c r="E55" s="758"/>
      <c r="F55" s="758"/>
      <c r="G55" s="758"/>
      <c r="H55" s="758"/>
      <c r="I55" s="758"/>
      <c r="J55" s="731">
        <v>0</v>
      </c>
      <c r="K55" s="732"/>
      <c r="L55" s="78">
        <v>140000</v>
      </c>
      <c r="M55" s="731">
        <v>0</v>
      </c>
      <c r="N55" s="732"/>
      <c r="O55" s="84">
        <v>0</v>
      </c>
      <c r="P55" s="80">
        <f t="shared" si="5"/>
        <v>0</v>
      </c>
    </row>
    <row r="56" spans="1:16" ht="36.75" customHeight="1" x14ac:dyDescent="0.25">
      <c r="A56" s="76"/>
      <c r="B56" s="77"/>
      <c r="C56" s="85"/>
      <c r="D56" s="86" t="s">
        <v>1</v>
      </c>
      <c r="E56" s="721" t="s">
        <v>58</v>
      </c>
      <c r="F56" s="722"/>
      <c r="G56" s="722"/>
      <c r="H56" s="722"/>
      <c r="I56" s="722"/>
      <c r="J56" s="723">
        <v>0</v>
      </c>
      <c r="K56" s="724"/>
      <c r="L56" s="81">
        <v>140000</v>
      </c>
      <c r="M56" s="723">
        <v>0</v>
      </c>
      <c r="N56" s="724"/>
      <c r="O56" s="87">
        <f>+M56/L56</f>
        <v>0</v>
      </c>
      <c r="P56" s="83">
        <f t="shared" si="5"/>
        <v>0</v>
      </c>
    </row>
    <row r="57" spans="1:16" ht="14.25" customHeight="1" x14ac:dyDescent="0.25">
      <c r="A57" s="76"/>
      <c r="B57" s="77"/>
      <c r="C57" s="761" t="s">
        <v>59</v>
      </c>
      <c r="D57" s="762"/>
      <c r="E57" s="762"/>
      <c r="F57" s="762"/>
      <c r="G57" s="762"/>
      <c r="H57" s="762"/>
      <c r="I57" s="762"/>
      <c r="J57" s="763">
        <v>42078486</v>
      </c>
      <c r="K57" s="764"/>
      <c r="L57" s="88">
        <v>67632476</v>
      </c>
      <c r="M57" s="763">
        <v>11796848</v>
      </c>
      <c r="N57" s="764"/>
      <c r="O57" s="89">
        <f>+M57/L57*100</f>
        <v>17.442578917264541</v>
      </c>
      <c r="P57" s="90">
        <f t="shared" si="5"/>
        <v>2.9502655619591671</v>
      </c>
    </row>
    <row r="58" spans="1:16" ht="11.85" customHeight="1" x14ac:dyDescent="0.25">
      <c r="A58" s="76"/>
      <c r="B58" s="77"/>
      <c r="C58" s="77" t="s">
        <v>1</v>
      </c>
      <c r="D58" s="757" t="s">
        <v>54</v>
      </c>
      <c r="E58" s="758"/>
      <c r="F58" s="758"/>
      <c r="G58" s="758"/>
      <c r="H58" s="758"/>
      <c r="I58" s="758"/>
      <c r="J58" s="731">
        <v>12213500</v>
      </c>
      <c r="K58" s="732"/>
      <c r="L58" s="78">
        <v>32034500</v>
      </c>
      <c r="M58" s="731">
        <v>3893644</v>
      </c>
      <c r="N58" s="732"/>
      <c r="O58" s="84">
        <f>+M58/L58*100</f>
        <v>12.154533393684934</v>
      </c>
      <c r="P58" s="80">
        <f t="shared" si="5"/>
        <v>0.97375873654801171</v>
      </c>
    </row>
    <row r="59" spans="1:16" ht="12.75" customHeight="1" x14ac:dyDescent="0.25">
      <c r="A59" s="76"/>
      <c r="B59" s="77"/>
      <c r="C59" s="77"/>
      <c r="D59" s="91" t="s">
        <v>1</v>
      </c>
      <c r="E59" s="721" t="s">
        <v>60</v>
      </c>
      <c r="F59" s="722"/>
      <c r="G59" s="722"/>
      <c r="H59" s="722"/>
      <c r="I59" s="722"/>
      <c r="J59" s="723">
        <v>0</v>
      </c>
      <c r="K59" s="724"/>
      <c r="L59" s="81">
        <v>0</v>
      </c>
      <c r="M59" s="723">
        <v>70642</v>
      </c>
      <c r="N59" s="724"/>
      <c r="O59" s="82" t="s">
        <v>30</v>
      </c>
      <c r="P59" s="83">
        <f t="shared" si="5"/>
        <v>1.7666808949977103E-2</v>
      </c>
    </row>
    <row r="60" spans="1:16" ht="12.75" customHeight="1" x14ac:dyDescent="0.25">
      <c r="A60" s="76"/>
      <c r="B60" s="77"/>
      <c r="C60" s="77"/>
      <c r="D60" s="92"/>
      <c r="E60" s="721" t="s">
        <v>55</v>
      </c>
      <c r="F60" s="722"/>
      <c r="G60" s="722"/>
      <c r="H60" s="722"/>
      <c r="I60" s="722"/>
      <c r="J60" s="723">
        <v>0</v>
      </c>
      <c r="K60" s="724"/>
      <c r="L60" s="81">
        <v>0</v>
      </c>
      <c r="M60" s="723">
        <v>9419</v>
      </c>
      <c r="N60" s="724"/>
      <c r="O60" s="82" t="s">
        <v>30</v>
      </c>
      <c r="P60" s="83">
        <f t="shared" si="5"/>
        <v>2.3555911992841983E-3</v>
      </c>
    </row>
    <row r="61" spans="1:16" ht="12.75" customHeight="1" x14ac:dyDescent="0.25">
      <c r="A61" s="76"/>
      <c r="B61" s="77"/>
      <c r="C61" s="77"/>
      <c r="D61" s="92"/>
      <c r="E61" s="721" t="s">
        <v>61</v>
      </c>
      <c r="F61" s="722"/>
      <c r="G61" s="722"/>
      <c r="H61" s="722"/>
      <c r="I61" s="722"/>
      <c r="J61" s="723">
        <v>0</v>
      </c>
      <c r="K61" s="724"/>
      <c r="L61" s="81">
        <v>0</v>
      </c>
      <c r="M61" s="723">
        <v>111521</v>
      </c>
      <c r="N61" s="724"/>
      <c r="O61" s="82" t="s">
        <v>30</v>
      </c>
      <c r="P61" s="83">
        <f t="shared" si="5"/>
        <v>2.7890209803097258E-2</v>
      </c>
    </row>
    <row r="62" spans="1:16" ht="12.75" customHeight="1" x14ac:dyDescent="0.25">
      <c r="A62" s="76"/>
      <c r="B62" s="77"/>
      <c r="C62" s="77"/>
      <c r="D62" s="92"/>
      <c r="E62" s="721" t="s">
        <v>56</v>
      </c>
      <c r="F62" s="722"/>
      <c r="G62" s="722"/>
      <c r="H62" s="722"/>
      <c r="I62" s="722"/>
      <c r="J62" s="723">
        <v>0</v>
      </c>
      <c r="K62" s="724"/>
      <c r="L62" s="81">
        <v>0</v>
      </c>
      <c r="M62" s="723">
        <v>47</v>
      </c>
      <c r="N62" s="724"/>
      <c r="O62" s="82" t="s">
        <v>30</v>
      </c>
      <c r="P62" s="83">
        <f t="shared" si="5"/>
        <v>1.1754197512088048E-5</v>
      </c>
    </row>
    <row r="63" spans="1:16" ht="27" customHeight="1" x14ac:dyDescent="0.25">
      <c r="A63" s="76"/>
      <c r="B63" s="77"/>
      <c r="C63" s="77"/>
      <c r="D63" s="92"/>
      <c r="E63" s="721" t="s">
        <v>62</v>
      </c>
      <c r="F63" s="722"/>
      <c r="G63" s="722"/>
      <c r="H63" s="722"/>
      <c r="I63" s="722"/>
      <c r="J63" s="723">
        <v>12200000</v>
      </c>
      <c r="K63" s="724"/>
      <c r="L63" s="81">
        <v>32021000</v>
      </c>
      <c r="M63" s="723">
        <v>3690000</v>
      </c>
      <c r="N63" s="724"/>
      <c r="O63" s="87">
        <f t="shared" ref="O63:O74" si="6">+M63/L63*100</f>
        <v>11.523687580025609</v>
      </c>
      <c r="P63" s="83">
        <f t="shared" si="5"/>
        <v>0.92282954935329564</v>
      </c>
    </row>
    <row r="64" spans="1:16" ht="27" customHeight="1" x14ac:dyDescent="0.25">
      <c r="A64" s="93"/>
      <c r="B64" s="94"/>
      <c r="C64" s="94"/>
      <c r="D64" s="95"/>
      <c r="E64" s="715" t="s">
        <v>63</v>
      </c>
      <c r="F64" s="716"/>
      <c r="G64" s="716"/>
      <c r="H64" s="716"/>
      <c r="I64" s="716"/>
      <c r="J64" s="717">
        <v>13500</v>
      </c>
      <c r="K64" s="718"/>
      <c r="L64" s="96">
        <v>13500</v>
      </c>
      <c r="M64" s="717">
        <v>12016</v>
      </c>
      <c r="N64" s="718"/>
      <c r="O64" s="97">
        <f t="shared" si="6"/>
        <v>89.007407407407413</v>
      </c>
      <c r="P64" s="98">
        <f t="shared" si="5"/>
        <v>3.005073134154255E-3</v>
      </c>
    </row>
    <row r="65" spans="1:16" s="104" customFormat="1" ht="15" customHeight="1" x14ac:dyDescent="0.25">
      <c r="A65" s="99"/>
      <c r="B65" s="100"/>
      <c r="C65" s="100"/>
      <c r="D65" s="741" t="s">
        <v>57</v>
      </c>
      <c r="E65" s="742"/>
      <c r="F65" s="742"/>
      <c r="G65" s="742"/>
      <c r="H65" s="742"/>
      <c r="I65" s="742"/>
      <c r="J65" s="743">
        <v>29864986</v>
      </c>
      <c r="K65" s="744"/>
      <c r="L65" s="101">
        <v>35597976</v>
      </c>
      <c r="M65" s="743">
        <v>7903203</v>
      </c>
      <c r="N65" s="744"/>
      <c r="O65" s="102">
        <f t="shared" si="6"/>
        <v>22.201270656511483</v>
      </c>
      <c r="P65" s="103">
        <f t="shared" si="5"/>
        <v>1.9765065753218469</v>
      </c>
    </row>
    <row r="66" spans="1:16" ht="39" customHeight="1" x14ac:dyDescent="0.25">
      <c r="A66" s="76"/>
      <c r="B66" s="77"/>
      <c r="C66" s="77"/>
      <c r="D66" s="86" t="s">
        <v>1</v>
      </c>
      <c r="E66" s="721" t="s">
        <v>58</v>
      </c>
      <c r="F66" s="722"/>
      <c r="G66" s="722"/>
      <c r="H66" s="722"/>
      <c r="I66" s="722"/>
      <c r="J66" s="723">
        <v>711011</v>
      </c>
      <c r="K66" s="724"/>
      <c r="L66" s="81">
        <v>1940440</v>
      </c>
      <c r="M66" s="723">
        <v>458150</v>
      </c>
      <c r="N66" s="724"/>
      <c r="O66" s="87">
        <f t="shared" si="6"/>
        <v>23.610624394467234</v>
      </c>
      <c r="P66" s="83">
        <f t="shared" si="5"/>
        <v>0.11457841681198168</v>
      </c>
    </row>
    <row r="67" spans="1:16" ht="38.25" customHeight="1" x14ac:dyDescent="0.25">
      <c r="A67" s="76" t="s">
        <v>1</v>
      </c>
      <c r="B67" s="77"/>
      <c r="C67" s="77"/>
      <c r="D67" s="92"/>
      <c r="E67" s="721" t="s">
        <v>64</v>
      </c>
      <c r="F67" s="722"/>
      <c r="G67" s="722"/>
      <c r="H67" s="722"/>
      <c r="I67" s="722"/>
      <c r="J67" s="723">
        <v>7022714</v>
      </c>
      <c r="K67" s="724"/>
      <c r="L67" s="81">
        <v>7022714</v>
      </c>
      <c r="M67" s="723">
        <v>0</v>
      </c>
      <c r="N67" s="724"/>
      <c r="O67" s="87">
        <f t="shared" si="6"/>
        <v>0</v>
      </c>
      <c r="P67" s="83">
        <f t="shared" si="5"/>
        <v>0</v>
      </c>
    </row>
    <row r="68" spans="1:16" ht="37.5" customHeight="1" x14ac:dyDescent="0.25">
      <c r="A68" s="76"/>
      <c r="B68" s="77"/>
      <c r="C68" s="77"/>
      <c r="D68" s="92"/>
      <c r="E68" s="721" t="s">
        <v>65</v>
      </c>
      <c r="F68" s="722"/>
      <c r="G68" s="722"/>
      <c r="H68" s="722"/>
      <c r="I68" s="722"/>
      <c r="J68" s="723">
        <v>4152261</v>
      </c>
      <c r="K68" s="724"/>
      <c r="L68" s="81">
        <v>4152261</v>
      </c>
      <c r="M68" s="723">
        <v>0</v>
      </c>
      <c r="N68" s="724"/>
      <c r="O68" s="87">
        <f t="shared" si="6"/>
        <v>0</v>
      </c>
      <c r="P68" s="83">
        <f t="shared" si="5"/>
        <v>0</v>
      </c>
    </row>
    <row r="69" spans="1:16" ht="26.25" customHeight="1" x14ac:dyDescent="0.25">
      <c r="A69" s="76"/>
      <c r="B69" s="77"/>
      <c r="C69" s="77"/>
      <c r="D69" s="92"/>
      <c r="E69" s="721" t="s">
        <v>66</v>
      </c>
      <c r="F69" s="722"/>
      <c r="G69" s="722"/>
      <c r="H69" s="722"/>
      <c r="I69" s="722"/>
      <c r="J69" s="723">
        <v>4613000</v>
      </c>
      <c r="K69" s="724"/>
      <c r="L69" s="81">
        <v>9113000</v>
      </c>
      <c r="M69" s="723">
        <v>1710233</v>
      </c>
      <c r="N69" s="724"/>
      <c r="O69" s="87">
        <f t="shared" si="6"/>
        <v>18.766959288927907</v>
      </c>
      <c r="P69" s="83">
        <f t="shared" si="5"/>
        <v>0.42771098880193353</v>
      </c>
    </row>
    <row r="70" spans="1:16" ht="26.25" customHeight="1" x14ac:dyDescent="0.25">
      <c r="A70" s="76"/>
      <c r="B70" s="77"/>
      <c r="C70" s="77"/>
      <c r="D70" s="92"/>
      <c r="E70" s="721" t="s">
        <v>67</v>
      </c>
      <c r="F70" s="722"/>
      <c r="G70" s="722"/>
      <c r="H70" s="722"/>
      <c r="I70" s="722"/>
      <c r="J70" s="723">
        <v>10764000</v>
      </c>
      <c r="K70" s="724"/>
      <c r="L70" s="81">
        <v>10764000</v>
      </c>
      <c r="M70" s="723">
        <v>4550553</v>
      </c>
      <c r="N70" s="724"/>
      <c r="O70" s="87">
        <f t="shared" si="6"/>
        <v>42.275668896321072</v>
      </c>
      <c r="P70" s="83">
        <f t="shared" si="5"/>
        <v>1.1380446542813787</v>
      </c>
    </row>
    <row r="71" spans="1:16" ht="26.25" customHeight="1" x14ac:dyDescent="0.25">
      <c r="A71" s="76"/>
      <c r="B71" s="77"/>
      <c r="C71" s="77"/>
      <c r="D71" s="92"/>
      <c r="E71" s="721" t="s">
        <v>68</v>
      </c>
      <c r="F71" s="722"/>
      <c r="G71" s="722"/>
      <c r="H71" s="722"/>
      <c r="I71" s="722"/>
      <c r="J71" s="723">
        <v>2602000</v>
      </c>
      <c r="K71" s="724"/>
      <c r="L71" s="81">
        <v>2602000</v>
      </c>
      <c r="M71" s="723">
        <v>1184267</v>
      </c>
      <c r="N71" s="724"/>
      <c r="O71" s="87">
        <f t="shared" si="6"/>
        <v>45.51372021521906</v>
      </c>
      <c r="P71" s="83">
        <f t="shared" si="5"/>
        <v>0.29617251542655265</v>
      </c>
    </row>
    <row r="72" spans="1:16" ht="26.25" customHeight="1" x14ac:dyDescent="0.25">
      <c r="A72" s="76"/>
      <c r="B72" s="77"/>
      <c r="C72" s="77"/>
      <c r="D72" s="92"/>
      <c r="E72" s="721" t="s">
        <v>69</v>
      </c>
      <c r="F72" s="722"/>
      <c r="G72" s="722"/>
      <c r="H72" s="722"/>
      <c r="I72" s="722"/>
      <c r="J72" s="723">
        <v>0</v>
      </c>
      <c r="K72" s="724"/>
      <c r="L72" s="81">
        <v>3561</v>
      </c>
      <c r="M72" s="723">
        <v>0</v>
      </c>
      <c r="N72" s="724"/>
      <c r="O72" s="87">
        <f t="shared" si="6"/>
        <v>0</v>
      </c>
      <c r="P72" s="83">
        <f t="shared" si="5"/>
        <v>0</v>
      </c>
    </row>
    <row r="73" spans="1:16" ht="14.25" customHeight="1" x14ac:dyDescent="0.25">
      <c r="A73" s="76" t="s">
        <v>1</v>
      </c>
      <c r="B73" s="77"/>
      <c r="C73" s="761" t="s">
        <v>70</v>
      </c>
      <c r="D73" s="762"/>
      <c r="E73" s="762"/>
      <c r="F73" s="762"/>
      <c r="G73" s="762"/>
      <c r="H73" s="762"/>
      <c r="I73" s="762"/>
      <c r="J73" s="763">
        <v>8000000</v>
      </c>
      <c r="K73" s="764"/>
      <c r="L73" s="88">
        <v>8000000</v>
      </c>
      <c r="M73" s="763">
        <v>2225853</v>
      </c>
      <c r="N73" s="764"/>
      <c r="O73" s="89">
        <f t="shared" si="6"/>
        <v>27.823162499999999</v>
      </c>
      <c r="P73" s="90">
        <f t="shared" si="5"/>
        <v>0.55666203818880255</v>
      </c>
    </row>
    <row r="74" spans="1:16" ht="11.85" customHeight="1" x14ac:dyDescent="0.25">
      <c r="A74" s="76"/>
      <c r="B74" s="77"/>
      <c r="C74" s="77" t="s">
        <v>1</v>
      </c>
      <c r="D74" s="757" t="s">
        <v>54</v>
      </c>
      <c r="E74" s="758"/>
      <c r="F74" s="758"/>
      <c r="G74" s="758"/>
      <c r="H74" s="758"/>
      <c r="I74" s="758"/>
      <c r="J74" s="731">
        <v>8000000</v>
      </c>
      <c r="K74" s="732"/>
      <c r="L74" s="78">
        <v>8000000</v>
      </c>
      <c r="M74" s="731">
        <v>2225853</v>
      </c>
      <c r="N74" s="732"/>
      <c r="O74" s="84">
        <f t="shared" si="6"/>
        <v>27.823162499999999</v>
      </c>
      <c r="P74" s="80">
        <f t="shared" si="5"/>
        <v>0.55666203818880255</v>
      </c>
    </row>
    <row r="75" spans="1:16" ht="12.75" customHeight="1" x14ac:dyDescent="0.25">
      <c r="A75" s="76"/>
      <c r="B75" s="77"/>
      <c r="C75" s="77"/>
      <c r="D75" s="91" t="s">
        <v>1</v>
      </c>
      <c r="E75" s="721" t="s">
        <v>55</v>
      </c>
      <c r="F75" s="722"/>
      <c r="G75" s="722"/>
      <c r="H75" s="722"/>
      <c r="I75" s="722"/>
      <c r="J75" s="723">
        <v>0</v>
      </c>
      <c r="K75" s="724"/>
      <c r="L75" s="81">
        <v>0</v>
      </c>
      <c r="M75" s="723">
        <v>7623</v>
      </c>
      <c r="N75" s="724"/>
      <c r="O75" s="87" t="s">
        <v>30</v>
      </c>
      <c r="P75" s="83">
        <f t="shared" si="5"/>
        <v>1.9064308007371742E-3</v>
      </c>
    </row>
    <row r="76" spans="1:16" ht="25.5" customHeight="1" x14ac:dyDescent="0.25">
      <c r="A76" s="76"/>
      <c r="B76" s="77"/>
      <c r="C76" s="77"/>
      <c r="D76" s="92"/>
      <c r="E76" s="721" t="s">
        <v>71</v>
      </c>
      <c r="F76" s="722"/>
      <c r="G76" s="722"/>
      <c r="H76" s="722"/>
      <c r="I76" s="722"/>
      <c r="J76" s="723">
        <v>6000000</v>
      </c>
      <c r="K76" s="724"/>
      <c r="L76" s="81">
        <v>6000000</v>
      </c>
      <c r="M76" s="723">
        <v>1650000</v>
      </c>
      <c r="N76" s="724"/>
      <c r="O76" s="87">
        <f>+M76/L76*100</f>
        <v>27.500000000000004</v>
      </c>
      <c r="P76" s="83">
        <f t="shared" si="5"/>
        <v>0.41264735946692083</v>
      </c>
    </row>
    <row r="77" spans="1:16" ht="25.5" customHeight="1" x14ac:dyDescent="0.25">
      <c r="A77" s="76"/>
      <c r="B77" s="77"/>
      <c r="C77" s="77"/>
      <c r="D77" s="92"/>
      <c r="E77" s="721" t="s">
        <v>72</v>
      </c>
      <c r="F77" s="722"/>
      <c r="G77" s="722"/>
      <c r="H77" s="722"/>
      <c r="I77" s="722"/>
      <c r="J77" s="723">
        <v>2000000</v>
      </c>
      <c r="K77" s="724"/>
      <c r="L77" s="81">
        <v>2000000</v>
      </c>
      <c r="M77" s="723">
        <v>550000</v>
      </c>
      <c r="N77" s="724"/>
      <c r="O77" s="87">
        <f>+M77/L77*100</f>
        <v>27.500000000000004</v>
      </c>
      <c r="P77" s="83">
        <f t="shared" si="5"/>
        <v>0.13754911982230694</v>
      </c>
    </row>
    <row r="78" spans="1:16" ht="25.5" customHeight="1" x14ac:dyDescent="0.25">
      <c r="A78" s="76"/>
      <c r="B78" s="77"/>
      <c r="C78" s="77"/>
      <c r="D78" s="92"/>
      <c r="E78" s="721" t="s">
        <v>73</v>
      </c>
      <c r="F78" s="722"/>
      <c r="G78" s="722"/>
      <c r="H78" s="722"/>
      <c r="I78" s="722"/>
      <c r="J78" s="723">
        <v>0</v>
      </c>
      <c r="K78" s="724"/>
      <c r="L78" s="81">
        <v>0</v>
      </c>
      <c r="M78" s="723">
        <v>13673</v>
      </c>
      <c r="N78" s="724"/>
      <c r="O78" s="87" t="s">
        <v>30</v>
      </c>
      <c r="P78" s="83">
        <f t="shared" si="5"/>
        <v>3.4194711187825505E-3</v>
      </c>
    </row>
    <row r="79" spans="1:16" ht="25.5" customHeight="1" x14ac:dyDescent="0.25">
      <c r="A79" s="76"/>
      <c r="B79" s="77"/>
      <c r="C79" s="85"/>
      <c r="D79" s="105"/>
      <c r="E79" s="721" t="s">
        <v>74</v>
      </c>
      <c r="F79" s="722"/>
      <c r="G79" s="722"/>
      <c r="H79" s="722"/>
      <c r="I79" s="722"/>
      <c r="J79" s="723">
        <v>0</v>
      </c>
      <c r="K79" s="724"/>
      <c r="L79" s="81">
        <v>0</v>
      </c>
      <c r="M79" s="723">
        <v>4558</v>
      </c>
      <c r="N79" s="724"/>
      <c r="O79" s="87" t="s">
        <v>30</v>
      </c>
      <c r="P79" s="83">
        <f t="shared" si="5"/>
        <v>1.1399070693637729E-3</v>
      </c>
    </row>
    <row r="80" spans="1:16" s="104" customFormat="1" ht="15.75" customHeight="1" x14ac:dyDescent="0.25">
      <c r="A80" s="106"/>
      <c r="B80" s="107"/>
      <c r="C80" s="725" t="s">
        <v>75</v>
      </c>
      <c r="D80" s="726"/>
      <c r="E80" s="726"/>
      <c r="F80" s="726"/>
      <c r="G80" s="726"/>
      <c r="H80" s="726"/>
      <c r="I80" s="726"/>
      <c r="J80" s="727">
        <v>7200000</v>
      </c>
      <c r="K80" s="728"/>
      <c r="L80" s="108">
        <v>7200000</v>
      </c>
      <c r="M80" s="727">
        <v>4045709</v>
      </c>
      <c r="N80" s="728"/>
      <c r="O80" s="109">
        <f>+M80/L80*100</f>
        <v>56.190402777777784</v>
      </c>
      <c r="P80" s="110">
        <f t="shared" si="5"/>
        <v>1.011788567285792</v>
      </c>
    </row>
    <row r="81" spans="1:16" ht="11.85" customHeight="1" x14ac:dyDescent="0.25">
      <c r="A81" s="76"/>
      <c r="B81" s="77"/>
      <c r="C81" s="77" t="s">
        <v>1</v>
      </c>
      <c r="D81" s="757" t="s">
        <v>54</v>
      </c>
      <c r="E81" s="758"/>
      <c r="F81" s="758"/>
      <c r="G81" s="758"/>
      <c r="H81" s="758"/>
      <c r="I81" s="758"/>
      <c r="J81" s="731">
        <v>7200000</v>
      </c>
      <c r="K81" s="732"/>
      <c r="L81" s="78">
        <v>7200000</v>
      </c>
      <c r="M81" s="731">
        <v>4045709</v>
      </c>
      <c r="N81" s="732"/>
      <c r="O81" s="84">
        <f>+M81/L81*100</f>
        <v>56.190402777777784</v>
      </c>
      <c r="P81" s="80">
        <f t="shared" si="5"/>
        <v>1.011788567285792</v>
      </c>
    </row>
    <row r="82" spans="1:16" ht="12.75" customHeight="1" x14ac:dyDescent="0.25">
      <c r="A82" s="76"/>
      <c r="B82" s="77"/>
      <c r="C82" s="77"/>
      <c r="D82" s="91" t="s">
        <v>1</v>
      </c>
      <c r="E82" s="721" t="s">
        <v>76</v>
      </c>
      <c r="F82" s="722"/>
      <c r="G82" s="722"/>
      <c r="H82" s="722"/>
      <c r="I82" s="722"/>
      <c r="J82" s="723">
        <v>7000000</v>
      </c>
      <c r="K82" s="724"/>
      <c r="L82" s="81">
        <v>7000000</v>
      </c>
      <c r="M82" s="723">
        <v>3958927</v>
      </c>
      <c r="N82" s="724"/>
      <c r="O82" s="87">
        <f>+M82/L82*100</f>
        <v>56.556100000000001</v>
      </c>
      <c r="P82" s="83">
        <f t="shared" si="5"/>
        <v>0.99008531689230206</v>
      </c>
    </row>
    <row r="83" spans="1:16" ht="12.75" customHeight="1" x14ac:dyDescent="0.25">
      <c r="A83" s="76"/>
      <c r="B83" s="77"/>
      <c r="C83" s="77"/>
      <c r="D83" s="92"/>
      <c r="E83" s="721" t="s">
        <v>77</v>
      </c>
      <c r="F83" s="722"/>
      <c r="G83" s="722"/>
      <c r="H83" s="722"/>
      <c r="I83" s="722"/>
      <c r="J83" s="723">
        <v>200000</v>
      </c>
      <c r="K83" s="724"/>
      <c r="L83" s="81">
        <v>200000</v>
      </c>
      <c r="M83" s="723">
        <v>50314</v>
      </c>
      <c r="N83" s="724"/>
      <c r="O83" s="87">
        <f>+M83/L83*100</f>
        <v>25.157</v>
      </c>
      <c r="P83" s="83">
        <f t="shared" si="5"/>
        <v>1.258299348134464E-2</v>
      </c>
    </row>
    <row r="84" spans="1:16" ht="12.75" customHeight="1" x14ac:dyDescent="0.25">
      <c r="A84" s="76"/>
      <c r="B84" s="77"/>
      <c r="C84" s="85"/>
      <c r="D84" s="105"/>
      <c r="E84" s="721" t="s">
        <v>55</v>
      </c>
      <c r="F84" s="722"/>
      <c r="G84" s="722"/>
      <c r="H84" s="722"/>
      <c r="I84" s="722"/>
      <c r="J84" s="723">
        <v>0</v>
      </c>
      <c r="K84" s="724"/>
      <c r="L84" s="81">
        <v>0</v>
      </c>
      <c r="M84" s="723">
        <v>36468</v>
      </c>
      <c r="N84" s="724"/>
      <c r="O84" s="87" t="s">
        <v>30</v>
      </c>
      <c r="P84" s="83">
        <f t="shared" si="5"/>
        <v>9.1202569121452536E-3</v>
      </c>
    </row>
    <row r="85" spans="1:16" s="104" customFormat="1" ht="15.75" customHeight="1" x14ac:dyDescent="0.25">
      <c r="A85" s="106"/>
      <c r="B85" s="107"/>
      <c r="C85" s="725" t="s">
        <v>78</v>
      </c>
      <c r="D85" s="726"/>
      <c r="E85" s="726"/>
      <c r="F85" s="726"/>
      <c r="G85" s="726"/>
      <c r="H85" s="726"/>
      <c r="I85" s="726"/>
      <c r="J85" s="727">
        <v>0</v>
      </c>
      <c r="K85" s="728"/>
      <c r="L85" s="108">
        <v>1700000</v>
      </c>
      <c r="M85" s="727">
        <v>0</v>
      </c>
      <c r="N85" s="728"/>
      <c r="O85" s="109">
        <f t="shared" ref="O85:O93" si="7">+M85/L85*100</f>
        <v>0</v>
      </c>
      <c r="P85" s="110">
        <f t="shared" si="5"/>
        <v>0</v>
      </c>
    </row>
    <row r="86" spans="1:16" ht="11.85" customHeight="1" x14ac:dyDescent="0.25">
      <c r="A86" s="76"/>
      <c r="B86" s="77"/>
      <c r="C86" s="77" t="s">
        <v>1</v>
      </c>
      <c r="D86" s="757" t="s">
        <v>57</v>
      </c>
      <c r="E86" s="758"/>
      <c r="F86" s="758"/>
      <c r="G86" s="758"/>
      <c r="H86" s="758"/>
      <c r="I86" s="758"/>
      <c r="J86" s="731">
        <v>0</v>
      </c>
      <c r="K86" s="732"/>
      <c r="L86" s="78">
        <v>1700000</v>
      </c>
      <c r="M86" s="731">
        <v>0</v>
      </c>
      <c r="N86" s="732"/>
      <c r="O86" s="84">
        <f t="shared" si="7"/>
        <v>0</v>
      </c>
      <c r="P86" s="80">
        <f t="shared" si="5"/>
        <v>0</v>
      </c>
    </row>
    <row r="87" spans="1:16" ht="26.25" customHeight="1" x14ac:dyDescent="0.25">
      <c r="A87" s="76"/>
      <c r="B87" s="77"/>
      <c r="C87" s="85"/>
      <c r="D87" s="86" t="s">
        <v>1</v>
      </c>
      <c r="E87" s="721" t="s">
        <v>66</v>
      </c>
      <c r="F87" s="722"/>
      <c r="G87" s="722"/>
      <c r="H87" s="722"/>
      <c r="I87" s="722"/>
      <c r="J87" s="723">
        <v>0</v>
      </c>
      <c r="K87" s="724"/>
      <c r="L87" s="81">
        <v>1700000</v>
      </c>
      <c r="M87" s="723">
        <v>0</v>
      </c>
      <c r="N87" s="724"/>
      <c r="O87" s="87">
        <f t="shared" si="7"/>
        <v>0</v>
      </c>
      <c r="P87" s="83">
        <f t="shared" si="5"/>
        <v>0</v>
      </c>
    </row>
    <row r="88" spans="1:16" s="104" customFormat="1" ht="15.75" customHeight="1" x14ac:dyDescent="0.25">
      <c r="A88" s="106"/>
      <c r="B88" s="107"/>
      <c r="C88" s="725" t="s">
        <v>79</v>
      </c>
      <c r="D88" s="726"/>
      <c r="E88" s="726"/>
      <c r="F88" s="726"/>
      <c r="G88" s="726"/>
      <c r="H88" s="726"/>
      <c r="I88" s="726"/>
      <c r="J88" s="727">
        <v>60000</v>
      </c>
      <c r="K88" s="728"/>
      <c r="L88" s="108">
        <v>60000</v>
      </c>
      <c r="M88" s="727">
        <v>55385</v>
      </c>
      <c r="N88" s="728"/>
      <c r="O88" s="109">
        <f t="shared" si="7"/>
        <v>92.308333333333337</v>
      </c>
      <c r="P88" s="110">
        <f t="shared" si="5"/>
        <v>1.385119636610631E-2</v>
      </c>
    </row>
    <row r="89" spans="1:16" s="104" customFormat="1" ht="13.5" customHeight="1" x14ac:dyDescent="0.25">
      <c r="A89" s="99"/>
      <c r="B89" s="100"/>
      <c r="C89" s="100" t="s">
        <v>1</v>
      </c>
      <c r="D89" s="729" t="s">
        <v>54</v>
      </c>
      <c r="E89" s="730"/>
      <c r="F89" s="730"/>
      <c r="G89" s="730"/>
      <c r="H89" s="730"/>
      <c r="I89" s="730"/>
      <c r="J89" s="731">
        <v>60000</v>
      </c>
      <c r="K89" s="732"/>
      <c r="L89" s="78">
        <v>60000</v>
      </c>
      <c r="M89" s="731">
        <v>55385</v>
      </c>
      <c r="N89" s="732"/>
      <c r="O89" s="84">
        <f t="shared" si="7"/>
        <v>92.308333333333337</v>
      </c>
      <c r="P89" s="80">
        <f t="shared" si="5"/>
        <v>1.385119636610631E-2</v>
      </c>
    </row>
    <row r="90" spans="1:16" ht="25.5" customHeight="1" x14ac:dyDescent="0.25">
      <c r="A90" s="111"/>
      <c r="B90" s="85"/>
      <c r="C90" s="85"/>
      <c r="D90" s="86" t="s">
        <v>1</v>
      </c>
      <c r="E90" s="721" t="s">
        <v>62</v>
      </c>
      <c r="F90" s="722"/>
      <c r="G90" s="722"/>
      <c r="H90" s="722"/>
      <c r="I90" s="722"/>
      <c r="J90" s="723">
        <v>60000</v>
      </c>
      <c r="K90" s="724"/>
      <c r="L90" s="81">
        <v>60000</v>
      </c>
      <c r="M90" s="723">
        <v>55385</v>
      </c>
      <c r="N90" s="724"/>
      <c r="O90" s="87">
        <f t="shared" si="7"/>
        <v>92.308333333333337</v>
      </c>
      <c r="P90" s="83">
        <f t="shared" si="5"/>
        <v>1.385119636610631E-2</v>
      </c>
    </row>
    <row r="91" spans="1:16" ht="19.5" customHeight="1" x14ac:dyDescent="0.25">
      <c r="A91" s="733" t="s">
        <v>80</v>
      </c>
      <c r="B91" s="734"/>
      <c r="C91" s="734"/>
      <c r="D91" s="734"/>
      <c r="E91" s="734"/>
      <c r="F91" s="734"/>
      <c r="G91" s="734"/>
      <c r="H91" s="734"/>
      <c r="I91" s="735"/>
      <c r="J91" s="736">
        <v>1483000</v>
      </c>
      <c r="K91" s="737"/>
      <c r="L91" s="68">
        <v>1483000</v>
      </c>
      <c r="M91" s="736">
        <v>734242</v>
      </c>
      <c r="N91" s="737"/>
      <c r="O91" s="69">
        <f t="shared" si="7"/>
        <v>49.510586648685099</v>
      </c>
      <c r="P91" s="70">
        <f t="shared" si="5"/>
        <v>0.18362607424830962</v>
      </c>
    </row>
    <row r="92" spans="1:16" s="104" customFormat="1" ht="26.25" customHeight="1" x14ac:dyDescent="0.25">
      <c r="A92" s="106" t="s">
        <v>1</v>
      </c>
      <c r="B92" s="107"/>
      <c r="C92" s="725" t="s">
        <v>81</v>
      </c>
      <c r="D92" s="726"/>
      <c r="E92" s="726"/>
      <c r="F92" s="726"/>
      <c r="G92" s="726"/>
      <c r="H92" s="726"/>
      <c r="I92" s="726"/>
      <c r="J92" s="727">
        <v>1483000</v>
      </c>
      <c r="K92" s="728"/>
      <c r="L92" s="108">
        <v>1483000</v>
      </c>
      <c r="M92" s="727">
        <v>734242</v>
      </c>
      <c r="N92" s="728"/>
      <c r="O92" s="109">
        <f t="shared" si="7"/>
        <v>49.510586648685099</v>
      </c>
      <c r="P92" s="110">
        <f t="shared" si="5"/>
        <v>0.18362607424830962</v>
      </c>
    </row>
    <row r="93" spans="1:16" s="104" customFormat="1" ht="14.25" customHeight="1" x14ac:dyDescent="0.25">
      <c r="A93" s="99" t="s">
        <v>1</v>
      </c>
      <c r="B93" s="100"/>
      <c r="C93" s="100"/>
      <c r="D93" s="729" t="s">
        <v>54</v>
      </c>
      <c r="E93" s="730"/>
      <c r="F93" s="730"/>
      <c r="G93" s="730"/>
      <c r="H93" s="730"/>
      <c r="I93" s="730"/>
      <c r="J93" s="731">
        <v>1483000</v>
      </c>
      <c r="K93" s="732"/>
      <c r="L93" s="78">
        <v>1483000</v>
      </c>
      <c r="M93" s="731">
        <v>734242</v>
      </c>
      <c r="N93" s="732"/>
      <c r="O93" s="84">
        <f t="shared" si="7"/>
        <v>49.510586648685099</v>
      </c>
      <c r="P93" s="80">
        <f t="shared" si="5"/>
        <v>0.18362607424830962</v>
      </c>
    </row>
    <row r="94" spans="1:16" ht="14.25" customHeight="1" x14ac:dyDescent="0.25">
      <c r="A94" s="76"/>
      <c r="B94" s="77"/>
      <c r="C94" s="77"/>
      <c r="D94" s="91" t="s">
        <v>1</v>
      </c>
      <c r="E94" s="721" t="s">
        <v>55</v>
      </c>
      <c r="F94" s="722"/>
      <c r="G94" s="722"/>
      <c r="H94" s="722"/>
      <c r="I94" s="722"/>
      <c r="J94" s="723">
        <v>0</v>
      </c>
      <c r="K94" s="724"/>
      <c r="L94" s="81">
        <v>0</v>
      </c>
      <c r="M94" s="723">
        <v>1176</v>
      </c>
      <c r="N94" s="724"/>
      <c r="O94" s="87" t="s">
        <v>30</v>
      </c>
      <c r="P94" s="83">
        <f t="shared" si="5"/>
        <v>2.9410502711096903E-4</v>
      </c>
    </row>
    <row r="95" spans="1:16" ht="36.75" customHeight="1" x14ac:dyDescent="0.25">
      <c r="A95" s="76"/>
      <c r="B95" s="77"/>
      <c r="C95" s="77"/>
      <c r="D95" s="92"/>
      <c r="E95" s="721" t="s">
        <v>82</v>
      </c>
      <c r="F95" s="722"/>
      <c r="G95" s="722"/>
      <c r="H95" s="722"/>
      <c r="I95" s="722"/>
      <c r="J95" s="723">
        <v>43000</v>
      </c>
      <c r="K95" s="724"/>
      <c r="L95" s="81">
        <v>43000</v>
      </c>
      <c r="M95" s="723">
        <v>14982</v>
      </c>
      <c r="N95" s="724"/>
      <c r="O95" s="87">
        <f t="shared" ref="O95:O101" si="8">+M95/L95*100</f>
        <v>34.841860465116284</v>
      </c>
      <c r="P95" s="83">
        <f t="shared" si="5"/>
        <v>3.7468380239596409E-3</v>
      </c>
    </row>
    <row r="96" spans="1:16" ht="36.75" customHeight="1" x14ac:dyDescent="0.25">
      <c r="A96" s="76"/>
      <c r="B96" s="77"/>
      <c r="C96" s="77"/>
      <c r="D96" s="92"/>
      <c r="E96" s="721" t="s">
        <v>83</v>
      </c>
      <c r="F96" s="722"/>
      <c r="G96" s="722"/>
      <c r="H96" s="722"/>
      <c r="I96" s="722"/>
      <c r="J96" s="723">
        <v>1080000</v>
      </c>
      <c r="K96" s="724"/>
      <c r="L96" s="81">
        <v>1080000</v>
      </c>
      <c r="M96" s="723">
        <v>538562</v>
      </c>
      <c r="N96" s="724"/>
      <c r="O96" s="87">
        <f t="shared" si="8"/>
        <v>49.866851851851848</v>
      </c>
      <c r="P96" s="83">
        <f t="shared" si="5"/>
        <v>0.13468859830862051</v>
      </c>
    </row>
    <row r="97" spans="1:16" ht="36" customHeight="1" x14ac:dyDescent="0.25">
      <c r="A97" s="111"/>
      <c r="B97" s="85"/>
      <c r="C97" s="85"/>
      <c r="D97" s="105"/>
      <c r="E97" s="721" t="s">
        <v>84</v>
      </c>
      <c r="F97" s="722"/>
      <c r="G97" s="722"/>
      <c r="H97" s="722"/>
      <c r="I97" s="722"/>
      <c r="J97" s="723">
        <v>360000</v>
      </c>
      <c r="K97" s="724"/>
      <c r="L97" s="81">
        <v>360000</v>
      </c>
      <c r="M97" s="723">
        <v>179522</v>
      </c>
      <c r="N97" s="724"/>
      <c r="O97" s="87">
        <f t="shared" si="8"/>
        <v>49.867222222222225</v>
      </c>
      <c r="P97" s="83">
        <f t="shared" si="5"/>
        <v>4.4896532888618522E-2</v>
      </c>
    </row>
    <row r="98" spans="1:16" ht="19.5" customHeight="1" x14ac:dyDescent="0.25">
      <c r="A98" s="733" t="s">
        <v>85</v>
      </c>
      <c r="B98" s="734"/>
      <c r="C98" s="734"/>
      <c r="D98" s="734"/>
      <c r="E98" s="734"/>
      <c r="F98" s="734"/>
      <c r="G98" s="734"/>
      <c r="H98" s="734"/>
      <c r="I98" s="735"/>
      <c r="J98" s="736">
        <v>303418</v>
      </c>
      <c r="K98" s="737"/>
      <c r="L98" s="68">
        <v>328796</v>
      </c>
      <c r="M98" s="736">
        <v>169453</v>
      </c>
      <c r="N98" s="737"/>
      <c r="O98" s="69">
        <f t="shared" si="8"/>
        <v>51.537427462621196</v>
      </c>
      <c r="P98" s="70">
        <f t="shared" si="5"/>
        <v>4.2378383638635234E-2</v>
      </c>
    </row>
    <row r="99" spans="1:16" s="104" customFormat="1" ht="15.75" customHeight="1" x14ac:dyDescent="0.25">
      <c r="A99" s="106" t="s">
        <v>1</v>
      </c>
      <c r="B99" s="107"/>
      <c r="C99" s="725" t="s">
        <v>86</v>
      </c>
      <c r="D99" s="726"/>
      <c r="E99" s="726"/>
      <c r="F99" s="726"/>
      <c r="G99" s="726"/>
      <c r="H99" s="726"/>
      <c r="I99" s="726"/>
      <c r="J99" s="727">
        <v>303418</v>
      </c>
      <c r="K99" s="728"/>
      <c r="L99" s="108">
        <v>328796</v>
      </c>
      <c r="M99" s="727">
        <v>130564</v>
      </c>
      <c r="N99" s="728"/>
      <c r="O99" s="109">
        <f t="shared" si="8"/>
        <v>39.709728828817873</v>
      </c>
      <c r="P99" s="110">
        <f t="shared" si="5"/>
        <v>3.2652660509963058E-2</v>
      </c>
    </row>
    <row r="100" spans="1:16" s="104" customFormat="1" ht="12.75" customHeight="1" x14ac:dyDescent="0.25">
      <c r="A100" s="99"/>
      <c r="B100" s="100"/>
      <c r="C100" s="100" t="s">
        <v>1</v>
      </c>
      <c r="D100" s="729" t="s">
        <v>54</v>
      </c>
      <c r="E100" s="730"/>
      <c r="F100" s="730"/>
      <c r="G100" s="730"/>
      <c r="H100" s="730"/>
      <c r="I100" s="730"/>
      <c r="J100" s="731">
        <v>303418</v>
      </c>
      <c r="K100" s="732"/>
      <c r="L100" s="78">
        <v>328796</v>
      </c>
      <c r="M100" s="731">
        <v>130564</v>
      </c>
      <c r="N100" s="732"/>
      <c r="O100" s="84">
        <f t="shared" si="8"/>
        <v>39.709728828817873</v>
      </c>
      <c r="P100" s="80">
        <f t="shared" si="5"/>
        <v>3.2652660509963058E-2</v>
      </c>
    </row>
    <row r="101" spans="1:16" ht="36.75" customHeight="1" x14ac:dyDescent="0.25">
      <c r="A101" s="76"/>
      <c r="B101" s="77"/>
      <c r="C101" s="77"/>
      <c r="D101" s="91" t="s">
        <v>1</v>
      </c>
      <c r="E101" s="721" t="s">
        <v>87</v>
      </c>
      <c r="F101" s="722"/>
      <c r="G101" s="722"/>
      <c r="H101" s="722"/>
      <c r="I101" s="722"/>
      <c r="J101" s="723">
        <v>0</v>
      </c>
      <c r="K101" s="724"/>
      <c r="L101" s="81">
        <v>2606</v>
      </c>
      <c r="M101" s="723">
        <v>2295</v>
      </c>
      <c r="N101" s="724"/>
      <c r="O101" s="87">
        <f t="shared" si="8"/>
        <v>88.066001534919408</v>
      </c>
      <c r="P101" s="83">
        <f t="shared" si="5"/>
        <v>5.7395496362217164E-4</v>
      </c>
    </row>
    <row r="102" spans="1:16" ht="11.85" customHeight="1" x14ac:dyDescent="0.25">
      <c r="A102" s="76"/>
      <c r="B102" s="77"/>
      <c r="C102" s="77"/>
      <c r="D102" s="92"/>
      <c r="E102" s="721" t="s">
        <v>55</v>
      </c>
      <c r="F102" s="722"/>
      <c r="G102" s="722"/>
      <c r="H102" s="722"/>
      <c r="I102" s="722"/>
      <c r="J102" s="723">
        <v>0</v>
      </c>
      <c r="K102" s="724"/>
      <c r="L102" s="81">
        <v>0</v>
      </c>
      <c r="M102" s="723">
        <v>79</v>
      </c>
      <c r="N102" s="724"/>
      <c r="O102" s="87" t="s">
        <v>30</v>
      </c>
      <c r="P102" s="83">
        <f t="shared" si="5"/>
        <v>1.9757055392658634E-5</v>
      </c>
    </row>
    <row r="103" spans="1:16" ht="38.25" customHeight="1" x14ac:dyDescent="0.25">
      <c r="A103" s="76"/>
      <c r="B103" s="77"/>
      <c r="C103" s="77"/>
      <c r="D103" s="92"/>
      <c r="E103" s="721" t="s">
        <v>88</v>
      </c>
      <c r="F103" s="722"/>
      <c r="G103" s="722"/>
      <c r="H103" s="722"/>
      <c r="I103" s="722"/>
      <c r="J103" s="723">
        <v>257905</v>
      </c>
      <c r="K103" s="724"/>
      <c r="L103" s="81">
        <v>273714</v>
      </c>
      <c r="M103" s="723">
        <v>105407</v>
      </c>
      <c r="N103" s="724"/>
      <c r="O103" s="87">
        <f>+M103/L103*100</f>
        <v>38.509904498856471</v>
      </c>
      <c r="P103" s="83">
        <f t="shared" si="5"/>
        <v>2.6361163769290739E-2</v>
      </c>
    </row>
    <row r="104" spans="1:16" ht="40.5" customHeight="1" x14ac:dyDescent="0.25">
      <c r="A104" s="76"/>
      <c r="B104" s="77"/>
      <c r="C104" s="77"/>
      <c r="D104" s="92"/>
      <c r="E104" s="721" t="s">
        <v>84</v>
      </c>
      <c r="F104" s="722"/>
      <c r="G104" s="722"/>
      <c r="H104" s="722"/>
      <c r="I104" s="722"/>
      <c r="J104" s="723">
        <v>45513</v>
      </c>
      <c r="K104" s="724"/>
      <c r="L104" s="81">
        <v>48302</v>
      </c>
      <c r="M104" s="723">
        <v>18601</v>
      </c>
      <c r="N104" s="724"/>
      <c r="O104" s="87">
        <f>+M104/L104*100</f>
        <v>38.509792555173696</v>
      </c>
      <c r="P104" s="83">
        <f t="shared" si="5"/>
        <v>4.6519112323904202E-3</v>
      </c>
    </row>
    <row r="105" spans="1:16" ht="36.75" customHeight="1" x14ac:dyDescent="0.25">
      <c r="A105" s="76" t="s">
        <v>1</v>
      </c>
      <c r="B105" s="77"/>
      <c r="C105" s="77"/>
      <c r="D105" s="92"/>
      <c r="E105" s="721" t="s">
        <v>89</v>
      </c>
      <c r="F105" s="722"/>
      <c r="G105" s="722"/>
      <c r="H105" s="722"/>
      <c r="I105" s="722"/>
      <c r="J105" s="723">
        <v>0</v>
      </c>
      <c r="K105" s="724"/>
      <c r="L105" s="81">
        <v>0</v>
      </c>
      <c r="M105" s="723">
        <v>570</v>
      </c>
      <c r="N105" s="724"/>
      <c r="O105" s="87" t="s">
        <v>30</v>
      </c>
      <c r="P105" s="83">
        <f t="shared" si="5"/>
        <v>1.4255090599766355E-4</v>
      </c>
    </row>
    <row r="106" spans="1:16" ht="37.5" customHeight="1" x14ac:dyDescent="0.25">
      <c r="A106" s="76"/>
      <c r="B106" s="77"/>
      <c r="C106" s="77"/>
      <c r="D106" s="92"/>
      <c r="E106" s="721" t="s">
        <v>90</v>
      </c>
      <c r="F106" s="722"/>
      <c r="G106" s="722"/>
      <c r="H106" s="722"/>
      <c r="I106" s="722"/>
      <c r="J106" s="723">
        <v>0</v>
      </c>
      <c r="K106" s="724"/>
      <c r="L106" s="81">
        <v>3130</v>
      </c>
      <c r="M106" s="723">
        <v>2709</v>
      </c>
      <c r="N106" s="724"/>
      <c r="O106" s="87">
        <f>+M106/L106*100</f>
        <v>86.549520766773156</v>
      </c>
      <c r="P106" s="83">
        <f t="shared" si="5"/>
        <v>6.7749193745205371E-4</v>
      </c>
    </row>
    <row r="107" spans="1:16" ht="35.25" customHeight="1" x14ac:dyDescent="0.25">
      <c r="A107" s="76"/>
      <c r="B107" s="77"/>
      <c r="C107" s="77"/>
      <c r="D107" s="92"/>
      <c r="E107" s="721" t="s">
        <v>91</v>
      </c>
      <c r="F107" s="722"/>
      <c r="G107" s="722"/>
      <c r="H107" s="722"/>
      <c r="I107" s="722"/>
      <c r="J107" s="723">
        <v>0</v>
      </c>
      <c r="K107" s="724"/>
      <c r="L107" s="81">
        <v>1044</v>
      </c>
      <c r="M107" s="723">
        <v>903</v>
      </c>
      <c r="N107" s="724"/>
      <c r="O107" s="87">
        <f>+M107/L107*100</f>
        <v>86.494252873563212</v>
      </c>
      <c r="P107" s="83">
        <f t="shared" si="5"/>
        <v>2.258306458173512E-4</v>
      </c>
    </row>
    <row r="108" spans="1:16" s="104" customFormat="1" ht="15.75" customHeight="1" x14ac:dyDescent="0.25">
      <c r="A108" s="106" t="s">
        <v>1</v>
      </c>
      <c r="B108" s="107"/>
      <c r="C108" s="725" t="s">
        <v>92</v>
      </c>
      <c r="D108" s="726"/>
      <c r="E108" s="726"/>
      <c r="F108" s="726"/>
      <c r="G108" s="726"/>
      <c r="H108" s="726"/>
      <c r="I108" s="726"/>
      <c r="J108" s="727">
        <v>0</v>
      </c>
      <c r="K108" s="728"/>
      <c r="L108" s="108">
        <v>0</v>
      </c>
      <c r="M108" s="727">
        <v>38889</v>
      </c>
      <c r="N108" s="728"/>
      <c r="O108" s="112" t="s">
        <v>30</v>
      </c>
      <c r="P108" s="110">
        <f t="shared" si="5"/>
        <v>9.7257231286721722E-3</v>
      </c>
    </row>
    <row r="109" spans="1:16" s="104" customFormat="1" ht="14.25" customHeight="1" x14ac:dyDescent="0.25">
      <c r="A109" s="99"/>
      <c r="B109" s="100"/>
      <c r="C109" s="100" t="s">
        <v>1</v>
      </c>
      <c r="D109" s="729" t="s">
        <v>54</v>
      </c>
      <c r="E109" s="730"/>
      <c r="F109" s="730"/>
      <c r="G109" s="730"/>
      <c r="H109" s="730"/>
      <c r="I109" s="730"/>
      <c r="J109" s="731">
        <v>0</v>
      </c>
      <c r="K109" s="732"/>
      <c r="L109" s="78">
        <v>0</v>
      </c>
      <c r="M109" s="731">
        <v>38889</v>
      </c>
      <c r="N109" s="732"/>
      <c r="O109" s="79" t="s">
        <v>30</v>
      </c>
      <c r="P109" s="80">
        <f t="shared" si="5"/>
        <v>9.7257231286721722E-3</v>
      </c>
    </row>
    <row r="110" spans="1:16" ht="13.5" customHeight="1" x14ac:dyDescent="0.25">
      <c r="A110" s="111"/>
      <c r="B110" s="85"/>
      <c r="C110" s="85"/>
      <c r="D110" s="86" t="s">
        <v>1</v>
      </c>
      <c r="E110" s="721" t="s">
        <v>93</v>
      </c>
      <c r="F110" s="722"/>
      <c r="G110" s="722"/>
      <c r="H110" s="722"/>
      <c r="I110" s="722"/>
      <c r="J110" s="751">
        <v>0</v>
      </c>
      <c r="K110" s="752"/>
      <c r="L110" s="113">
        <v>0</v>
      </c>
      <c r="M110" s="751">
        <v>38889</v>
      </c>
      <c r="N110" s="752"/>
      <c r="O110" s="82" t="s">
        <v>30</v>
      </c>
      <c r="P110" s="83">
        <f t="shared" si="5"/>
        <v>9.7257231286721722E-3</v>
      </c>
    </row>
    <row r="111" spans="1:16" ht="19.5" customHeight="1" x14ac:dyDescent="0.25">
      <c r="A111" s="733" t="s">
        <v>94</v>
      </c>
      <c r="B111" s="734"/>
      <c r="C111" s="734"/>
      <c r="D111" s="734"/>
      <c r="E111" s="734"/>
      <c r="F111" s="734"/>
      <c r="G111" s="734"/>
      <c r="H111" s="734"/>
      <c r="I111" s="735"/>
      <c r="J111" s="736">
        <v>169481445</v>
      </c>
      <c r="K111" s="737"/>
      <c r="L111" s="68">
        <v>193279727</v>
      </c>
      <c r="M111" s="736">
        <v>99387625</v>
      </c>
      <c r="N111" s="737"/>
      <c r="O111" s="69">
        <f>+M111/L111*100</f>
        <v>51.421650135091511</v>
      </c>
      <c r="P111" s="70">
        <f t="shared" si="5"/>
        <v>24.855782436326379</v>
      </c>
    </row>
    <row r="112" spans="1:16" s="104" customFormat="1" ht="15.75" customHeight="1" x14ac:dyDescent="0.25">
      <c r="A112" s="106" t="s">
        <v>1</v>
      </c>
      <c r="B112" s="107"/>
      <c r="C112" s="725" t="s">
        <v>95</v>
      </c>
      <c r="D112" s="726"/>
      <c r="E112" s="726"/>
      <c r="F112" s="726"/>
      <c r="G112" s="726"/>
      <c r="H112" s="726"/>
      <c r="I112" s="726"/>
      <c r="J112" s="727">
        <v>120844750</v>
      </c>
      <c r="K112" s="728"/>
      <c r="L112" s="108">
        <v>142243590</v>
      </c>
      <c r="M112" s="727">
        <v>73689838</v>
      </c>
      <c r="N112" s="728"/>
      <c r="O112" s="109">
        <f>+M112/L112*100</f>
        <v>51.805383989535137</v>
      </c>
      <c r="P112" s="110">
        <f t="shared" si="5"/>
        <v>18.429040648633432</v>
      </c>
    </row>
    <row r="113" spans="1:16" s="104" customFormat="1" ht="14.25" customHeight="1" x14ac:dyDescent="0.25">
      <c r="A113" s="99"/>
      <c r="B113" s="100"/>
      <c r="C113" s="100" t="s">
        <v>1</v>
      </c>
      <c r="D113" s="729" t="s">
        <v>54</v>
      </c>
      <c r="E113" s="730"/>
      <c r="F113" s="730"/>
      <c r="G113" s="730"/>
      <c r="H113" s="730"/>
      <c r="I113" s="730"/>
      <c r="J113" s="731">
        <v>46401000</v>
      </c>
      <c r="K113" s="732"/>
      <c r="L113" s="78">
        <v>55619840</v>
      </c>
      <c r="M113" s="731">
        <v>30889838</v>
      </c>
      <c r="N113" s="732"/>
      <c r="O113" s="84">
        <f>+M113/L113*100</f>
        <v>55.537444911743727</v>
      </c>
      <c r="P113" s="80">
        <f t="shared" si="5"/>
        <v>7.7252182333702732</v>
      </c>
    </row>
    <row r="114" spans="1:16" ht="14.25" customHeight="1" x14ac:dyDescent="0.25">
      <c r="A114" s="93"/>
      <c r="B114" s="94"/>
      <c r="C114" s="94"/>
      <c r="D114" s="114" t="s">
        <v>1</v>
      </c>
      <c r="E114" s="715" t="s">
        <v>60</v>
      </c>
      <c r="F114" s="716"/>
      <c r="G114" s="716"/>
      <c r="H114" s="716"/>
      <c r="I114" s="716"/>
      <c r="J114" s="717">
        <v>0</v>
      </c>
      <c r="K114" s="718"/>
      <c r="L114" s="96">
        <v>0</v>
      </c>
      <c r="M114" s="717">
        <v>3000</v>
      </c>
      <c r="N114" s="718"/>
      <c r="O114" s="115" t="s">
        <v>30</v>
      </c>
      <c r="P114" s="98">
        <f t="shared" ref="P114:P177" si="9">+M114/$M$9*100</f>
        <v>7.5026792630349245E-4</v>
      </c>
    </row>
    <row r="115" spans="1:16" ht="36.75" customHeight="1" x14ac:dyDescent="0.25">
      <c r="A115" s="76"/>
      <c r="B115" s="77"/>
      <c r="C115" s="77"/>
      <c r="D115" s="92"/>
      <c r="E115" s="753" t="s">
        <v>96</v>
      </c>
      <c r="F115" s="754"/>
      <c r="G115" s="754"/>
      <c r="H115" s="754"/>
      <c r="I115" s="754"/>
      <c r="J115" s="755">
        <v>6500000</v>
      </c>
      <c r="K115" s="756"/>
      <c r="L115" s="116">
        <v>8500000</v>
      </c>
      <c r="M115" s="755">
        <v>3873610</v>
      </c>
      <c r="N115" s="756"/>
      <c r="O115" s="117">
        <f>+M115/L115*100</f>
        <v>45.571882352941181</v>
      </c>
      <c r="P115" s="118">
        <f t="shared" si="9"/>
        <v>0.96874844733615706</v>
      </c>
    </row>
    <row r="116" spans="1:16" ht="11.85" customHeight="1" x14ac:dyDescent="0.25">
      <c r="A116" s="76"/>
      <c r="B116" s="77"/>
      <c r="C116" s="77"/>
      <c r="D116" s="92"/>
      <c r="E116" s="721" t="s">
        <v>55</v>
      </c>
      <c r="F116" s="722"/>
      <c r="G116" s="722"/>
      <c r="H116" s="722"/>
      <c r="I116" s="722"/>
      <c r="J116" s="723">
        <v>0</v>
      </c>
      <c r="K116" s="724"/>
      <c r="L116" s="81">
        <v>0</v>
      </c>
      <c r="M116" s="723">
        <v>116499</v>
      </c>
      <c r="N116" s="724"/>
      <c r="O116" s="82" t="s">
        <v>30</v>
      </c>
      <c r="P116" s="83">
        <f t="shared" si="9"/>
        <v>2.9135154382143522E-2</v>
      </c>
    </row>
    <row r="117" spans="1:16" ht="11.85" customHeight="1" x14ac:dyDescent="0.25">
      <c r="A117" s="76"/>
      <c r="B117" s="77"/>
      <c r="C117" s="77"/>
      <c r="D117" s="92"/>
      <c r="E117" s="721" t="s">
        <v>56</v>
      </c>
      <c r="F117" s="722"/>
      <c r="G117" s="722"/>
      <c r="H117" s="722"/>
      <c r="I117" s="722"/>
      <c r="J117" s="723">
        <v>39721000</v>
      </c>
      <c r="K117" s="724"/>
      <c r="L117" s="81">
        <v>46023000</v>
      </c>
      <c r="M117" s="723">
        <v>26364182</v>
      </c>
      <c r="N117" s="724"/>
      <c r="O117" s="87">
        <f t="shared" ref="O117:O122" si="10">+M117/L117*100</f>
        <v>57.284796732068742</v>
      </c>
      <c r="P117" s="83">
        <f t="shared" si="9"/>
        <v>6.5934000526092866</v>
      </c>
    </row>
    <row r="118" spans="1:16" ht="39" customHeight="1" x14ac:dyDescent="0.25">
      <c r="A118" s="76"/>
      <c r="B118" s="77"/>
      <c r="C118" s="77"/>
      <c r="D118" s="92"/>
      <c r="E118" s="721" t="s">
        <v>88</v>
      </c>
      <c r="F118" s="722"/>
      <c r="G118" s="722"/>
      <c r="H118" s="722"/>
      <c r="I118" s="722"/>
      <c r="J118" s="723">
        <v>180000</v>
      </c>
      <c r="K118" s="724"/>
      <c r="L118" s="81">
        <v>108000</v>
      </c>
      <c r="M118" s="723">
        <v>0</v>
      </c>
      <c r="N118" s="724"/>
      <c r="O118" s="87">
        <f t="shared" si="10"/>
        <v>0</v>
      </c>
      <c r="P118" s="83">
        <f t="shared" si="9"/>
        <v>0</v>
      </c>
    </row>
    <row r="119" spans="1:16" ht="26.25" customHeight="1" x14ac:dyDescent="0.25">
      <c r="A119" s="76"/>
      <c r="B119" s="77"/>
      <c r="C119" s="77"/>
      <c r="D119" s="105"/>
      <c r="E119" s="721" t="s">
        <v>97</v>
      </c>
      <c r="F119" s="722"/>
      <c r="G119" s="722"/>
      <c r="H119" s="722"/>
      <c r="I119" s="722"/>
      <c r="J119" s="723">
        <v>0</v>
      </c>
      <c r="K119" s="724"/>
      <c r="L119" s="81">
        <v>988840</v>
      </c>
      <c r="M119" s="723">
        <v>532547</v>
      </c>
      <c r="N119" s="724"/>
      <c r="O119" s="87">
        <f t="shared" si="10"/>
        <v>53.855729946199581</v>
      </c>
      <c r="P119" s="83">
        <f t="shared" si="9"/>
        <v>0.13318431111638199</v>
      </c>
    </row>
    <row r="120" spans="1:16" ht="13.5" customHeight="1" x14ac:dyDescent="0.25">
      <c r="A120" s="76"/>
      <c r="B120" s="77"/>
      <c r="C120" s="77"/>
      <c r="D120" s="757" t="s">
        <v>57</v>
      </c>
      <c r="E120" s="758"/>
      <c r="F120" s="758"/>
      <c r="G120" s="758"/>
      <c r="H120" s="758"/>
      <c r="I120" s="758"/>
      <c r="J120" s="759">
        <v>74443750</v>
      </c>
      <c r="K120" s="760"/>
      <c r="L120" s="119">
        <v>86623750</v>
      </c>
      <c r="M120" s="759">
        <v>42800000</v>
      </c>
      <c r="N120" s="760"/>
      <c r="O120" s="84">
        <f t="shared" si="10"/>
        <v>49.409082382141158</v>
      </c>
      <c r="P120" s="80">
        <f t="shared" si="9"/>
        <v>10.70382241526316</v>
      </c>
    </row>
    <row r="121" spans="1:16" ht="39" customHeight="1" x14ac:dyDescent="0.25">
      <c r="A121" s="76"/>
      <c r="B121" s="77"/>
      <c r="C121" s="77"/>
      <c r="D121" s="91" t="s">
        <v>1</v>
      </c>
      <c r="E121" s="721" t="s">
        <v>98</v>
      </c>
      <c r="F121" s="722"/>
      <c r="G121" s="722"/>
      <c r="H121" s="722"/>
      <c r="I121" s="722"/>
      <c r="J121" s="723">
        <v>60900000</v>
      </c>
      <c r="K121" s="724"/>
      <c r="L121" s="81">
        <v>73080000</v>
      </c>
      <c r="M121" s="723">
        <v>36540000</v>
      </c>
      <c r="N121" s="724"/>
      <c r="O121" s="87">
        <f t="shared" si="10"/>
        <v>50</v>
      </c>
      <c r="P121" s="83">
        <f t="shared" si="9"/>
        <v>9.138263342376538</v>
      </c>
    </row>
    <row r="122" spans="1:16" ht="36" customHeight="1" x14ac:dyDescent="0.25">
      <c r="A122" s="76"/>
      <c r="B122" s="77"/>
      <c r="C122" s="77"/>
      <c r="D122" s="92"/>
      <c r="E122" s="721" t="s">
        <v>99</v>
      </c>
      <c r="F122" s="722"/>
      <c r="G122" s="722"/>
      <c r="H122" s="722"/>
      <c r="I122" s="722"/>
      <c r="J122" s="723">
        <v>6250000</v>
      </c>
      <c r="K122" s="724"/>
      <c r="L122" s="81">
        <v>6250000</v>
      </c>
      <c r="M122" s="723">
        <v>6250000</v>
      </c>
      <c r="N122" s="724"/>
      <c r="O122" s="87">
        <f t="shared" si="10"/>
        <v>100</v>
      </c>
      <c r="P122" s="83">
        <f t="shared" si="9"/>
        <v>1.5630581797989425</v>
      </c>
    </row>
    <row r="123" spans="1:16" ht="36" customHeight="1" x14ac:dyDescent="0.25">
      <c r="A123" s="76"/>
      <c r="B123" s="77"/>
      <c r="C123" s="77"/>
      <c r="D123" s="92"/>
      <c r="E123" s="721" t="s">
        <v>100</v>
      </c>
      <c r="F123" s="722"/>
      <c r="G123" s="722"/>
      <c r="H123" s="722"/>
      <c r="I123" s="722"/>
      <c r="J123" s="723">
        <v>0</v>
      </c>
      <c r="K123" s="724"/>
      <c r="L123" s="81">
        <v>0</v>
      </c>
      <c r="M123" s="723">
        <v>10000</v>
      </c>
      <c r="N123" s="724"/>
      <c r="O123" s="82" t="s">
        <v>30</v>
      </c>
      <c r="P123" s="83">
        <f t="shared" si="9"/>
        <v>2.5008930876783083E-3</v>
      </c>
    </row>
    <row r="124" spans="1:16" ht="26.25" customHeight="1" x14ac:dyDescent="0.25">
      <c r="A124" s="76"/>
      <c r="B124" s="77"/>
      <c r="C124" s="77"/>
      <c r="D124" s="92"/>
      <c r="E124" s="721" t="s">
        <v>101</v>
      </c>
      <c r="F124" s="722"/>
      <c r="G124" s="722"/>
      <c r="H124" s="722"/>
      <c r="I124" s="722"/>
      <c r="J124" s="723">
        <v>7293750</v>
      </c>
      <c r="K124" s="724"/>
      <c r="L124" s="81">
        <v>7293750</v>
      </c>
      <c r="M124" s="723">
        <v>0</v>
      </c>
      <c r="N124" s="724"/>
      <c r="O124" s="87">
        <f t="shared" ref="O124:O141" si="11">+M124/L124*100</f>
        <v>0</v>
      </c>
      <c r="P124" s="83">
        <f t="shared" si="9"/>
        <v>0</v>
      </c>
    </row>
    <row r="125" spans="1:16" s="104" customFormat="1" ht="15.75" customHeight="1" x14ac:dyDescent="0.25">
      <c r="A125" s="106" t="s">
        <v>1</v>
      </c>
      <c r="B125" s="107"/>
      <c r="C125" s="725" t="s">
        <v>102</v>
      </c>
      <c r="D125" s="726"/>
      <c r="E125" s="726"/>
      <c r="F125" s="726"/>
      <c r="G125" s="726"/>
      <c r="H125" s="726"/>
      <c r="I125" s="726"/>
      <c r="J125" s="727">
        <v>45000000</v>
      </c>
      <c r="K125" s="728"/>
      <c r="L125" s="108">
        <v>45049692</v>
      </c>
      <c r="M125" s="727">
        <v>24442964</v>
      </c>
      <c r="N125" s="728"/>
      <c r="O125" s="109">
        <f t="shared" si="11"/>
        <v>54.257782716916246</v>
      </c>
      <c r="P125" s="110">
        <f t="shared" si="9"/>
        <v>6.1129239709969729</v>
      </c>
    </row>
    <row r="126" spans="1:16" ht="11.85" customHeight="1" x14ac:dyDescent="0.25">
      <c r="A126" s="76"/>
      <c r="B126" s="77"/>
      <c r="C126" s="77" t="s">
        <v>1</v>
      </c>
      <c r="D126" s="757" t="s">
        <v>54</v>
      </c>
      <c r="E126" s="758"/>
      <c r="F126" s="758"/>
      <c r="G126" s="758"/>
      <c r="H126" s="758"/>
      <c r="I126" s="758"/>
      <c r="J126" s="731">
        <v>45000000</v>
      </c>
      <c r="K126" s="732"/>
      <c r="L126" s="78">
        <v>45049692</v>
      </c>
      <c r="M126" s="731">
        <v>24442964</v>
      </c>
      <c r="N126" s="732"/>
      <c r="O126" s="84">
        <f t="shared" si="11"/>
        <v>54.257782716916246</v>
      </c>
      <c r="P126" s="80">
        <f t="shared" si="9"/>
        <v>6.1129239709969729</v>
      </c>
    </row>
    <row r="127" spans="1:16" ht="37.5" customHeight="1" x14ac:dyDescent="0.25">
      <c r="A127" s="76"/>
      <c r="B127" s="77"/>
      <c r="C127" s="77"/>
      <c r="D127" s="91" t="s">
        <v>1</v>
      </c>
      <c r="E127" s="721" t="s">
        <v>87</v>
      </c>
      <c r="F127" s="722"/>
      <c r="G127" s="722"/>
      <c r="H127" s="722"/>
      <c r="I127" s="722"/>
      <c r="J127" s="723">
        <v>0</v>
      </c>
      <c r="K127" s="724"/>
      <c r="L127" s="81">
        <v>5299</v>
      </c>
      <c r="M127" s="723">
        <v>5246</v>
      </c>
      <c r="N127" s="724"/>
      <c r="O127" s="87">
        <f t="shared" si="11"/>
        <v>98.999811285148141</v>
      </c>
      <c r="P127" s="83">
        <f t="shared" si="9"/>
        <v>1.3119685137960404E-3</v>
      </c>
    </row>
    <row r="128" spans="1:16" ht="26.25" customHeight="1" x14ac:dyDescent="0.25">
      <c r="A128" s="76"/>
      <c r="B128" s="77"/>
      <c r="C128" s="77"/>
      <c r="D128" s="92"/>
      <c r="E128" s="721" t="s">
        <v>62</v>
      </c>
      <c r="F128" s="722"/>
      <c r="G128" s="722"/>
      <c r="H128" s="722"/>
      <c r="I128" s="722"/>
      <c r="J128" s="723">
        <v>45000000</v>
      </c>
      <c r="K128" s="724"/>
      <c r="L128" s="81">
        <v>45000000</v>
      </c>
      <c r="M128" s="723">
        <v>24393325</v>
      </c>
      <c r="N128" s="724"/>
      <c r="O128" s="87">
        <f t="shared" si="11"/>
        <v>54.207388888888886</v>
      </c>
      <c r="P128" s="83">
        <f t="shared" si="9"/>
        <v>6.1005097877990462</v>
      </c>
    </row>
    <row r="129" spans="1:16" ht="38.25" customHeight="1" x14ac:dyDescent="0.25">
      <c r="A129" s="76"/>
      <c r="B129" s="77"/>
      <c r="C129" s="85"/>
      <c r="D129" s="105"/>
      <c r="E129" s="721" t="s">
        <v>89</v>
      </c>
      <c r="F129" s="722"/>
      <c r="G129" s="722"/>
      <c r="H129" s="722"/>
      <c r="I129" s="722"/>
      <c r="J129" s="723">
        <v>0</v>
      </c>
      <c r="K129" s="724"/>
      <c r="L129" s="81">
        <v>44393</v>
      </c>
      <c r="M129" s="723">
        <v>44392</v>
      </c>
      <c r="N129" s="724"/>
      <c r="O129" s="87">
        <f t="shared" si="11"/>
        <v>99.997747392606939</v>
      </c>
      <c r="P129" s="83">
        <f t="shared" si="9"/>
        <v>1.1101964594821545E-2</v>
      </c>
    </row>
    <row r="130" spans="1:16" s="104" customFormat="1" ht="15.75" customHeight="1" x14ac:dyDescent="0.25">
      <c r="A130" s="106"/>
      <c r="B130" s="107"/>
      <c r="C130" s="725" t="s">
        <v>103</v>
      </c>
      <c r="D130" s="726"/>
      <c r="E130" s="726"/>
      <c r="F130" s="726"/>
      <c r="G130" s="726"/>
      <c r="H130" s="726"/>
      <c r="I130" s="726"/>
      <c r="J130" s="727">
        <v>3573845</v>
      </c>
      <c r="K130" s="728"/>
      <c r="L130" s="108">
        <v>5923595</v>
      </c>
      <c r="M130" s="727">
        <v>1021672</v>
      </c>
      <c r="N130" s="728"/>
      <c r="O130" s="109">
        <f t="shared" si="11"/>
        <v>17.24749919601188</v>
      </c>
      <c r="P130" s="110">
        <f t="shared" si="9"/>
        <v>0.25550924426744726</v>
      </c>
    </row>
    <row r="131" spans="1:16" ht="11.85" customHeight="1" x14ac:dyDescent="0.25">
      <c r="A131" s="76"/>
      <c r="B131" s="77"/>
      <c r="C131" s="77" t="s">
        <v>1</v>
      </c>
      <c r="D131" s="757" t="s">
        <v>54</v>
      </c>
      <c r="E131" s="758"/>
      <c r="F131" s="758"/>
      <c r="G131" s="758"/>
      <c r="H131" s="758"/>
      <c r="I131" s="758"/>
      <c r="J131" s="759">
        <v>174400</v>
      </c>
      <c r="K131" s="760"/>
      <c r="L131" s="119">
        <v>549062</v>
      </c>
      <c r="M131" s="759">
        <v>447232</v>
      </c>
      <c r="N131" s="760"/>
      <c r="O131" s="84">
        <f t="shared" si="11"/>
        <v>81.453824886806956</v>
      </c>
      <c r="P131" s="80">
        <f t="shared" si="9"/>
        <v>0.11184794173885451</v>
      </c>
    </row>
    <row r="132" spans="1:16" ht="12" customHeight="1" x14ac:dyDescent="0.25">
      <c r="A132" s="76"/>
      <c r="B132" s="77"/>
      <c r="C132" s="77"/>
      <c r="D132" s="750" t="s">
        <v>1</v>
      </c>
      <c r="E132" s="721" t="s">
        <v>104</v>
      </c>
      <c r="F132" s="722"/>
      <c r="G132" s="722"/>
      <c r="H132" s="722"/>
      <c r="I132" s="722"/>
      <c r="J132" s="723">
        <v>0</v>
      </c>
      <c r="K132" s="724"/>
      <c r="L132" s="81">
        <v>2165</v>
      </c>
      <c r="M132" s="723">
        <v>2165</v>
      </c>
      <c r="N132" s="724"/>
      <c r="O132" s="87">
        <f t="shared" si="11"/>
        <v>100</v>
      </c>
      <c r="P132" s="83">
        <f t="shared" si="9"/>
        <v>5.414433534823537E-4</v>
      </c>
    </row>
    <row r="133" spans="1:16" ht="12" customHeight="1" x14ac:dyDescent="0.25">
      <c r="A133" s="76"/>
      <c r="B133" s="77"/>
      <c r="C133" s="77"/>
      <c r="D133" s="750"/>
      <c r="E133" s="721" t="s">
        <v>60</v>
      </c>
      <c r="F133" s="722"/>
      <c r="G133" s="722"/>
      <c r="H133" s="722"/>
      <c r="I133" s="722"/>
      <c r="J133" s="723">
        <v>0</v>
      </c>
      <c r="K133" s="724"/>
      <c r="L133" s="81">
        <v>171761</v>
      </c>
      <c r="M133" s="723">
        <v>171761</v>
      </c>
      <c r="N133" s="724"/>
      <c r="O133" s="87">
        <f t="shared" si="11"/>
        <v>100</v>
      </c>
      <c r="P133" s="83">
        <f t="shared" si="9"/>
        <v>4.2955589763271386E-2</v>
      </c>
    </row>
    <row r="134" spans="1:16" ht="12" customHeight="1" x14ac:dyDescent="0.25">
      <c r="A134" s="76"/>
      <c r="B134" s="77"/>
      <c r="C134" s="77"/>
      <c r="D134" s="750"/>
      <c r="E134" s="721" t="s">
        <v>105</v>
      </c>
      <c r="F134" s="722"/>
      <c r="G134" s="722"/>
      <c r="H134" s="722"/>
      <c r="I134" s="722"/>
      <c r="J134" s="723">
        <v>0</v>
      </c>
      <c r="K134" s="724"/>
      <c r="L134" s="81">
        <v>8903</v>
      </c>
      <c r="M134" s="723">
        <v>8902</v>
      </c>
      <c r="N134" s="724"/>
      <c r="O134" s="87">
        <f t="shared" si="11"/>
        <v>99.988767831068188</v>
      </c>
      <c r="P134" s="83">
        <f t="shared" si="9"/>
        <v>2.2262950266512299E-3</v>
      </c>
    </row>
    <row r="135" spans="1:16" ht="12" customHeight="1" x14ac:dyDescent="0.25">
      <c r="A135" s="76"/>
      <c r="B135" s="77"/>
      <c r="C135" s="77"/>
      <c r="D135" s="750"/>
      <c r="E135" s="721" t="s">
        <v>106</v>
      </c>
      <c r="F135" s="722"/>
      <c r="G135" s="722"/>
      <c r="H135" s="722"/>
      <c r="I135" s="722"/>
      <c r="J135" s="723">
        <v>0</v>
      </c>
      <c r="K135" s="724"/>
      <c r="L135" s="81">
        <v>2968</v>
      </c>
      <c r="M135" s="723">
        <v>2967</v>
      </c>
      <c r="N135" s="724"/>
      <c r="O135" s="87">
        <f t="shared" si="11"/>
        <v>99.966307277628033</v>
      </c>
      <c r="P135" s="83">
        <f t="shared" si="9"/>
        <v>7.4201497911415405E-4</v>
      </c>
    </row>
    <row r="136" spans="1:16" ht="37.5" customHeight="1" x14ac:dyDescent="0.25">
      <c r="A136" s="76"/>
      <c r="B136" s="77"/>
      <c r="C136" s="77"/>
      <c r="D136" s="750"/>
      <c r="E136" s="721" t="s">
        <v>96</v>
      </c>
      <c r="F136" s="722"/>
      <c r="G136" s="722"/>
      <c r="H136" s="722"/>
      <c r="I136" s="722"/>
      <c r="J136" s="723">
        <v>42500</v>
      </c>
      <c r="K136" s="724"/>
      <c r="L136" s="81">
        <v>42500</v>
      </c>
      <c r="M136" s="723">
        <v>21187</v>
      </c>
      <c r="N136" s="724"/>
      <c r="O136" s="87">
        <f t="shared" si="11"/>
        <v>49.851764705882353</v>
      </c>
      <c r="P136" s="83">
        <f t="shared" si="9"/>
        <v>5.2986421848640313E-3</v>
      </c>
    </row>
    <row r="137" spans="1:16" ht="11.85" customHeight="1" x14ac:dyDescent="0.25">
      <c r="A137" s="76"/>
      <c r="B137" s="77"/>
      <c r="C137" s="77"/>
      <c r="D137" s="750"/>
      <c r="E137" s="721" t="s">
        <v>107</v>
      </c>
      <c r="F137" s="722"/>
      <c r="G137" s="722"/>
      <c r="H137" s="722"/>
      <c r="I137" s="722"/>
      <c r="J137" s="723">
        <v>64900</v>
      </c>
      <c r="K137" s="724"/>
      <c r="L137" s="81">
        <v>64900</v>
      </c>
      <c r="M137" s="723">
        <v>26574</v>
      </c>
      <c r="N137" s="724"/>
      <c r="O137" s="87">
        <f t="shared" si="11"/>
        <v>40.946070878274263</v>
      </c>
      <c r="P137" s="83">
        <f t="shared" si="9"/>
        <v>6.6458732911963362E-3</v>
      </c>
    </row>
    <row r="138" spans="1:16" ht="11.85" customHeight="1" x14ac:dyDescent="0.25">
      <c r="A138" s="76"/>
      <c r="B138" s="77"/>
      <c r="C138" s="77"/>
      <c r="D138" s="750"/>
      <c r="E138" s="721" t="s">
        <v>55</v>
      </c>
      <c r="F138" s="722"/>
      <c r="G138" s="722"/>
      <c r="H138" s="722"/>
      <c r="I138" s="722"/>
      <c r="J138" s="723">
        <v>0</v>
      </c>
      <c r="K138" s="724"/>
      <c r="L138" s="81">
        <v>187222</v>
      </c>
      <c r="M138" s="723">
        <v>200109</v>
      </c>
      <c r="N138" s="724"/>
      <c r="O138" s="87">
        <f t="shared" si="11"/>
        <v>106.8832722650116</v>
      </c>
      <c r="P138" s="83">
        <f t="shared" si="9"/>
        <v>5.004512148822185E-2</v>
      </c>
    </row>
    <row r="139" spans="1:16" ht="11.85" customHeight="1" x14ac:dyDescent="0.25">
      <c r="A139" s="76"/>
      <c r="B139" s="77"/>
      <c r="C139" s="77"/>
      <c r="D139" s="750"/>
      <c r="E139" s="721" t="s">
        <v>56</v>
      </c>
      <c r="F139" s="722"/>
      <c r="G139" s="722"/>
      <c r="H139" s="722"/>
      <c r="I139" s="722"/>
      <c r="J139" s="723">
        <v>67000</v>
      </c>
      <c r="K139" s="724"/>
      <c r="L139" s="81">
        <v>68643</v>
      </c>
      <c r="M139" s="723">
        <v>13567</v>
      </c>
      <c r="N139" s="724"/>
      <c r="O139" s="87">
        <f t="shared" si="11"/>
        <v>19.764579053945777</v>
      </c>
      <c r="P139" s="83">
        <f t="shared" si="9"/>
        <v>3.3929616520531609E-3</v>
      </c>
    </row>
    <row r="140" spans="1:16" ht="11.85" customHeight="1" x14ac:dyDescent="0.25">
      <c r="A140" s="76"/>
      <c r="B140" s="77"/>
      <c r="C140" s="77"/>
      <c r="D140" s="757" t="s">
        <v>57</v>
      </c>
      <c r="E140" s="758"/>
      <c r="F140" s="758"/>
      <c r="G140" s="758"/>
      <c r="H140" s="758"/>
      <c r="I140" s="758"/>
      <c r="J140" s="759">
        <v>3399445</v>
      </c>
      <c r="K140" s="760"/>
      <c r="L140" s="119">
        <v>5374533</v>
      </c>
      <c r="M140" s="759">
        <v>574440</v>
      </c>
      <c r="N140" s="760"/>
      <c r="O140" s="84">
        <f t="shared" si="11"/>
        <v>10.6881844431879</v>
      </c>
      <c r="P140" s="80">
        <f t="shared" si="9"/>
        <v>0.14366130252859272</v>
      </c>
    </row>
    <row r="141" spans="1:16" ht="11.85" customHeight="1" x14ac:dyDescent="0.25">
      <c r="A141" s="76"/>
      <c r="B141" s="77"/>
      <c r="C141" s="77"/>
      <c r="D141" s="91" t="s">
        <v>1</v>
      </c>
      <c r="E141" s="721" t="s">
        <v>108</v>
      </c>
      <c r="F141" s="722"/>
      <c r="G141" s="722"/>
      <c r="H141" s="722"/>
      <c r="I141" s="722"/>
      <c r="J141" s="723">
        <v>63900</v>
      </c>
      <c r="K141" s="724"/>
      <c r="L141" s="81">
        <v>172005</v>
      </c>
      <c r="M141" s="723">
        <v>134440</v>
      </c>
      <c r="N141" s="724"/>
      <c r="O141" s="87">
        <f t="shared" si="11"/>
        <v>78.160518589575886</v>
      </c>
      <c r="P141" s="83">
        <f t="shared" si="9"/>
        <v>3.3622006670747169E-2</v>
      </c>
    </row>
    <row r="142" spans="1:16" ht="39" customHeight="1" x14ac:dyDescent="0.25">
      <c r="A142" s="76"/>
      <c r="B142" s="77"/>
      <c r="C142" s="77"/>
      <c r="D142" s="92"/>
      <c r="E142" s="721" t="s">
        <v>109</v>
      </c>
      <c r="F142" s="722"/>
      <c r="G142" s="722"/>
      <c r="H142" s="722"/>
      <c r="I142" s="722"/>
      <c r="J142" s="723">
        <v>3335545</v>
      </c>
      <c r="K142" s="724"/>
      <c r="L142" s="81">
        <v>0</v>
      </c>
      <c r="M142" s="723">
        <v>0</v>
      </c>
      <c r="N142" s="724"/>
      <c r="O142" s="82" t="s">
        <v>30</v>
      </c>
      <c r="P142" s="83">
        <f t="shared" si="9"/>
        <v>0</v>
      </c>
    </row>
    <row r="143" spans="1:16" ht="36.75" customHeight="1" x14ac:dyDescent="0.25">
      <c r="A143" s="76"/>
      <c r="B143" s="77"/>
      <c r="C143" s="77"/>
      <c r="D143" s="92"/>
      <c r="E143" s="721" t="s">
        <v>110</v>
      </c>
      <c r="F143" s="722"/>
      <c r="G143" s="722"/>
      <c r="H143" s="722"/>
      <c r="I143" s="722"/>
      <c r="J143" s="723">
        <v>0</v>
      </c>
      <c r="K143" s="724"/>
      <c r="L143" s="81">
        <v>4202528</v>
      </c>
      <c r="M143" s="723">
        <v>440000</v>
      </c>
      <c r="N143" s="724"/>
      <c r="O143" s="87">
        <f>+M143/L143*100</f>
        <v>10.469888600385293</v>
      </c>
      <c r="P143" s="83">
        <f t="shared" si="9"/>
        <v>0.11003929585784555</v>
      </c>
    </row>
    <row r="144" spans="1:16" ht="26.25" customHeight="1" x14ac:dyDescent="0.25">
      <c r="A144" s="76" t="s">
        <v>1</v>
      </c>
      <c r="B144" s="77"/>
      <c r="C144" s="77"/>
      <c r="D144" s="92"/>
      <c r="E144" s="721" t="s">
        <v>111</v>
      </c>
      <c r="F144" s="722"/>
      <c r="G144" s="722"/>
      <c r="H144" s="722"/>
      <c r="I144" s="722"/>
      <c r="J144" s="723">
        <v>0</v>
      </c>
      <c r="K144" s="724"/>
      <c r="L144" s="81">
        <v>1000000</v>
      </c>
      <c r="M144" s="723">
        <v>0</v>
      </c>
      <c r="N144" s="724"/>
      <c r="O144" s="87">
        <f>+M144/L144*100</f>
        <v>0</v>
      </c>
      <c r="P144" s="83">
        <f t="shared" si="9"/>
        <v>0</v>
      </c>
    </row>
    <row r="145" spans="1:16" s="104" customFormat="1" ht="15.75" customHeight="1" x14ac:dyDescent="0.25">
      <c r="A145" s="106"/>
      <c r="B145" s="107"/>
      <c r="C145" s="725" t="s">
        <v>112</v>
      </c>
      <c r="D145" s="726"/>
      <c r="E145" s="726"/>
      <c r="F145" s="726"/>
      <c r="G145" s="726"/>
      <c r="H145" s="726"/>
      <c r="I145" s="726"/>
      <c r="J145" s="727">
        <v>62850</v>
      </c>
      <c r="K145" s="728"/>
      <c r="L145" s="108">
        <v>62850</v>
      </c>
      <c r="M145" s="727">
        <v>233151</v>
      </c>
      <c r="N145" s="728"/>
      <c r="O145" s="109">
        <f>+M145/L145*100</f>
        <v>370.96420047732698</v>
      </c>
      <c r="P145" s="110">
        <f t="shared" si="9"/>
        <v>5.8308572428528521E-2</v>
      </c>
    </row>
    <row r="146" spans="1:16" ht="11.85" customHeight="1" x14ac:dyDescent="0.25">
      <c r="A146" s="76"/>
      <c r="B146" s="77"/>
      <c r="C146" s="77" t="s">
        <v>1</v>
      </c>
      <c r="D146" s="757" t="s">
        <v>54</v>
      </c>
      <c r="E146" s="758"/>
      <c r="F146" s="758"/>
      <c r="G146" s="758"/>
      <c r="H146" s="758"/>
      <c r="I146" s="758"/>
      <c r="J146" s="759">
        <v>62850</v>
      </c>
      <c r="K146" s="760"/>
      <c r="L146" s="119">
        <v>62850</v>
      </c>
      <c r="M146" s="759">
        <v>233151</v>
      </c>
      <c r="N146" s="760"/>
      <c r="O146" s="84">
        <f>+M146/L146*100</f>
        <v>370.96420047732698</v>
      </c>
      <c r="P146" s="80">
        <f t="shared" si="9"/>
        <v>5.8308572428528521E-2</v>
      </c>
    </row>
    <row r="147" spans="1:16" ht="11.85" customHeight="1" x14ac:dyDescent="0.25">
      <c r="A147" s="76"/>
      <c r="B147" s="77"/>
      <c r="C147" s="77"/>
      <c r="D147" s="91" t="s">
        <v>1</v>
      </c>
      <c r="E147" s="721" t="s">
        <v>55</v>
      </c>
      <c r="F147" s="722"/>
      <c r="G147" s="722"/>
      <c r="H147" s="722"/>
      <c r="I147" s="722"/>
      <c r="J147" s="723">
        <v>0</v>
      </c>
      <c r="K147" s="724"/>
      <c r="L147" s="81">
        <v>0</v>
      </c>
      <c r="M147" s="723">
        <v>44</v>
      </c>
      <c r="N147" s="724"/>
      <c r="O147" s="82" t="s">
        <v>30</v>
      </c>
      <c r="P147" s="83">
        <f t="shared" si="9"/>
        <v>1.1003929585784555E-5</v>
      </c>
    </row>
    <row r="148" spans="1:16" ht="25.5" customHeight="1" x14ac:dyDescent="0.25">
      <c r="A148" s="76"/>
      <c r="B148" s="77"/>
      <c r="C148" s="77"/>
      <c r="D148" s="92"/>
      <c r="E148" s="721" t="s">
        <v>62</v>
      </c>
      <c r="F148" s="722"/>
      <c r="G148" s="722"/>
      <c r="H148" s="722"/>
      <c r="I148" s="722"/>
      <c r="J148" s="723">
        <v>60000</v>
      </c>
      <c r="K148" s="724"/>
      <c r="L148" s="81">
        <v>60000</v>
      </c>
      <c r="M148" s="723">
        <v>28903</v>
      </c>
      <c r="N148" s="724"/>
      <c r="O148" s="87">
        <f>+M148/L148*100</f>
        <v>48.171666666666667</v>
      </c>
      <c r="P148" s="83">
        <f t="shared" si="9"/>
        <v>7.2283312913166134E-3</v>
      </c>
    </row>
    <row r="149" spans="1:16" ht="25.5" customHeight="1" x14ac:dyDescent="0.25">
      <c r="A149" s="76"/>
      <c r="B149" s="77"/>
      <c r="C149" s="77"/>
      <c r="D149" s="92"/>
      <c r="E149" s="721" t="s">
        <v>63</v>
      </c>
      <c r="F149" s="722"/>
      <c r="G149" s="722"/>
      <c r="H149" s="722"/>
      <c r="I149" s="722"/>
      <c r="J149" s="723">
        <v>2850</v>
      </c>
      <c r="K149" s="724"/>
      <c r="L149" s="81">
        <v>2850</v>
      </c>
      <c r="M149" s="723">
        <v>1968</v>
      </c>
      <c r="N149" s="724"/>
      <c r="O149" s="87">
        <f>+M149/L149*100</f>
        <v>69.05263157894737</v>
      </c>
      <c r="P149" s="83">
        <f t="shared" si="9"/>
        <v>4.9217575965509097E-4</v>
      </c>
    </row>
    <row r="150" spans="1:16" ht="25.5" customHeight="1" x14ac:dyDescent="0.25">
      <c r="A150" s="76"/>
      <c r="B150" s="77"/>
      <c r="C150" s="77"/>
      <c r="D150" s="92"/>
      <c r="E150" s="721" t="s">
        <v>113</v>
      </c>
      <c r="F150" s="722"/>
      <c r="G150" s="722"/>
      <c r="H150" s="722"/>
      <c r="I150" s="722"/>
      <c r="J150" s="723">
        <v>0</v>
      </c>
      <c r="K150" s="724"/>
      <c r="L150" s="81">
        <v>0</v>
      </c>
      <c r="M150" s="723">
        <v>17475</v>
      </c>
      <c r="N150" s="724"/>
      <c r="O150" s="82" t="s">
        <v>30</v>
      </c>
      <c r="P150" s="83">
        <f t="shared" si="9"/>
        <v>4.3703106707178429E-3</v>
      </c>
    </row>
    <row r="151" spans="1:16" ht="25.5" customHeight="1" x14ac:dyDescent="0.25">
      <c r="A151" s="111"/>
      <c r="B151" s="85"/>
      <c r="C151" s="85"/>
      <c r="D151" s="105"/>
      <c r="E151" s="721" t="s">
        <v>73</v>
      </c>
      <c r="F151" s="722"/>
      <c r="G151" s="722"/>
      <c r="H151" s="722"/>
      <c r="I151" s="722"/>
      <c r="J151" s="723">
        <v>0</v>
      </c>
      <c r="K151" s="724"/>
      <c r="L151" s="81">
        <v>0</v>
      </c>
      <c r="M151" s="723">
        <v>184761</v>
      </c>
      <c r="N151" s="724"/>
      <c r="O151" s="82" t="s">
        <v>30</v>
      </c>
      <c r="P151" s="83">
        <f t="shared" si="9"/>
        <v>4.620675077725319E-2</v>
      </c>
    </row>
    <row r="152" spans="1:16" ht="19.5" customHeight="1" x14ac:dyDescent="0.25">
      <c r="A152" s="733" t="s">
        <v>114</v>
      </c>
      <c r="B152" s="734"/>
      <c r="C152" s="734"/>
      <c r="D152" s="734"/>
      <c r="E152" s="734"/>
      <c r="F152" s="734"/>
      <c r="G152" s="734"/>
      <c r="H152" s="734"/>
      <c r="I152" s="735"/>
      <c r="J152" s="736">
        <v>624992</v>
      </c>
      <c r="K152" s="737"/>
      <c r="L152" s="68">
        <v>669939</v>
      </c>
      <c r="M152" s="736">
        <v>148843</v>
      </c>
      <c r="N152" s="737"/>
      <c r="O152" s="69">
        <f>+M152/L152*100</f>
        <v>22.217395912165138</v>
      </c>
      <c r="P152" s="70">
        <f t="shared" si="9"/>
        <v>3.722404298493024E-2</v>
      </c>
    </row>
    <row r="153" spans="1:16" s="104" customFormat="1" ht="15.75" customHeight="1" x14ac:dyDescent="0.25">
      <c r="A153" s="106" t="s">
        <v>1</v>
      </c>
      <c r="B153" s="107"/>
      <c r="C153" s="725" t="s">
        <v>115</v>
      </c>
      <c r="D153" s="726"/>
      <c r="E153" s="726"/>
      <c r="F153" s="726"/>
      <c r="G153" s="726"/>
      <c r="H153" s="726"/>
      <c r="I153" s="726"/>
      <c r="J153" s="727">
        <v>624992</v>
      </c>
      <c r="K153" s="728"/>
      <c r="L153" s="108">
        <v>669939</v>
      </c>
      <c r="M153" s="727">
        <v>148843</v>
      </c>
      <c r="N153" s="728"/>
      <c r="O153" s="109">
        <f>+M153/L153*100</f>
        <v>22.217395912165138</v>
      </c>
      <c r="P153" s="110">
        <f t="shared" si="9"/>
        <v>3.722404298493024E-2</v>
      </c>
    </row>
    <row r="154" spans="1:16" ht="11.85" customHeight="1" x14ac:dyDescent="0.25">
      <c r="A154" s="76"/>
      <c r="B154" s="77"/>
      <c r="C154" s="77" t="s">
        <v>1</v>
      </c>
      <c r="D154" s="757" t="s">
        <v>54</v>
      </c>
      <c r="E154" s="758"/>
      <c r="F154" s="758"/>
      <c r="G154" s="758"/>
      <c r="H154" s="758"/>
      <c r="I154" s="758"/>
      <c r="J154" s="731">
        <v>539992</v>
      </c>
      <c r="K154" s="732"/>
      <c r="L154" s="78">
        <v>584939</v>
      </c>
      <c r="M154" s="731">
        <v>148843</v>
      </c>
      <c r="N154" s="732"/>
      <c r="O154" s="84">
        <f>+M154/L154*100</f>
        <v>25.445901196535026</v>
      </c>
      <c r="P154" s="80">
        <f t="shared" si="9"/>
        <v>3.722404298493024E-2</v>
      </c>
    </row>
    <row r="155" spans="1:16" ht="11.85" customHeight="1" x14ac:dyDescent="0.25">
      <c r="A155" s="76"/>
      <c r="B155" s="77"/>
      <c r="C155" s="77"/>
      <c r="D155" s="91" t="s">
        <v>1</v>
      </c>
      <c r="E155" s="721" t="s">
        <v>60</v>
      </c>
      <c r="F155" s="722"/>
      <c r="G155" s="722"/>
      <c r="H155" s="722"/>
      <c r="I155" s="722"/>
      <c r="J155" s="723">
        <v>0</v>
      </c>
      <c r="K155" s="724"/>
      <c r="L155" s="81">
        <v>0</v>
      </c>
      <c r="M155" s="723">
        <v>32006</v>
      </c>
      <c r="N155" s="724"/>
      <c r="O155" s="82" t="s">
        <v>30</v>
      </c>
      <c r="P155" s="83">
        <f t="shared" si="9"/>
        <v>8.0043584164231924E-3</v>
      </c>
    </row>
    <row r="156" spans="1:16" ht="38.25" customHeight="1" x14ac:dyDescent="0.25">
      <c r="A156" s="76"/>
      <c r="B156" s="77"/>
      <c r="C156" s="77"/>
      <c r="D156" s="92"/>
      <c r="E156" s="721" t="s">
        <v>87</v>
      </c>
      <c r="F156" s="722"/>
      <c r="G156" s="722"/>
      <c r="H156" s="722"/>
      <c r="I156" s="722"/>
      <c r="J156" s="723">
        <v>0</v>
      </c>
      <c r="K156" s="724"/>
      <c r="L156" s="81">
        <v>0</v>
      </c>
      <c r="M156" s="723">
        <v>11</v>
      </c>
      <c r="N156" s="724"/>
      <c r="O156" s="82" t="s">
        <v>30</v>
      </c>
      <c r="P156" s="83">
        <f t="shared" si="9"/>
        <v>2.7509823964461387E-6</v>
      </c>
    </row>
    <row r="157" spans="1:16" ht="11.85" customHeight="1" x14ac:dyDescent="0.25">
      <c r="A157" s="76"/>
      <c r="B157" s="77"/>
      <c r="C157" s="77"/>
      <c r="D157" s="92"/>
      <c r="E157" s="721" t="s">
        <v>55</v>
      </c>
      <c r="F157" s="722"/>
      <c r="G157" s="722"/>
      <c r="H157" s="722"/>
      <c r="I157" s="722"/>
      <c r="J157" s="723">
        <v>0</v>
      </c>
      <c r="K157" s="724"/>
      <c r="L157" s="81">
        <v>0</v>
      </c>
      <c r="M157" s="723">
        <v>209</v>
      </c>
      <c r="N157" s="724"/>
      <c r="O157" s="82" t="s">
        <v>30</v>
      </c>
      <c r="P157" s="83">
        <f t="shared" si="9"/>
        <v>5.2268665532476638E-5</v>
      </c>
    </row>
    <row r="158" spans="1:16" ht="37.5" customHeight="1" x14ac:dyDescent="0.25">
      <c r="A158" s="76"/>
      <c r="B158" s="77"/>
      <c r="C158" s="77"/>
      <c r="D158" s="92"/>
      <c r="E158" s="721" t="s">
        <v>88</v>
      </c>
      <c r="F158" s="722"/>
      <c r="G158" s="722"/>
      <c r="H158" s="722"/>
      <c r="I158" s="722"/>
      <c r="J158" s="723">
        <v>539992</v>
      </c>
      <c r="K158" s="724"/>
      <c r="L158" s="81">
        <v>584939</v>
      </c>
      <c r="M158" s="723">
        <v>116230</v>
      </c>
      <c r="N158" s="724"/>
      <c r="O158" s="87">
        <f>+M158/L158*100</f>
        <v>19.870448029623603</v>
      </c>
      <c r="P158" s="83">
        <f t="shared" si="9"/>
        <v>2.9067880358084976E-2</v>
      </c>
    </row>
    <row r="159" spans="1:16" ht="36.75" customHeight="1" x14ac:dyDescent="0.25">
      <c r="A159" s="76"/>
      <c r="B159" s="77"/>
      <c r="C159" s="77"/>
      <c r="D159" s="105"/>
      <c r="E159" s="721" t="s">
        <v>89</v>
      </c>
      <c r="F159" s="722"/>
      <c r="G159" s="722"/>
      <c r="H159" s="722"/>
      <c r="I159" s="722"/>
      <c r="J159" s="723">
        <v>0</v>
      </c>
      <c r="K159" s="724"/>
      <c r="L159" s="81">
        <v>0</v>
      </c>
      <c r="M159" s="723">
        <v>387</v>
      </c>
      <c r="N159" s="724"/>
      <c r="O159" s="82" t="s">
        <v>30</v>
      </c>
      <c r="P159" s="83">
        <f t="shared" si="9"/>
        <v>9.6784562493150515E-5</v>
      </c>
    </row>
    <row r="160" spans="1:16" ht="11.85" customHeight="1" x14ac:dyDescent="0.25">
      <c r="A160" s="76"/>
      <c r="B160" s="77"/>
      <c r="C160" s="77"/>
      <c r="D160" s="757" t="s">
        <v>57</v>
      </c>
      <c r="E160" s="758"/>
      <c r="F160" s="758"/>
      <c r="G160" s="758"/>
      <c r="H160" s="758"/>
      <c r="I160" s="758"/>
      <c r="J160" s="731">
        <v>85000</v>
      </c>
      <c r="K160" s="732"/>
      <c r="L160" s="78">
        <v>85000</v>
      </c>
      <c r="M160" s="731">
        <v>0</v>
      </c>
      <c r="N160" s="732"/>
      <c r="O160" s="84">
        <f t="shared" ref="O160:O165" si="12">+M160/L160*100</f>
        <v>0</v>
      </c>
      <c r="P160" s="80">
        <f t="shared" si="9"/>
        <v>0</v>
      </c>
    </row>
    <row r="161" spans="1:16" ht="37.5" customHeight="1" x14ac:dyDescent="0.25">
      <c r="A161" s="111" t="s">
        <v>1</v>
      </c>
      <c r="B161" s="85"/>
      <c r="C161" s="85"/>
      <c r="D161" s="105"/>
      <c r="E161" s="721" t="s">
        <v>98</v>
      </c>
      <c r="F161" s="722"/>
      <c r="G161" s="722"/>
      <c r="H161" s="722"/>
      <c r="I161" s="722"/>
      <c r="J161" s="723">
        <v>85000</v>
      </c>
      <c r="K161" s="724"/>
      <c r="L161" s="81">
        <v>85000</v>
      </c>
      <c r="M161" s="723">
        <v>0</v>
      </c>
      <c r="N161" s="724"/>
      <c r="O161" s="87">
        <f t="shared" si="12"/>
        <v>0</v>
      </c>
      <c r="P161" s="83">
        <f t="shared" si="9"/>
        <v>0</v>
      </c>
    </row>
    <row r="162" spans="1:16" ht="19.5" customHeight="1" x14ac:dyDescent="0.25">
      <c r="A162" s="733" t="s">
        <v>116</v>
      </c>
      <c r="B162" s="734"/>
      <c r="C162" s="734"/>
      <c r="D162" s="734"/>
      <c r="E162" s="734"/>
      <c r="F162" s="734"/>
      <c r="G162" s="734"/>
      <c r="H162" s="734"/>
      <c r="I162" s="735"/>
      <c r="J162" s="736">
        <v>21628228</v>
      </c>
      <c r="K162" s="737"/>
      <c r="L162" s="68">
        <v>21628228</v>
      </c>
      <c r="M162" s="736">
        <v>4801029</v>
      </c>
      <c r="N162" s="737"/>
      <c r="O162" s="69">
        <f t="shared" si="12"/>
        <v>22.197976644226237</v>
      </c>
      <c r="P162" s="70">
        <f t="shared" si="9"/>
        <v>1.20068602398431</v>
      </c>
    </row>
    <row r="163" spans="1:16" s="104" customFormat="1" ht="15.75" customHeight="1" x14ac:dyDescent="0.25">
      <c r="A163" s="106" t="s">
        <v>1</v>
      </c>
      <c r="B163" s="107"/>
      <c r="C163" s="725" t="s">
        <v>117</v>
      </c>
      <c r="D163" s="726"/>
      <c r="E163" s="726"/>
      <c r="F163" s="726"/>
      <c r="G163" s="726"/>
      <c r="H163" s="726"/>
      <c r="I163" s="726"/>
      <c r="J163" s="727">
        <v>21628228</v>
      </c>
      <c r="K163" s="728"/>
      <c r="L163" s="108">
        <v>21628228</v>
      </c>
      <c r="M163" s="727">
        <v>4801029</v>
      </c>
      <c r="N163" s="728"/>
      <c r="O163" s="109">
        <f t="shared" si="12"/>
        <v>22.197976644226237</v>
      </c>
      <c r="P163" s="110">
        <f t="shared" si="9"/>
        <v>1.20068602398431</v>
      </c>
    </row>
    <row r="164" spans="1:16" ht="11.85" customHeight="1" x14ac:dyDescent="0.25">
      <c r="A164" s="76"/>
      <c r="B164" s="77"/>
      <c r="C164" s="77" t="s">
        <v>1</v>
      </c>
      <c r="D164" s="757" t="s">
        <v>54</v>
      </c>
      <c r="E164" s="758"/>
      <c r="F164" s="758"/>
      <c r="G164" s="758"/>
      <c r="H164" s="758"/>
      <c r="I164" s="758"/>
      <c r="J164" s="731">
        <v>1820980</v>
      </c>
      <c r="K164" s="732"/>
      <c r="L164" s="78">
        <v>1820980</v>
      </c>
      <c r="M164" s="731">
        <v>1046433</v>
      </c>
      <c r="N164" s="732"/>
      <c r="O164" s="84">
        <f t="shared" si="12"/>
        <v>57.465375786664318</v>
      </c>
      <c r="P164" s="80">
        <f t="shared" si="9"/>
        <v>0.26170170564184753</v>
      </c>
    </row>
    <row r="165" spans="1:16" ht="13.5" customHeight="1" x14ac:dyDescent="0.25">
      <c r="A165" s="76"/>
      <c r="B165" s="77"/>
      <c r="C165" s="77"/>
      <c r="D165" s="91" t="s">
        <v>1</v>
      </c>
      <c r="E165" s="721" t="s">
        <v>118</v>
      </c>
      <c r="F165" s="722"/>
      <c r="G165" s="722"/>
      <c r="H165" s="722"/>
      <c r="I165" s="722"/>
      <c r="J165" s="723">
        <v>49768</v>
      </c>
      <c r="K165" s="724"/>
      <c r="L165" s="81">
        <v>49768</v>
      </c>
      <c r="M165" s="723">
        <v>52869</v>
      </c>
      <c r="N165" s="724"/>
      <c r="O165" s="87">
        <f t="shared" si="12"/>
        <v>106.2309114290307</v>
      </c>
      <c r="P165" s="83">
        <f t="shared" si="9"/>
        <v>1.3221971665246447E-2</v>
      </c>
    </row>
    <row r="166" spans="1:16" ht="12.75" customHeight="1" x14ac:dyDescent="0.25">
      <c r="A166" s="93"/>
      <c r="B166" s="94"/>
      <c r="C166" s="94"/>
      <c r="D166" s="95"/>
      <c r="E166" s="715" t="s">
        <v>76</v>
      </c>
      <c r="F166" s="716"/>
      <c r="G166" s="716"/>
      <c r="H166" s="716"/>
      <c r="I166" s="716"/>
      <c r="J166" s="717">
        <v>0</v>
      </c>
      <c r="K166" s="718"/>
      <c r="L166" s="96">
        <v>0</v>
      </c>
      <c r="M166" s="717">
        <v>3410</v>
      </c>
      <c r="N166" s="718"/>
      <c r="O166" s="115" t="s">
        <v>30</v>
      </c>
      <c r="P166" s="98">
        <f t="shared" si="9"/>
        <v>8.5280454289830311E-4</v>
      </c>
    </row>
    <row r="167" spans="1:16" ht="37.5" customHeight="1" x14ac:dyDescent="0.25">
      <c r="A167" s="76"/>
      <c r="B167" s="77"/>
      <c r="C167" s="77"/>
      <c r="D167" s="92"/>
      <c r="E167" s="753" t="s">
        <v>96</v>
      </c>
      <c r="F167" s="754"/>
      <c r="G167" s="754"/>
      <c r="H167" s="754"/>
      <c r="I167" s="754"/>
      <c r="J167" s="755">
        <v>1697456</v>
      </c>
      <c r="K167" s="756"/>
      <c r="L167" s="116">
        <v>1697456</v>
      </c>
      <c r="M167" s="755">
        <v>802889</v>
      </c>
      <c r="N167" s="756"/>
      <c r="O167" s="117">
        <f>+M167/L167*100</f>
        <v>47.299547086934801</v>
      </c>
      <c r="P167" s="118">
        <f t="shared" si="9"/>
        <v>0.20079395502729491</v>
      </c>
    </row>
    <row r="168" spans="1:16" ht="11.85" customHeight="1" x14ac:dyDescent="0.25">
      <c r="A168" s="76"/>
      <c r="B168" s="77"/>
      <c r="C168" s="77"/>
      <c r="D168" s="92"/>
      <c r="E168" s="721" t="s">
        <v>55</v>
      </c>
      <c r="F168" s="722"/>
      <c r="G168" s="722"/>
      <c r="H168" s="722"/>
      <c r="I168" s="722"/>
      <c r="J168" s="723">
        <v>0</v>
      </c>
      <c r="K168" s="724"/>
      <c r="L168" s="81">
        <v>0</v>
      </c>
      <c r="M168" s="723">
        <v>5513</v>
      </c>
      <c r="N168" s="724"/>
      <c r="O168" s="82" t="s">
        <v>30</v>
      </c>
      <c r="P168" s="83">
        <f t="shared" si="9"/>
        <v>1.3787423592370512E-3</v>
      </c>
    </row>
    <row r="169" spans="1:16" ht="11.85" customHeight="1" x14ac:dyDescent="0.25">
      <c r="A169" s="76"/>
      <c r="B169" s="77"/>
      <c r="C169" s="77"/>
      <c r="D169" s="105"/>
      <c r="E169" s="721" t="s">
        <v>56</v>
      </c>
      <c r="F169" s="722"/>
      <c r="G169" s="722"/>
      <c r="H169" s="722"/>
      <c r="I169" s="722"/>
      <c r="J169" s="723">
        <v>73756</v>
      </c>
      <c r="K169" s="724"/>
      <c r="L169" s="81">
        <v>73756</v>
      </c>
      <c r="M169" s="723">
        <v>181753</v>
      </c>
      <c r="N169" s="724"/>
      <c r="O169" s="87">
        <f t="shared" ref="O169:O174" si="13">+M169/L169*100</f>
        <v>246.42469765171646</v>
      </c>
      <c r="P169" s="83">
        <f t="shared" si="9"/>
        <v>4.5454482136479554E-2</v>
      </c>
    </row>
    <row r="170" spans="1:16" ht="11.85" customHeight="1" x14ac:dyDescent="0.25">
      <c r="A170" s="76"/>
      <c r="B170" s="77"/>
      <c r="C170" s="77"/>
      <c r="D170" s="757" t="s">
        <v>57</v>
      </c>
      <c r="E170" s="758"/>
      <c r="F170" s="758"/>
      <c r="G170" s="758"/>
      <c r="H170" s="758"/>
      <c r="I170" s="758"/>
      <c r="J170" s="731">
        <v>19807248</v>
      </c>
      <c r="K170" s="732"/>
      <c r="L170" s="78">
        <v>19807248</v>
      </c>
      <c r="M170" s="731">
        <v>3754595</v>
      </c>
      <c r="N170" s="732"/>
      <c r="O170" s="84">
        <f t="shared" si="13"/>
        <v>18.955662088948451</v>
      </c>
      <c r="P170" s="80">
        <f t="shared" si="9"/>
        <v>0.93898406825315361</v>
      </c>
    </row>
    <row r="171" spans="1:16" ht="12.75" customHeight="1" x14ac:dyDescent="0.25">
      <c r="A171" s="111"/>
      <c r="B171" s="85"/>
      <c r="C171" s="85"/>
      <c r="D171" s="86" t="s">
        <v>1</v>
      </c>
      <c r="E171" s="721" t="s">
        <v>119</v>
      </c>
      <c r="F171" s="722"/>
      <c r="G171" s="722"/>
      <c r="H171" s="722"/>
      <c r="I171" s="722"/>
      <c r="J171" s="723">
        <v>19807248</v>
      </c>
      <c r="K171" s="724"/>
      <c r="L171" s="81">
        <v>19807248</v>
      </c>
      <c r="M171" s="723">
        <v>3754595</v>
      </c>
      <c r="N171" s="724"/>
      <c r="O171" s="87">
        <f t="shared" si="13"/>
        <v>18.955662088948451</v>
      </c>
      <c r="P171" s="83">
        <f t="shared" si="9"/>
        <v>0.93898406825315361</v>
      </c>
    </row>
    <row r="172" spans="1:16" ht="19.5" customHeight="1" x14ac:dyDescent="0.25">
      <c r="A172" s="733" t="s">
        <v>120</v>
      </c>
      <c r="B172" s="734"/>
      <c r="C172" s="734"/>
      <c r="D172" s="734"/>
      <c r="E172" s="734"/>
      <c r="F172" s="734"/>
      <c r="G172" s="734"/>
      <c r="H172" s="734"/>
      <c r="I172" s="735"/>
      <c r="J172" s="736">
        <v>622825</v>
      </c>
      <c r="K172" s="737"/>
      <c r="L172" s="68">
        <v>689417</v>
      </c>
      <c r="M172" s="736">
        <v>36028</v>
      </c>
      <c r="N172" s="737"/>
      <c r="O172" s="69">
        <f t="shared" si="13"/>
        <v>5.2258647523922388</v>
      </c>
      <c r="P172" s="70">
        <f t="shared" si="9"/>
        <v>9.0102176162874074E-3</v>
      </c>
    </row>
    <row r="173" spans="1:16" s="104" customFormat="1" ht="15.75" customHeight="1" x14ac:dyDescent="0.25">
      <c r="A173" s="106" t="s">
        <v>1</v>
      </c>
      <c r="B173" s="107"/>
      <c r="C173" s="725" t="s">
        <v>121</v>
      </c>
      <c r="D173" s="726"/>
      <c r="E173" s="726"/>
      <c r="F173" s="726"/>
      <c r="G173" s="726"/>
      <c r="H173" s="726"/>
      <c r="I173" s="726"/>
      <c r="J173" s="727">
        <v>266075</v>
      </c>
      <c r="K173" s="728"/>
      <c r="L173" s="108">
        <v>332667</v>
      </c>
      <c r="M173" s="727">
        <v>13657</v>
      </c>
      <c r="N173" s="728"/>
      <c r="O173" s="109">
        <f t="shared" si="13"/>
        <v>4.1053065077089101</v>
      </c>
      <c r="P173" s="110">
        <f t="shared" si="9"/>
        <v>3.4154696898422657E-3</v>
      </c>
    </row>
    <row r="174" spans="1:16" ht="11.85" customHeight="1" x14ac:dyDescent="0.25">
      <c r="A174" s="76"/>
      <c r="B174" s="77"/>
      <c r="C174" s="77" t="s">
        <v>1</v>
      </c>
      <c r="D174" s="757" t="s">
        <v>54</v>
      </c>
      <c r="E174" s="758"/>
      <c r="F174" s="758"/>
      <c r="G174" s="758"/>
      <c r="H174" s="758"/>
      <c r="I174" s="758"/>
      <c r="J174" s="731">
        <v>266075</v>
      </c>
      <c r="K174" s="732"/>
      <c r="L174" s="78">
        <v>332667</v>
      </c>
      <c r="M174" s="731">
        <v>13657</v>
      </c>
      <c r="N174" s="732"/>
      <c r="O174" s="84">
        <f t="shared" si="13"/>
        <v>4.1053065077089101</v>
      </c>
      <c r="P174" s="80">
        <f t="shared" si="9"/>
        <v>3.4154696898422657E-3</v>
      </c>
    </row>
    <row r="175" spans="1:16" ht="11.85" customHeight="1" x14ac:dyDescent="0.25">
      <c r="A175" s="76"/>
      <c r="B175" s="77"/>
      <c r="C175" s="77"/>
      <c r="D175" s="91" t="s">
        <v>1</v>
      </c>
      <c r="E175" s="721" t="s">
        <v>107</v>
      </c>
      <c r="F175" s="722"/>
      <c r="G175" s="722"/>
      <c r="H175" s="722"/>
      <c r="I175" s="722"/>
      <c r="J175" s="723">
        <v>0</v>
      </c>
      <c r="K175" s="724"/>
      <c r="L175" s="81">
        <v>0</v>
      </c>
      <c r="M175" s="723">
        <v>1325</v>
      </c>
      <c r="N175" s="724"/>
      <c r="O175" s="82" t="s">
        <v>30</v>
      </c>
      <c r="P175" s="83">
        <f t="shared" si="9"/>
        <v>3.3136833411737582E-4</v>
      </c>
    </row>
    <row r="176" spans="1:16" ht="11.85" customHeight="1" x14ac:dyDescent="0.25">
      <c r="A176" s="76"/>
      <c r="B176" s="77"/>
      <c r="C176" s="77"/>
      <c r="D176" s="92"/>
      <c r="E176" s="721" t="s">
        <v>55</v>
      </c>
      <c r="F176" s="722"/>
      <c r="G176" s="722"/>
      <c r="H176" s="722"/>
      <c r="I176" s="722"/>
      <c r="J176" s="723">
        <v>0</v>
      </c>
      <c r="K176" s="724"/>
      <c r="L176" s="81">
        <v>0</v>
      </c>
      <c r="M176" s="723">
        <v>4370</v>
      </c>
      <c r="N176" s="724"/>
      <c r="O176" s="82" t="s">
        <v>30</v>
      </c>
      <c r="P176" s="83">
        <f t="shared" si="9"/>
        <v>1.0928902793154206E-3</v>
      </c>
    </row>
    <row r="177" spans="1:16" ht="11.85" customHeight="1" x14ac:dyDescent="0.25">
      <c r="A177" s="76"/>
      <c r="B177" s="77"/>
      <c r="C177" s="77"/>
      <c r="D177" s="92"/>
      <c r="E177" s="721" t="s">
        <v>56</v>
      </c>
      <c r="F177" s="722"/>
      <c r="G177" s="722"/>
      <c r="H177" s="722"/>
      <c r="I177" s="722"/>
      <c r="J177" s="723">
        <v>0</v>
      </c>
      <c r="K177" s="724"/>
      <c r="L177" s="81">
        <v>0</v>
      </c>
      <c r="M177" s="723">
        <v>7963</v>
      </c>
      <c r="N177" s="724"/>
      <c r="O177" s="82" t="s">
        <v>30</v>
      </c>
      <c r="P177" s="83">
        <f t="shared" si="9"/>
        <v>1.9914611657182368E-3</v>
      </c>
    </row>
    <row r="178" spans="1:16" ht="36" customHeight="1" x14ac:dyDescent="0.25">
      <c r="A178" s="76"/>
      <c r="B178" s="77"/>
      <c r="C178" s="77"/>
      <c r="D178" s="92"/>
      <c r="E178" s="721" t="s">
        <v>88</v>
      </c>
      <c r="F178" s="722"/>
      <c r="G178" s="722"/>
      <c r="H178" s="722"/>
      <c r="I178" s="722"/>
      <c r="J178" s="723">
        <v>266075</v>
      </c>
      <c r="K178" s="724"/>
      <c r="L178" s="81">
        <v>259051</v>
      </c>
      <c r="M178" s="723">
        <v>0</v>
      </c>
      <c r="N178" s="724"/>
      <c r="O178" s="87">
        <f t="shared" ref="O178:O187" si="14">+M178/L178*100</f>
        <v>0</v>
      </c>
      <c r="P178" s="83">
        <f t="shared" ref="P178:P241" si="15">+M178/$M$9*100</f>
        <v>0</v>
      </c>
    </row>
    <row r="179" spans="1:16" ht="24.75" customHeight="1" x14ac:dyDescent="0.25">
      <c r="A179" s="76"/>
      <c r="B179" s="77"/>
      <c r="C179" s="85"/>
      <c r="D179" s="105"/>
      <c r="E179" s="721" t="s">
        <v>122</v>
      </c>
      <c r="F179" s="722"/>
      <c r="G179" s="722"/>
      <c r="H179" s="722"/>
      <c r="I179" s="722"/>
      <c r="J179" s="723">
        <v>0</v>
      </c>
      <c r="K179" s="724"/>
      <c r="L179" s="81">
        <v>73616</v>
      </c>
      <c r="M179" s="723">
        <v>0</v>
      </c>
      <c r="N179" s="724"/>
      <c r="O179" s="87">
        <f t="shared" si="14"/>
        <v>0</v>
      </c>
      <c r="P179" s="83">
        <f t="shared" si="15"/>
        <v>0</v>
      </c>
    </row>
    <row r="180" spans="1:16" s="104" customFormat="1" ht="15.75" customHeight="1" x14ac:dyDescent="0.25">
      <c r="A180" s="99"/>
      <c r="B180" s="100"/>
      <c r="C180" s="725" t="s">
        <v>123</v>
      </c>
      <c r="D180" s="726"/>
      <c r="E180" s="726"/>
      <c r="F180" s="726"/>
      <c r="G180" s="726"/>
      <c r="H180" s="726"/>
      <c r="I180" s="726"/>
      <c r="J180" s="727">
        <v>26750</v>
      </c>
      <c r="K180" s="728"/>
      <c r="L180" s="108">
        <v>26750</v>
      </c>
      <c r="M180" s="727">
        <v>1639</v>
      </c>
      <c r="N180" s="728"/>
      <c r="O180" s="109">
        <f t="shared" si="14"/>
        <v>6.1271028037383175</v>
      </c>
      <c r="P180" s="110">
        <f t="shared" si="15"/>
        <v>4.098963770704747E-4</v>
      </c>
    </row>
    <row r="181" spans="1:16" s="104" customFormat="1" ht="11.85" customHeight="1" x14ac:dyDescent="0.25">
      <c r="A181" s="99"/>
      <c r="B181" s="100"/>
      <c r="C181" s="100" t="s">
        <v>1</v>
      </c>
      <c r="D181" s="729" t="s">
        <v>54</v>
      </c>
      <c r="E181" s="730"/>
      <c r="F181" s="730"/>
      <c r="G181" s="730"/>
      <c r="H181" s="730"/>
      <c r="I181" s="730"/>
      <c r="J181" s="731">
        <v>26750</v>
      </c>
      <c r="K181" s="732"/>
      <c r="L181" s="78">
        <v>26750</v>
      </c>
      <c r="M181" s="731">
        <v>1639</v>
      </c>
      <c r="N181" s="732"/>
      <c r="O181" s="84">
        <f t="shared" si="14"/>
        <v>6.1271028037383175</v>
      </c>
      <c r="P181" s="80">
        <f t="shared" si="15"/>
        <v>4.098963770704747E-4</v>
      </c>
    </row>
    <row r="182" spans="1:16" ht="28.5" customHeight="1" x14ac:dyDescent="0.25">
      <c r="A182" s="76"/>
      <c r="B182" s="77"/>
      <c r="C182" s="77"/>
      <c r="D182" s="91" t="s">
        <v>1</v>
      </c>
      <c r="E182" s="721" t="s">
        <v>62</v>
      </c>
      <c r="F182" s="722"/>
      <c r="G182" s="722"/>
      <c r="H182" s="722"/>
      <c r="I182" s="722"/>
      <c r="J182" s="723">
        <v>25000</v>
      </c>
      <c r="K182" s="724"/>
      <c r="L182" s="81">
        <v>25000</v>
      </c>
      <c r="M182" s="723">
        <v>0</v>
      </c>
      <c r="N182" s="724"/>
      <c r="O182" s="87">
        <f t="shared" si="14"/>
        <v>0</v>
      </c>
      <c r="P182" s="83">
        <f t="shared" si="15"/>
        <v>0</v>
      </c>
    </row>
    <row r="183" spans="1:16" ht="25.5" customHeight="1" x14ac:dyDescent="0.25">
      <c r="A183" s="76"/>
      <c r="B183" s="77"/>
      <c r="C183" s="85"/>
      <c r="D183" s="105"/>
      <c r="E183" s="721" t="s">
        <v>63</v>
      </c>
      <c r="F183" s="722"/>
      <c r="G183" s="722"/>
      <c r="H183" s="722"/>
      <c r="I183" s="722"/>
      <c r="J183" s="723">
        <v>1750</v>
      </c>
      <c r="K183" s="724"/>
      <c r="L183" s="81">
        <v>1750</v>
      </c>
      <c r="M183" s="723">
        <v>1639</v>
      </c>
      <c r="N183" s="724"/>
      <c r="O183" s="87">
        <f t="shared" si="14"/>
        <v>93.657142857142858</v>
      </c>
      <c r="P183" s="83">
        <f t="shared" si="15"/>
        <v>4.098963770704747E-4</v>
      </c>
    </row>
    <row r="184" spans="1:16" s="104" customFormat="1" ht="15.75" customHeight="1" x14ac:dyDescent="0.25">
      <c r="A184" s="99"/>
      <c r="B184" s="100"/>
      <c r="C184" s="725" t="s">
        <v>124</v>
      </c>
      <c r="D184" s="726"/>
      <c r="E184" s="726"/>
      <c r="F184" s="726"/>
      <c r="G184" s="726"/>
      <c r="H184" s="726"/>
      <c r="I184" s="726"/>
      <c r="J184" s="727">
        <v>280000</v>
      </c>
      <c r="K184" s="728"/>
      <c r="L184" s="108">
        <v>280000</v>
      </c>
      <c r="M184" s="727">
        <v>13904</v>
      </c>
      <c r="N184" s="728"/>
      <c r="O184" s="109">
        <f t="shared" si="14"/>
        <v>4.9657142857142862</v>
      </c>
      <c r="P184" s="110">
        <f t="shared" si="15"/>
        <v>3.4772417491079196E-3</v>
      </c>
    </row>
    <row r="185" spans="1:16" ht="13.5" customHeight="1" x14ac:dyDescent="0.25">
      <c r="A185" s="76"/>
      <c r="B185" s="77"/>
      <c r="C185" s="77" t="s">
        <v>1</v>
      </c>
      <c r="D185" s="757" t="s">
        <v>54</v>
      </c>
      <c r="E185" s="758"/>
      <c r="F185" s="758"/>
      <c r="G185" s="758"/>
      <c r="H185" s="758"/>
      <c r="I185" s="758"/>
      <c r="J185" s="759">
        <v>280000</v>
      </c>
      <c r="K185" s="760"/>
      <c r="L185" s="119">
        <v>280000</v>
      </c>
      <c r="M185" s="759">
        <v>13904</v>
      </c>
      <c r="N185" s="760"/>
      <c r="O185" s="84">
        <f t="shared" si="14"/>
        <v>4.9657142857142862</v>
      </c>
      <c r="P185" s="80">
        <f t="shared" si="15"/>
        <v>3.4772417491079196E-3</v>
      </c>
    </row>
    <row r="186" spans="1:16" ht="12" customHeight="1" x14ac:dyDescent="0.25">
      <c r="A186" s="76"/>
      <c r="B186" s="77"/>
      <c r="C186" s="77"/>
      <c r="D186" s="91" t="s">
        <v>1</v>
      </c>
      <c r="E186" s="721" t="s">
        <v>76</v>
      </c>
      <c r="F186" s="722"/>
      <c r="G186" s="722"/>
      <c r="H186" s="722"/>
      <c r="I186" s="722"/>
      <c r="J186" s="723">
        <v>60000</v>
      </c>
      <c r="K186" s="724"/>
      <c r="L186" s="81">
        <v>60000</v>
      </c>
      <c r="M186" s="723">
        <v>9326</v>
      </c>
      <c r="N186" s="724"/>
      <c r="O186" s="87">
        <f t="shared" si="14"/>
        <v>15.543333333333335</v>
      </c>
      <c r="P186" s="83">
        <f t="shared" si="15"/>
        <v>2.33233289356879E-3</v>
      </c>
    </row>
    <row r="187" spans="1:16" ht="12" customHeight="1" x14ac:dyDescent="0.25">
      <c r="A187" s="76"/>
      <c r="B187" s="77"/>
      <c r="C187" s="77"/>
      <c r="D187" s="92"/>
      <c r="E187" s="721" t="s">
        <v>107</v>
      </c>
      <c r="F187" s="722"/>
      <c r="G187" s="722"/>
      <c r="H187" s="722"/>
      <c r="I187" s="722"/>
      <c r="J187" s="723">
        <v>20000</v>
      </c>
      <c r="K187" s="724"/>
      <c r="L187" s="81">
        <v>20000</v>
      </c>
      <c r="M187" s="723">
        <v>4577</v>
      </c>
      <c r="N187" s="724"/>
      <c r="O187" s="87">
        <f t="shared" si="14"/>
        <v>22.884999999999998</v>
      </c>
      <c r="P187" s="83">
        <f t="shared" si="15"/>
        <v>1.1446587662303615E-3</v>
      </c>
    </row>
    <row r="188" spans="1:16" ht="12" customHeight="1" x14ac:dyDescent="0.25">
      <c r="A188" s="76"/>
      <c r="B188" s="77"/>
      <c r="C188" s="77"/>
      <c r="D188" s="92"/>
      <c r="E188" s="721" t="s">
        <v>55</v>
      </c>
      <c r="F188" s="722"/>
      <c r="G188" s="722"/>
      <c r="H188" s="722"/>
      <c r="I188" s="722"/>
      <c r="J188" s="723">
        <v>0</v>
      </c>
      <c r="K188" s="724"/>
      <c r="L188" s="81">
        <v>0</v>
      </c>
      <c r="M188" s="723">
        <v>1</v>
      </c>
      <c r="N188" s="724"/>
      <c r="O188" s="82" t="s">
        <v>30</v>
      </c>
      <c r="P188" s="83">
        <f t="shared" si="15"/>
        <v>2.5008930876783083E-7</v>
      </c>
    </row>
    <row r="189" spans="1:16" ht="26.25" customHeight="1" x14ac:dyDescent="0.25">
      <c r="A189" s="76" t="s">
        <v>1</v>
      </c>
      <c r="B189" s="77"/>
      <c r="C189" s="77"/>
      <c r="D189" s="92"/>
      <c r="E189" s="721" t="s">
        <v>62</v>
      </c>
      <c r="F189" s="722"/>
      <c r="G189" s="722"/>
      <c r="H189" s="722"/>
      <c r="I189" s="722"/>
      <c r="J189" s="723">
        <v>200000</v>
      </c>
      <c r="K189" s="724"/>
      <c r="L189" s="81">
        <v>200000</v>
      </c>
      <c r="M189" s="723">
        <v>0</v>
      </c>
      <c r="N189" s="724"/>
      <c r="O189" s="87">
        <f>+M189/L189*100</f>
        <v>0</v>
      </c>
      <c r="P189" s="83">
        <f t="shared" si="15"/>
        <v>0</v>
      </c>
    </row>
    <row r="190" spans="1:16" s="104" customFormat="1" ht="15.75" customHeight="1" x14ac:dyDescent="0.25">
      <c r="A190" s="99" t="s">
        <v>1</v>
      </c>
      <c r="B190" s="100"/>
      <c r="C190" s="725" t="s">
        <v>125</v>
      </c>
      <c r="D190" s="726"/>
      <c r="E190" s="726"/>
      <c r="F190" s="726"/>
      <c r="G190" s="726"/>
      <c r="H190" s="726"/>
      <c r="I190" s="726"/>
      <c r="J190" s="727">
        <v>50000</v>
      </c>
      <c r="K190" s="728"/>
      <c r="L190" s="108">
        <v>50000</v>
      </c>
      <c r="M190" s="727">
        <v>6828</v>
      </c>
      <c r="N190" s="728"/>
      <c r="O190" s="109">
        <f>+M190/L190*100</f>
        <v>13.655999999999999</v>
      </c>
      <c r="P190" s="110">
        <f t="shared" si="15"/>
        <v>1.7076098002667488E-3</v>
      </c>
    </row>
    <row r="191" spans="1:16" ht="11.85" customHeight="1" x14ac:dyDescent="0.25">
      <c r="A191" s="76"/>
      <c r="B191" s="77"/>
      <c r="C191" s="77" t="s">
        <v>1</v>
      </c>
      <c r="D191" s="757" t="s">
        <v>54</v>
      </c>
      <c r="E191" s="758"/>
      <c r="F191" s="758"/>
      <c r="G191" s="758"/>
      <c r="H191" s="758"/>
      <c r="I191" s="758"/>
      <c r="J191" s="731">
        <v>50000</v>
      </c>
      <c r="K191" s="732"/>
      <c r="L191" s="78">
        <v>50000</v>
      </c>
      <c r="M191" s="731">
        <v>6828</v>
      </c>
      <c r="N191" s="732"/>
      <c r="O191" s="84">
        <f>+M191/L191*100</f>
        <v>13.655999999999999</v>
      </c>
      <c r="P191" s="80">
        <f t="shared" si="15"/>
        <v>1.7076098002667488E-3</v>
      </c>
    </row>
    <row r="192" spans="1:16" ht="12" customHeight="1" x14ac:dyDescent="0.25">
      <c r="A192" s="76"/>
      <c r="B192" s="77"/>
      <c r="C192" s="77"/>
      <c r="D192" s="91" t="s">
        <v>1</v>
      </c>
      <c r="E192" s="721" t="s">
        <v>55</v>
      </c>
      <c r="F192" s="722"/>
      <c r="G192" s="722"/>
      <c r="H192" s="722"/>
      <c r="I192" s="722"/>
      <c r="J192" s="723">
        <v>0</v>
      </c>
      <c r="K192" s="724"/>
      <c r="L192" s="81">
        <v>0</v>
      </c>
      <c r="M192" s="723">
        <v>6828</v>
      </c>
      <c r="N192" s="724"/>
      <c r="O192" s="82" t="s">
        <v>30</v>
      </c>
      <c r="P192" s="83">
        <f t="shared" si="15"/>
        <v>1.7076098002667488E-3</v>
      </c>
    </row>
    <row r="193" spans="1:16" ht="24.75" customHeight="1" x14ac:dyDescent="0.25">
      <c r="A193" s="111"/>
      <c r="B193" s="85"/>
      <c r="C193" s="85"/>
      <c r="D193" s="105"/>
      <c r="E193" s="721" t="s">
        <v>62</v>
      </c>
      <c r="F193" s="722"/>
      <c r="G193" s="722"/>
      <c r="H193" s="722"/>
      <c r="I193" s="722"/>
      <c r="J193" s="723">
        <v>50000</v>
      </c>
      <c r="K193" s="724"/>
      <c r="L193" s="81">
        <v>50000</v>
      </c>
      <c r="M193" s="723">
        <v>0</v>
      </c>
      <c r="N193" s="724"/>
      <c r="O193" s="87">
        <f t="shared" ref="O193:O198" si="16">+M193/L193*100</f>
        <v>0</v>
      </c>
      <c r="P193" s="83">
        <f t="shared" si="15"/>
        <v>0</v>
      </c>
    </row>
    <row r="194" spans="1:16" ht="19.5" customHeight="1" x14ac:dyDescent="0.25">
      <c r="A194" s="733" t="s">
        <v>126</v>
      </c>
      <c r="B194" s="734"/>
      <c r="C194" s="734"/>
      <c r="D194" s="734"/>
      <c r="E194" s="734"/>
      <c r="F194" s="734"/>
      <c r="G194" s="734"/>
      <c r="H194" s="734"/>
      <c r="I194" s="735"/>
      <c r="J194" s="736">
        <v>2211403</v>
      </c>
      <c r="K194" s="737"/>
      <c r="L194" s="68">
        <v>2926363</v>
      </c>
      <c r="M194" s="736">
        <v>1184963</v>
      </c>
      <c r="N194" s="737"/>
      <c r="O194" s="69">
        <f t="shared" si="16"/>
        <v>40.49268665575665</v>
      </c>
      <c r="P194" s="70">
        <f t="shared" si="15"/>
        <v>0.29634657758545507</v>
      </c>
    </row>
    <row r="195" spans="1:16" s="104" customFormat="1" ht="15.75" customHeight="1" x14ac:dyDescent="0.25">
      <c r="A195" s="99" t="s">
        <v>1</v>
      </c>
      <c r="B195" s="100"/>
      <c r="C195" s="725" t="s">
        <v>127</v>
      </c>
      <c r="D195" s="726"/>
      <c r="E195" s="726"/>
      <c r="F195" s="726"/>
      <c r="G195" s="726"/>
      <c r="H195" s="726"/>
      <c r="I195" s="726"/>
      <c r="J195" s="727">
        <v>609000</v>
      </c>
      <c r="K195" s="728"/>
      <c r="L195" s="108">
        <v>609000</v>
      </c>
      <c r="M195" s="727">
        <v>328127</v>
      </c>
      <c r="N195" s="728"/>
      <c r="O195" s="109">
        <f t="shared" si="16"/>
        <v>53.87963875205255</v>
      </c>
      <c r="P195" s="110">
        <f t="shared" si="15"/>
        <v>8.2061054618062026E-2</v>
      </c>
    </row>
    <row r="196" spans="1:16" s="104" customFormat="1" ht="11.85" customHeight="1" x14ac:dyDescent="0.25">
      <c r="A196" s="99"/>
      <c r="B196" s="100"/>
      <c r="C196" s="100" t="s">
        <v>1</v>
      </c>
      <c r="D196" s="729" t="s">
        <v>54</v>
      </c>
      <c r="E196" s="730"/>
      <c r="F196" s="730"/>
      <c r="G196" s="730"/>
      <c r="H196" s="730"/>
      <c r="I196" s="730"/>
      <c r="J196" s="731">
        <v>609000</v>
      </c>
      <c r="K196" s="732"/>
      <c r="L196" s="78">
        <v>609000</v>
      </c>
      <c r="M196" s="731">
        <v>328127</v>
      </c>
      <c r="N196" s="732"/>
      <c r="O196" s="84">
        <f t="shared" si="16"/>
        <v>53.87963875205255</v>
      </c>
      <c r="P196" s="80">
        <f t="shared" si="15"/>
        <v>8.2061054618062026E-2</v>
      </c>
    </row>
    <row r="197" spans="1:16" ht="24.75" customHeight="1" x14ac:dyDescent="0.25">
      <c r="A197" s="76"/>
      <c r="B197" s="77"/>
      <c r="C197" s="77"/>
      <c r="D197" s="91" t="s">
        <v>1</v>
      </c>
      <c r="E197" s="721" t="s">
        <v>62</v>
      </c>
      <c r="F197" s="722"/>
      <c r="G197" s="722"/>
      <c r="H197" s="722"/>
      <c r="I197" s="722"/>
      <c r="J197" s="723">
        <v>563000</v>
      </c>
      <c r="K197" s="724"/>
      <c r="L197" s="81">
        <v>563000</v>
      </c>
      <c r="M197" s="723">
        <v>303156</v>
      </c>
      <c r="N197" s="724"/>
      <c r="O197" s="87">
        <f t="shared" si="16"/>
        <v>53.846536412078152</v>
      </c>
      <c r="P197" s="83">
        <f t="shared" si="15"/>
        <v>7.5816074488820523E-2</v>
      </c>
    </row>
    <row r="198" spans="1:16" ht="25.5" customHeight="1" x14ac:dyDescent="0.25">
      <c r="A198" s="76"/>
      <c r="B198" s="77"/>
      <c r="C198" s="77"/>
      <c r="D198" s="92"/>
      <c r="E198" s="721" t="s">
        <v>128</v>
      </c>
      <c r="F198" s="722"/>
      <c r="G198" s="722"/>
      <c r="H198" s="722"/>
      <c r="I198" s="722"/>
      <c r="J198" s="723">
        <v>46000</v>
      </c>
      <c r="K198" s="724"/>
      <c r="L198" s="81">
        <v>46000</v>
      </c>
      <c r="M198" s="723">
        <v>24766</v>
      </c>
      <c r="N198" s="724"/>
      <c r="O198" s="87">
        <f t="shared" si="16"/>
        <v>53.839130434782611</v>
      </c>
      <c r="P198" s="83">
        <f t="shared" si="15"/>
        <v>6.1937118209440976E-3</v>
      </c>
    </row>
    <row r="199" spans="1:16" ht="25.5" customHeight="1" x14ac:dyDescent="0.25">
      <c r="A199" s="76"/>
      <c r="B199" s="77"/>
      <c r="C199" s="85"/>
      <c r="D199" s="105"/>
      <c r="E199" s="721" t="s">
        <v>63</v>
      </c>
      <c r="F199" s="722"/>
      <c r="G199" s="722"/>
      <c r="H199" s="722"/>
      <c r="I199" s="722"/>
      <c r="J199" s="723">
        <v>0</v>
      </c>
      <c r="K199" s="724"/>
      <c r="L199" s="81">
        <v>0</v>
      </c>
      <c r="M199" s="723">
        <v>205</v>
      </c>
      <c r="N199" s="724"/>
      <c r="O199" s="82" t="s">
        <v>30</v>
      </c>
      <c r="P199" s="83">
        <f t="shared" si="15"/>
        <v>5.1268308297405316E-5</v>
      </c>
    </row>
    <row r="200" spans="1:16" s="104" customFormat="1" ht="15.75" customHeight="1" x14ac:dyDescent="0.25">
      <c r="A200" s="99"/>
      <c r="B200" s="100"/>
      <c r="C200" s="725" t="s">
        <v>129</v>
      </c>
      <c r="D200" s="726"/>
      <c r="E200" s="726"/>
      <c r="F200" s="726"/>
      <c r="G200" s="726"/>
      <c r="H200" s="726"/>
      <c r="I200" s="726"/>
      <c r="J200" s="727">
        <v>0</v>
      </c>
      <c r="K200" s="728"/>
      <c r="L200" s="108">
        <v>0</v>
      </c>
      <c r="M200" s="727">
        <v>306</v>
      </c>
      <c r="N200" s="728"/>
      <c r="O200" s="112" t="s">
        <v>30</v>
      </c>
      <c r="P200" s="110">
        <f t="shared" si="15"/>
        <v>7.652732848295623E-5</v>
      </c>
    </row>
    <row r="201" spans="1:16" s="104" customFormat="1" ht="12.75" customHeight="1" x14ac:dyDescent="0.25">
      <c r="A201" s="99"/>
      <c r="B201" s="100"/>
      <c r="C201" s="100" t="s">
        <v>1</v>
      </c>
      <c r="D201" s="729" t="s">
        <v>54</v>
      </c>
      <c r="E201" s="730"/>
      <c r="F201" s="730"/>
      <c r="G201" s="730"/>
      <c r="H201" s="730"/>
      <c r="I201" s="730"/>
      <c r="J201" s="731">
        <v>0</v>
      </c>
      <c r="K201" s="732"/>
      <c r="L201" s="78">
        <v>0</v>
      </c>
      <c r="M201" s="731">
        <v>306</v>
      </c>
      <c r="N201" s="732"/>
      <c r="O201" s="79" t="s">
        <v>30</v>
      </c>
      <c r="P201" s="80">
        <f t="shared" si="15"/>
        <v>7.652732848295623E-5</v>
      </c>
    </row>
    <row r="202" spans="1:16" s="104" customFormat="1" ht="15.75" customHeight="1" x14ac:dyDescent="0.25">
      <c r="A202" s="99"/>
      <c r="B202" s="100"/>
      <c r="C202" s="120"/>
      <c r="D202" s="121" t="s">
        <v>1</v>
      </c>
      <c r="E202" s="738" t="s">
        <v>56</v>
      </c>
      <c r="F202" s="739"/>
      <c r="G202" s="739"/>
      <c r="H202" s="739"/>
      <c r="I202" s="739"/>
      <c r="J202" s="723">
        <v>0</v>
      </c>
      <c r="K202" s="724"/>
      <c r="L202" s="81">
        <v>0</v>
      </c>
      <c r="M202" s="723">
        <v>306</v>
      </c>
      <c r="N202" s="724"/>
      <c r="O202" s="82" t="s">
        <v>30</v>
      </c>
      <c r="P202" s="83">
        <f t="shared" si="15"/>
        <v>7.652732848295623E-5</v>
      </c>
    </row>
    <row r="203" spans="1:16" s="104" customFormat="1" ht="15.75" customHeight="1" x14ac:dyDescent="0.25">
      <c r="A203" s="99"/>
      <c r="B203" s="100"/>
      <c r="C203" s="725" t="s">
        <v>130</v>
      </c>
      <c r="D203" s="726"/>
      <c r="E203" s="726"/>
      <c r="F203" s="726"/>
      <c r="G203" s="726"/>
      <c r="H203" s="726"/>
      <c r="I203" s="726"/>
      <c r="J203" s="727">
        <v>1548864</v>
      </c>
      <c r="K203" s="728"/>
      <c r="L203" s="108">
        <v>1596436</v>
      </c>
      <c r="M203" s="727">
        <v>500285</v>
      </c>
      <c r="N203" s="728"/>
      <c r="O203" s="109">
        <f>+M203/L203*100</f>
        <v>31.337617041960968</v>
      </c>
      <c r="P203" s="110">
        <f t="shared" si="15"/>
        <v>0.12511592983691422</v>
      </c>
    </row>
    <row r="204" spans="1:16" s="104" customFormat="1" ht="11.85" customHeight="1" x14ac:dyDescent="0.25">
      <c r="A204" s="99"/>
      <c r="B204" s="100"/>
      <c r="C204" s="100" t="s">
        <v>1</v>
      </c>
      <c r="D204" s="729" t="s">
        <v>54</v>
      </c>
      <c r="E204" s="730"/>
      <c r="F204" s="730"/>
      <c r="G204" s="730"/>
      <c r="H204" s="730"/>
      <c r="I204" s="730"/>
      <c r="J204" s="731">
        <v>1548864</v>
      </c>
      <c r="K204" s="732"/>
      <c r="L204" s="78">
        <v>1596436</v>
      </c>
      <c r="M204" s="731">
        <v>500285</v>
      </c>
      <c r="N204" s="732"/>
      <c r="O204" s="84">
        <f>+M204/L204*100</f>
        <v>31.337617041960968</v>
      </c>
      <c r="P204" s="80">
        <f t="shared" si="15"/>
        <v>0.12511592983691422</v>
      </c>
    </row>
    <row r="205" spans="1:16" ht="11.85" customHeight="1" x14ac:dyDescent="0.25">
      <c r="A205" s="76"/>
      <c r="B205" s="77"/>
      <c r="C205" s="77"/>
      <c r="D205" s="91" t="s">
        <v>1</v>
      </c>
      <c r="E205" s="721" t="s">
        <v>60</v>
      </c>
      <c r="F205" s="722"/>
      <c r="G205" s="722"/>
      <c r="H205" s="722"/>
      <c r="I205" s="722"/>
      <c r="J205" s="723">
        <v>0</v>
      </c>
      <c r="K205" s="724"/>
      <c r="L205" s="81">
        <v>0</v>
      </c>
      <c r="M205" s="723">
        <v>6547</v>
      </c>
      <c r="N205" s="724"/>
      <c r="O205" s="82" t="s">
        <v>30</v>
      </c>
      <c r="P205" s="83">
        <f t="shared" si="15"/>
        <v>1.6373347045029883E-3</v>
      </c>
    </row>
    <row r="206" spans="1:16" ht="11.85" customHeight="1" x14ac:dyDescent="0.25">
      <c r="A206" s="76"/>
      <c r="B206" s="77"/>
      <c r="C206" s="77"/>
      <c r="D206" s="92"/>
      <c r="E206" s="721" t="s">
        <v>55</v>
      </c>
      <c r="F206" s="722"/>
      <c r="G206" s="722"/>
      <c r="H206" s="722"/>
      <c r="I206" s="722"/>
      <c r="J206" s="723">
        <v>0</v>
      </c>
      <c r="K206" s="724"/>
      <c r="L206" s="81">
        <v>0</v>
      </c>
      <c r="M206" s="723">
        <v>710</v>
      </c>
      <c r="N206" s="724"/>
      <c r="O206" s="82" t="s">
        <v>30</v>
      </c>
      <c r="P206" s="83">
        <f t="shared" si="15"/>
        <v>1.7756340922515986E-4</v>
      </c>
    </row>
    <row r="207" spans="1:16" ht="11.85" customHeight="1" x14ac:dyDescent="0.25">
      <c r="A207" s="76"/>
      <c r="B207" s="77"/>
      <c r="C207" s="77"/>
      <c r="D207" s="92"/>
      <c r="E207" s="721" t="s">
        <v>56</v>
      </c>
      <c r="F207" s="722"/>
      <c r="G207" s="722"/>
      <c r="H207" s="722"/>
      <c r="I207" s="722"/>
      <c r="J207" s="723">
        <v>122000</v>
      </c>
      <c r="K207" s="724"/>
      <c r="L207" s="81">
        <v>122000</v>
      </c>
      <c r="M207" s="723">
        <v>176061</v>
      </c>
      <c r="N207" s="724"/>
      <c r="O207" s="87">
        <f>+M207/L207*100</f>
        <v>144.31229508196722</v>
      </c>
      <c r="P207" s="83">
        <f t="shared" si="15"/>
        <v>4.4030973790973059E-2</v>
      </c>
    </row>
    <row r="208" spans="1:16" ht="37.5" customHeight="1" x14ac:dyDescent="0.25">
      <c r="A208" s="76"/>
      <c r="B208" s="77"/>
      <c r="C208" s="77"/>
      <c r="D208" s="92"/>
      <c r="E208" s="721" t="s">
        <v>83</v>
      </c>
      <c r="F208" s="722"/>
      <c r="G208" s="722"/>
      <c r="H208" s="722"/>
      <c r="I208" s="722"/>
      <c r="J208" s="723">
        <v>1216219</v>
      </c>
      <c r="K208" s="724"/>
      <c r="L208" s="81">
        <v>1268723</v>
      </c>
      <c r="M208" s="723">
        <v>302536</v>
      </c>
      <c r="N208" s="724"/>
      <c r="O208" s="87">
        <f>+M208/L208*100</f>
        <v>23.845709425934579</v>
      </c>
      <c r="P208" s="83">
        <f t="shared" si="15"/>
        <v>7.5661019117384473E-2</v>
      </c>
    </row>
    <row r="209" spans="1:16" ht="37.5" customHeight="1" x14ac:dyDescent="0.25">
      <c r="A209" s="76"/>
      <c r="B209" s="77"/>
      <c r="C209" s="85"/>
      <c r="D209" s="105"/>
      <c r="E209" s="721" t="s">
        <v>84</v>
      </c>
      <c r="F209" s="722"/>
      <c r="G209" s="722"/>
      <c r="H209" s="722"/>
      <c r="I209" s="722"/>
      <c r="J209" s="723">
        <v>210645</v>
      </c>
      <c r="K209" s="724"/>
      <c r="L209" s="81">
        <v>205713</v>
      </c>
      <c r="M209" s="723">
        <v>14432</v>
      </c>
      <c r="N209" s="724"/>
      <c r="O209" s="87">
        <f>+M209/L209*100</f>
        <v>7.0155994030518238</v>
      </c>
      <c r="P209" s="83">
        <f t="shared" si="15"/>
        <v>3.6092889041373344E-3</v>
      </c>
    </row>
    <row r="210" spans="1:16" s="104" customFormat="1" ht="15.75" customHeight="1" x14ac:dyDescent="0.25">
      <c r="A210" s="99"/>
      <c r="B210" s="100"/>
      <c r="C210" s="725" t="s">
        <v>131</v>
      </c>
      <c r="D210" s="726"/>
      <c r="E210" s="726"/>
      <c r="F210" s="726"/>
      <c r="G210" s="726"/>
      <c r="H210" s="726"/>
      <c r="I210" s="726"/>
      <c r="J210" s="727">
        <v>0</v>
      </c>
      <c r="K210" s="728"/>
      <c r="L210" s="108">
        <v>0</v>
      </c>
      <c r="M210" s="727">
        <v>8566</v>
      </c>
      <c r="N210" s="728"/>
      <c r="O210" s="112" t="s">
        <v>30</v>
      </c>
      <c r="P210" s="110">
        <f t="shared" si="15"/>
        <v>2.1422650189052389E-3</v>
      </c>
    </row>
    <row r="211" spans="1:16" s="104" customFormat="1" ht="11.85" customHeight="1" x14ac:dyDescent="0.25">
      <c r="A211" s="99"/>
      <c r="B211" s="100"/>
      <c r="C211" s="100" t="s">
        <v>1</v>
      </c>
      <c r="D211" s="729" t="s">
        <v>54</v>
      </c>
      <c r="E211" s="730"/>
      <c r="F211" s="730"/>
      <c r="G211" s="730"/>
      <c r="H211" s="730"/>
      <c r="I211" s="730"/>
      <c r="J211" s="731">
        <v>0</v>
      </c>
      <c r="K211" s="732"/>
      <c r="L211" s="78">
        <v>0</v>
      </c>
      <c r="M211" s="731">
        <v>8566</v>
      </c>
      <c r="N211" s="732"/>
      <c r="O211" s="79" t="s">
        <v>30</v>
      </c>
      <c r="P211" s="80">
        <f t="shared" si="15"/>
        <v>2.1422650189052389E-3</v>
      </c>
    </row>
    <row r="212" spans="1:16" ht="11.85" customHeight="1" x14ac:dyDescent="0.25">
      <c r="A212" s="76"/>
      <c r="B212" s="77"/>
      <c r="C212" s="77"/>
      <c r="D212" s="91" t="s">
        <v>1</v>
      </c>
      <c r="E212" s="721" t="s">
        <v>55</v>
      </c>
      <c r="F212" s="722"/>
      <c r="G212" s="722"/>
      <c r="H212" s="722"/>
      <c r="I212" s="722"/>
      <c r="J212" s="751">
        <v>0</v>
      </c>
      <c r="K212" s="752"/>
      <c r="L212" s="113">
        <v>0</v>
      </c>
      <c r="M212" s="751">
        <v>997</v>
      </c>
      <c r="N212" s="752"/>
      <c r="O212" s="82" t="s">
        <v>30</v>
      </c>
      <c r="P212" s="83">
        <f t="shared" si="15"/>
        <v>2.4933904084152732E-4</v>
      </c>
    </row>
    <row r="213" spans="1:16" ht="11.85" customHeight="1" x14ac:dyDescent="0.25">
      <c r="A213" s="76"/>
      <c r="B213" s="77"/>
      <c r="C213" s="85"/>
      <c r="D213" s="105"/>
      <c r="E213" s="721" t="s">
        <v>56</v>
      </c>
      <c r="F213" s="722"/>
      <c r="G213" s="722"/>
      <c r="H213" s="722"/>
      <c r="I213" s="722"/>
      <c r="J213" s="751">
        <v>0</v>
      </c>
      <c r="K213" s="752"/>
      <c r="L213" s="113">
        <v>0</v>
      </c>
      <c r="M213" s="751">
        <v>7569</v>
      </c>
      <c r="N213" s="752"/>
      <c r="O213" s="82" t="s">
        <v>30</v>
      </c>
      <c r="P213" s="83">
        <f t="shared" si="15"/>
        <v>1.8929259780637113E-3</v>
      </c>
    </row>
    <row r="214" spans="1:16" s="104" customFormat="1" ht="15.75" customHeight="1" x14ac:dyDescent="0.25">
      <c r="A214" s="99"/>
      <c r="B214" s="100"/>
      <c r="C214" s="725" t="s">
        <v>132</v>
      </c>
      <c r="D214" s="726"/>
      <c r="E214" s="726"/>
      <c r="F214" s="726"/>
      <c r="G214" s="726"/>
      <c r="H214" s="726"/>
      <c r="I214" s="726"/>
      <c r="J214" s="727">
        <v>0</v>
      </c>
      <c r="K214" s="728"/>
      <c r="L214" s="108">
        <v>529600</v>
      </c>
      <c r="M214" s="727">
        <v>204049</v>
      </c>
      <c r="N214" s="728"/>
      <c r="O214" s="109">
        <f>+M214/L214*100</f>
        <v>38.528889728096679</v>
      </c>
      <c r="P214" s="110">
        <f t="shared" si="15"/>
        <v>5.1030473364767112E-2</v>
      </c>
    </row>
    <row r="215" spans="1:16" s="104" customFormat="1" ht="11.85" customHeight="1" x14ac:dyDescent="0.25">
      <c r="A215" s="99"/>
      <c r="B215" s="100"/>
      <c r="C215" s="100" t="s">
        <v>1</v>
      </c>
      <c r="D215" s="729" t="s">
        <v>54</v>
      </c>
      <c r="E215" s="730"/>
      <c r="F215" s="730"/>
      <c r="G215" s="730"/>
      <c r="H215" s="730"/>
      <c r="I215" s="730"/>
      <c r="J215" s="731">
        <v>0</v>
      </c>
      <c r="K215" s="732"/>
      <c r="L215" s="78">
        <v>529600</v>
      </c>
      <c r="M215" s="731">
        <v>204049</v>
      </c>
      <c r="N215" s="732"/>
      <c r="O215" s="84">
        <f>+M215/L215*100</f>
        <v>38.528889728096679</v>
      </c>
      <c r="P215" s="80">
        <f t="shared" si="15"/>
        <v>5.1030473364767112E-2</v>
      </c>
    </row>
    <row r="216" spans="1:16" ht="11.85" customHeight="1" x14ac:dyDescent="0.25">
      <c r="A216" s="76"/>
      <c r="B216" s="77"/>
      <c r="C216" s="77"/>
      <c r="D216" s="86" t="s">
        <v>1</v>
      </c>
      <c r="E216" s="721" t="s">
        <v>55</v>
      </c>
      <c r="F216" s="722"/>
      <c r="G216" s="722"/>
      <c r="H216" s="722"/>
      <c r="I216" s="722"/>
      <c r="J216" s="723">
        <v>0</v>
      </c>
      <c r="K216" s="724"/>
      <c r="L216" s="81">
        <v>0</v>
      </c>
      <c r="M216" s="723">
        <v>49</v>
      </c>
      <c r="N216" s="724"/>
      <c r="O216" s="82" t="s">
        <v>30</v>
      </c>
      <c r="P216" s="83">
        <f t="shared" si="15"/>
        <v>1.2254376129623709E-5</v>
      </c>
    </row>
    <row r="217" spans="1:16" ht="38.25" customHeight="1" x14ac:dyDescent="0.25">
      <c r="A217" s="76" t="s">
        <v>1</v>
      </c>
      <c r="B217" s="77"/>
      <c r="C217" s="77"/>
      <c r="D217" s="92"/>
      <c r="E217" s="721" t="s">
        <v>88</v>
      </c>
      <c r="F217" s="722"/>
      <c r="G217" s="722"/>
      <c r="H217" s="722"/>
      <c r="I217" s="722"/>
      <c r="J217" s="723">
        <v>0</v>
      </c>
      <c r="K217" s="724"/>
      <c r="L217" s="81">
        <v>450160</v>
      </c>
      <c r="M217" s="723">
        <v>204000</v>
      </c>
      <c r="N217" s="724"/>
      <c r="O217" s="87">
        <f>+M217/L217*100</f>
        <v>45.317220543806648</v>
      </c>
      <c r="P217" s="83">
        <f t="shared" si="15"/>
        <v>5.1018218988637482E-2</v>
      </c>
    </row>
    <row r="218" spans="1:16" ht="36.75" customHeight="1" x14ac:dyDescent="0.25">
      <c r="A218" s="76"/>
      <c r="B218" s="77"/>
      <c r="C218" s="77"/>
      <c r="D218" s="92"/>
      <c r="E218" s="721" t="s">
        <v>84</v>
      </c>
      <c r="F218" s="722"/>
      <c r="G218" s="722"/>
      <c r="H218" s="722"/>
      <c r="I218" s="722"/>
      <c r="J218" s="723">
        <v>0</v>
      </c>
      <c r="K218" s="724"/>
      <c r="L218" s="81">
        <v>79440</v>
      </c>
      <c r="M218" s="723">
        <v>0</v>
      </c>
      <c r="N218" s="724"/>
      <c r="O218" s="87">
        <f>+M218/L218*100</f>
        <v>0</v>
      </c>
      <c r="P218" s="83">
        <f t="shared" si="15"/>
        <v>0</v>
      </c>
    </row>
    <row r="219" spans="1:16" s="104" customFormat="1" ht="15.75" customHeight="1" x14ac:dyDescent="0.25">
      <c r="A219" s="99" t="s">
        <v>1</v>
      </c>
      <c r="B219" s="100"/>
      <c r="C219" s="725" t="s">
        <v>133</v>
      </c>
      <c r="D219" s="726"/>
      <c r="E219" s="726"/>
      <c r="F219" s="726"/>
      <c r="G219" s="726"/>
      <c r="H219" s="726"/>
      <c r="I219" s="726"/>
      <c r="J219" s="727">
        <v>0</v>
      </c>
      <c r="K219" s="728"/>
      <c r="L219" s="108">
        <v>0</v>
      </c>
      <c r="M219" s="727">
        <v>2113</v>
      </c>
      <c r="N219" s="728"/>
      <c r="O219" s="112" t="s">
        <v>30</v>
      </c>
      <c r="P219" s="110">
        <f t="shared" si="15"/>
        <v>5.2843870942642646E-4</v>
      </c>
    </row>
    <row r="220" spans="1:16" s="104" customFormat="1" ht="11.85" customHeight="1" x14ac:dyDescent="0.25">
      <c r="A220" s="99"/>
      <c r="B220" s="100"/>
      <c r="C220" s="100" t="s">
        <v>1</v>
      </c>
      <c r="D220" s="729" t="s">
        <v>54</v>
      </c>
      <c r="E220" s="730"/>
      <c r="F220" s="730"/>
      <c r="G220" s="730"/>
      <c r="H220" s="730"/>
      <c r="I220" s="730"/>
      <c r="J220" s="731">
        <v>0</v>
      </c>
      <c r="K220" s="732"/>
      <c r="L220" s="78">
        <v>0</v>
      </c>
      <c r="M220" s="731">
        <v>2113</v>
      </c>
      <c r="N220" s="732"/>
      <c r="O220" s="79" t="s">
        <v>30</v>
      </c>
      <c r="P220" s="80">
        <f t="shared" si="15"/>
        <v>5.2843870942642646E-4</v>
      </c>
    </row>
    <row r="221" spans="1:16" ht="36.75" customHeight="1" x14ac:dyDescent="0.25">
      <c r="A221" s="76"/>
      <c r="B221" s="77"/>
      <c r="C221" s="77"/>
      <c r="D221" s="91" t="s">
        <v>1</v>
      </c>
      <c r="E221" s="721" t="s">
        <v>87</v>
      </c>
      <c r="F221" s="722"/>
      <c r="G221" s="722"/>
      <c r="H221" s="722"/>
      <c r="I221" s="722"/>
      <c r="J221" s="723">
        <v>0</v>
      </c>
      <c r="K221" s="724"/>
      <c r="L221" s="81">
        <v>0</v>
      </c>
      <c r="M221" s="723">
        <v>39</v>
      </c>
      <c r="N221" s="724"/>
      <c r="O221" s="82" t="s">
        <v>30</v>
      </c>
      <c r="P221" s="83">
        <f t="shared" si="15"/>
        <v>9.7534830419454011E-6</v>
      </c>
    </row>
    <row r="222" spans="1:16" ht="36" customHeight="1" x14ac:dyDescent="0.25">
      <c r="A222" s="76"/>
      <c r="B222" s="77"/>
      <c r="C222" s="85"/>
      <c r="D222" s="105"/>
      <c r="E222" s="721" t="s">
        <v>89</v>
      </c>
      <c r="F222" s="722"/>
      <c r="G222" s="722"/>
      <c r="H222" s="722"/>
      <c r="I222" s="722"/>
      <c r="J222" s="723">
        <v>0</v>
      </c>
      <c r="K222" s="724"/>
      <c r="L222" s="81">
        <v>0</v>
      </c>
      <c r="M222" s="723">
        <v>2073</v>
      </c>
      <c r="N222" s="724"/>
      <c r="O222" s="82" t="s">
        <v>30</v>
      </c>
      <c r="P222" s="83">
        <f t="shared" si="15"/>
        <v>5.1843513707571323E-4</v>
      </c>
    </row>
    <row r="223" spans="1:16" s="104" customFormat="1" ht="15.75" customHeight="1" x14ac:dyDescent="0.25">
      <c r="A223" s="99"/>
      <c r="B223" s="100"/>
      <c r="C223" s="725" t="s">
        <v>134</v>
      </c>
      <c r="D223" s="726"/>
      <c r="E223" s="726"/>
      <c r="F223" s="726"/>
      <c r="G223" s="726"/>
      <c r="H223" s="726"/>
      <c r="I223" s="726"/>
      <c r="J223" s="727">
        <v>53539</v>
      </c>
      <c r="K223" s="728"/>
      <c r="L223" s="108">
        <v>191327</v>
      </c>
      <c r="M223" s="727">
        <v>141518</v>
      </c>
      <c r="N223" s="728"/>
      <c r="O223" s="109">
        <f>+M223/L223*100</f>
        <v>73.966559868706454</v>
      </c>
      <c r="P223" s="110">
        <f t="shared" si="15"/>
        <v>3.539213879820588E-2</v>
      </c>
    </row>
    <row r="224" spans="1:16" s="104" customFormat="1" ht="11.85" customHeight="1" x14ac:dyDescent="0.25">
      <c r="A224" s="99"/>
      <c r="B224" s="100"/>
      <c r="C224" s="100" t="s">
        <v>1</v>
      </c>
      <c r="D224" s="729" t="s">
        <v>54</v>
      </c>
      <c r="E224" s="730"/>
      <c r="F224" s="730"/>
      <c r="G224" s="730"/>
      <c r="H224" s="730"/>
      <c r="I224" s="730"/>
      <c r="J224" s="731">
        <v>53539</v>
      </c>
      <c r="K224" s="732"/>
      <c r="L224" s="78">
        <v>191327</v>
      </c>
      <c r="M224" s="731">
        <v>141518</v>
      </c>
      <c r="N224" s="732"/>
      <c r="O224" s="84">
        <f>+M224/L224*100</f>
        <v>73.966559868706454</v>
      </c>
      <c r="P224" s="80">
        <f t="shared" si="15"/>
        <v>3.539213879820588E-2</v>
      </c>
    </row>
    <row r="225" spans="1:16" ht="12.75" customHeight="1" x14ac:dyDescent="0.25">
      <c r="A225" s="76"/>
      <c r="B225" s="77"/>
      <c r="C225" s="77"/>
      <c r="D225" s="91" t="s">
        <v>1</v>
      </c>
      <c r="E225" s="721" t="s">
        <v>55</v>
      </c>
      <c r="F225" s="722"/>
      <c r="G225" s="722"/>
      <c r="H225" s="722"/>
      <c r="I225" s="722"/>
      <c r="J225" s="723">
        <v>0</v>
      </c>
      <c r="K225" s="724"/>
      <c r="L225" s="81">
        <v>0</v>
      </c>
      <c r="M225" s="723">
        <v>254</v>
      </c>
      <c r="N225" s="724"/>
      <c r="O225" s="82" t="s">
        <v>30</v>
      </c>
      <c r="P225" s="83">
        <f t="shared" si="15"/>
        <v>6.3522684427029028E-5</v>
      </c>
    </row>
    <row r="226" spans="1:16" ht="12.75" customHeight="1" x14ac:dyDescent="0.25">
      <c r="A226" s="76"/>
      <c r="B226" s="77"/>
      <c r="C226" s="77"/>
      <c r="D226" s="92"/>
      <c r="E226" s="721" t="s">
        <v>56</v>
      </c>
      <c r="F226" s="722"/>
      <c r="G226" s="722"/>
      <c r="H226" s="722"/>
      <c r="I226" s="722"/>
      <c r="J226" s="723">
        <v>0</v>
      </c>
      <c r="K226" s="724"/>
      <c r="L226" s="81">
        <v>9969</v>
      </c>
      <c r="M226" s="723">
        <v>12098</v>
      </c>
      <c r="N226" s="724"/>
      <c r="O226" s="87">
        <f>+M226/L226*100</f>
        <v>121.35620423312268</v>
      </c>
      <c r="P226" s="83">
        <f t="shared" si="15"/>
        <v>3.0255804574732172E-3</v>
      </c>
    </row>
    <row r="227" spans="1:16" ht="36" customHeight="1" x14ac:dyDescent="0.25">
      <c r="A227" s="93"/>
      <c r="B227" s="94"/>
      <c r="C227" s="94"/>
      <c r="D227" s="95"/>
      <c r="E227" s="715" t="s">
        <v>88</v>
      </c>
      <c r="F227" s="716"/>
      <c r="G227" s="716"/>
      <c r="H227" s="716"/>
      <c r="I227" s="716"/>
      <c r="J227" s="717">
        <v>2175</v>
      </c>
      <c r="K227" s="718"/>
      <c r="L227" s="96">
        <v>2144</v>
      </c>
      <c r="M227" s="717">
        <v>0</v>
      </c>
      <c r="N227" s="718"/>
      <c r="O227" s="97">
        <f>+M227/L227*100</f>
        <v>0</v>
      </c>
      <c r="P227" s="98">
        <f t="shared" si="15"/>
        <v>0</v>
      </c>
    </row>
    <row r="228" spans="1:16" ht="36.75" customHeight="1" x14ac:dyDescent="0.25">
      <c r="A228" s="76"/>
      <c r="B228" s="77"/>
      <c r="C228" s="77"/>
      <c r="D228" s="92"/>
      <c r="E228" s="753" t="s">
        <v>83</v>
      </c>
      <c r="F228" s="754"/>
      <c r="G228" s="754"/>
      <c r="H228" s="754"/>
      <c r="I228" s="754"/>
      <c r="J228" s="755">
        <v>51364</v>
      </c>
      <c r="K228" s="756"/>
      <c r="L228" s="116">
        <v>51364</v>
      </c>
      <c r="M228" s="755">
        <v>0</v>
      </c>
      <c r="N228" s="756"/>
      <c r="O228" s="117">
        <f>+M228/L228*100</f>
        <v>0</v>
      </c>
      <c r="P228" s="118">
        <f t="shared" si="15"/>
        <v>0</v>
      </c>
    </row>
    <row r="229" spans="1:16" ht="26.25" customHeight="1" x14ac:dyDescent="0.25">
      <c r="A229" s="76"/>
      <c r="B229" s="77"/>
      <c r="C229" s="77"/>
      <c r="D229" s="92"/>
      <c r="E229" s="721" t="s">
        <v>135</v>
      </c>
      <c r="F229" s="722"/>
      <c r="G229" s="722"/>
      <c r="H229" s="722"/>
      <c r="I229" s="722"/>
      <c r="J229" s="723">
        <v>0</v>
      </c>
      <c r="K229" s="724"/>
      <c r="L229" s="81">
        <v>127850</v>
      </c>
      <c r="M229" s="723">
        <v>127850</v>
      </c>
      <c r="N229" s="724"/>
      <c r="O229" s="87">
        <f>+M229/L229*100</f>
        <v>100</v>
      </c>
      <c r="P229" s="83">
        <f t="shared" si="15"/>
        <v>3.1973918125967171E-2</v>
      </c>
    </row>
    <row r="230" spans="1:16" ht="35.25" customHeight="1" x14ac:dyDescent="0.25">
      <c r="A230" s="111"/>
      <c r="B230" s="85"/>
      <c r="C230" s="85"/>
      <c r="D230" s="105"/>
      <c r="E230" s="721" t="s">
        <v>89</v>
      </c>
      <c r="F230" s="722"/>
      <c r="G230" s="722"/>
      <c r="H230" s="722"/>
      <c r="I230" s="722"/>
      <c r="J230" s="723">
        <v>0</v>
      </c>
      <c r="K230" s="724"/>
      <c r="L230" s="81">
        <v>0</v>
      </c>
      <c r="M230" s="723">
        <v>1315</v>
      </c>
      <c r="N230" s="724"/>
      <c r="O230" s="82" t="s">
        <v>30</v>
      </c>
      <c r="P230" s="83">
        <f t="shared" si="15"/>
        <v>3.2886744102969751E-4</v>
      </c>
    </row>
    <row r="231" spans="1:16" ht="30" customHeight="1" x14ac:dyDescent="0.25">
      <c r="A231" s="733" t="s">
        <v>136</v>
      </c>
      <c r="B231" s="734"/>
      <c r="C231" s="734"/>
      <c r="D231" s="734"/>
      <c r="E231" s="734"/>
      <c r="F231" s="734"/>
      <c r="G231" s="734"/>
      <c r="H231" s="734"/>
      <c r="I231" s="735"/>
      <c r="J231" s="736">
        <v>165769010</v>
      </c>
      <c r="K231" s="737"/>
      <c r="L231" s="68">
        <v>166099354</v>
      </c>
      <c r="M231" s="736">
        <v>77665763</v>
      </c>
      <c r="N231" s="737"/>
      <c r="O231" s="69">
        <f t="shared" ref="O231:O236" si="17">+M231/L231*100</f>
        <v>46.758618338756449</v>
      </c>
      <c r="P231" s="70">
        <f t="shared" si="15"/>
        <v>19.423376983596167</v>
      </c>
    </row>
    <row r="232" spans="1:16" s="104" customFormat="1" ht="24" customHeight="1" x14ac:dyDescent="0.25">
      <c r="A232" s="99" t="s">
        <v>1</v>
      </c>
      <c r="B232" s="100"/>
      <c r="C232" s="725" t="s">
        <v>137</v>
      </c>
      <c r="D232" s="726"/>
      <c r="E232" s="726"/>
      <c r="F232" s="726"/>
      <c r="G232" s="726"/>
      <c r="H232" s="726"/>
      <c r="I232" s="726"/>
      <c r="J232" s="727">
        <v>3228000</v>
      </c>
      <c r="K232" s="728"/>
      <c r="L232" s="108">
        <v>3558344</v>
      </c>
      <c r="M232" s="727">
        <v>3086420</v>
      </c>
      <c r="N232" s="728"/>
      <c r="O232" s="109">
        <f t="shared" si="17"/>
        <v>86.737538585364433</v>
      </c>
      <c r="P232" s="110">
        <f t="shared" si="15"/>
        <v>0.77188064436720838</v>
      </c>
    </row>
    <row r="233" spans="1:16" s="104" customFormat="1" ht="15" customHeight="1" x14ac:dyDescent="0.25">
      <c r="A233" s="99"/>
      <c r="B233" s="100"/>
      <c r="C233" s="100" t="s">
        <v>1</v>
      </c>
      <c r="D233" s="729" t="s">
        <v>54</v>
      </c>
      <c r="E233" s="730"/>
      <c r="F233" s="730"/>
      <c r="G233" s="730"/>
      <c r="H233" s="730"/>
      <c r="I233" s="730"/>
      <c r="J233" s="731">
        <v>3228000</v>
      </c>
      <c r="K233" s="732"/>
      <c r="L233" s="78">
        <v>3558344</v>
      </c>
      <c r="M233" s="731">
        <v>3086420</v>
      </c>
      <c r="N233" s="732"/>
      <c r="O233" s="84">
        <f t="shared" si="17"/>
        <v>86.737538585364433</v>
      </c>
      <c r="P233" s="80">
        <f t="shared" si="15"/>
        <v>0.77188064436720838</v>
      </c>
    </row>
    <row r="234" spans="1:16" ht="11.85" customHeight="1" x14ac:dyDescent="0.25">
      <c r="A234" s="76"/>
      <c r="B234" s="77"/>
      <c r="C234" s="77"/>
      <c r="D234" s="91" t="s">
        <v>1</v>
      </c>
      <c r="E234" s="721" t="s">
        <v>138</v>
      </c>
      <c r="F234" s="722"/>
      <c r="G234" s="722"/>
      <c r="H234" s="722"/>
      <c r="I234" s="722"/>
      <c r="J234" s="723">
        <v>188000</v>
      </c>
      <c r="K234" s="724"/>
      <c r="L234" s="81">
        <v>188000</v>
      </c>
      <c r="M234" s="723">
        <v>104200</v>
      </c>
      <c r="N234" s="724"/>
      <c r="O234" s="87">
        <f t="shared" si="17"/>
        <v>55.425531914893625</v>
      </c>
      <c r="P234" s="83">
        <f t="shared" si="15"/>
        <v>2.6059305973607966E-2</v>
      </c>
    </row>
    <row r="235" spans="1:16" ht="24.75" customHeight="1" x14ac:dyDescent="0.25">
      <c r="A235" s="76"/>
      <c r="B235" s="77"/>
      <c r="C235" s="77"/>
      <c r="D235" s="92"/>
      <c r="E235" s="721" t="s">
        <v>139</v>
      </c>
      <c r="F235" s="722"/>
      <c r="G235" s="722"/>
      <c r="H235" s="722"/>
      <c r="I235" s="722"/>
      <c r="J235" s="723">
        <v>3000000</v>
      </c>
      <c r="K235" s="724"/>
      <c r="L235" s="81">
        <v>3330344</v>
      </c>
      <c r="M235" s="723">
        <v>2940174</v>
      </c>
      <c r="N235" s="724"/>
      <c r="O235" s="87">
        <f t="shared" si="17"/>
        <v>88.284393444040617</v>
      </c>
      <c r="P235" s="83">
        <f t="shared" si="15"/>
        <v>0.7353060833171482</v>
      </c>
    </row>
    <row r="236" spans="1:16" ht="12.75" customHeight="1" x14ac:dyDescent="0.25">
      <c r="A236" s="76"/>
      <c r="B236" s="77"/>
      <c r="C236" s="77"/>
      <c r="D236" s="92"/>
      <c r="E236" s="721" t="s">
        <v>76</v>
      </c>
      <c r="F236" s="722"/>
      <c r="G236" s="722"/>
      <c r="H236" s="722"/>
      <c r="I236" s="722"/>
      <c r="J236" s="723">
        <v>40000</v>
      </c>
      <c r="K236" s="724"/>
      <c r="L236" s="81">
        <v>40000</v>
      </c>
      <c r="M236" s="723">
        <v>42004</v>
      </c>
      <c r="N236" s="724"/>
      <c r="O236" s="87">
        <f t="shared" si="17"/>
        <v>105.01</v>
      </c>
      <c r="P236" s="83">
        <f t="shared" si="15"/>
        <v>1.0504751325483966E-2</v>
      </c>
    </row>
    <row r="237" spans="1:16" ht="12.75" customHeight="1" x14ac:dyDescent="0.25">
      <c r="A237" s="749" t="s">
        <v>1</v>
      </c>
      <c r="B237" s="750"/>
      <c r="C237" s="750"/>
      <c r="D237" s="750"/>
      <c r="E237" s="721" t="s">
        <v>55</v>
      </c>
      <c r="F237" s="722"/>
      <c r="G237" s="722"/>
      <c r="H237" s="722"/>
      <c r="I237" s="722"/>
      <c r="J237" s="723">
        <v>0</v>
      </c>
      <c r="K237" s="724"/>
      <c r="L237" s="81">
        <v>0</v>
      </c>
      <c r="M237" s="723">
        <v>42</v>
      </c>
      <c r="N237" s="724"/>
      <c r="O237" s="82" t="s">
        <v>30</v>
      </c>
      <c r="P237" s="83">
        <f t="shared" si="15"/>
        <v>1.0503750968248894E-5</v>
      </c>
    </row>
    <row r="238" spans="1:16" s="104" customFormat="1" ht="15.75" customHeight="1" x14ac:dyDescent="0.25">
      <c r="A238" s="99" t="s">
        <v>1</v>
      </c>
      <c r="B238" s="100"/>
      <c r="C238" s="725" t="s">
        <v>140</v>
      </c>
      <c r="D238" s="726"/>
      <c r="E238" s="726"/>
      <c r="F238" s="726"/>
      <c r="G238" s="726"/>
      <c r="H238" s="726"/>
      <c r="I238" s="726"/>
      <c r="J238" s="727">
        <v>162541010</v>
      </c>
      <c r="K238" s="728"/>
      <c r="L238" s="108">
        <v>162541010</v>
      </c>
      <c r="M238" s="727">
        <v>74579343</v>
      </c>
      <c r="N238" s="728"/>
      <c r="O238" s="109">
        <f t="shared" ref="O238:O251" si="18">+M238/L238*100</f>
        <v>45.883400749140165</v>
      </c>
      <c r="P238" s="110">
        <f t="shared" si="15"/>
        <v>18.651496339228963</v>
      </c>
    </row>
    <row r="239" spans="1:16" s="104" customFormat="1" ht="11.85" customHeight="1" x14ac:dyDescent="0.25">
      <c r="A239" s="99"/>
      <c r="B239" s="100"/>
      <c r="C239" s="100" t="s">
        <v>1</v>
      </c>
      <c r="D239" s="729" t="s">
        <v>54</v>
      </c>
      <c r="E239" s="730"/>
      <c r="F239" s="730"/>
      <c r="G239" s="730"/>
      <c r="H239" s="730"/>
      <c r="I239" s="730"/>
      <c r="J239" s="731">
        <v>162541010</v>
      </c>
      <c r="K239" s="732"/>
      <c r="L239" s="78">
        <v>162541010</v>
      </c>
      <c r="M239" s="731">
        <v>74579343</v>
      </c>
      <c r="N239" s="732"/>
      <c r="O239" s="84">
        <f t="shared" si="18"/>
        <v>45.883400749140165</v>
      </c>
      <c r="P239" s="80">
        <f t="shared" si="15"/>
        <v>18.651496339228963</v>
      </c>
    </row>
    <row r="240" spans="1:16" ht="12" customHeight="1" x14ac:dyDescent="0.25">
      <c r="A240" s="76"/>
      <c r="B240" s="77"/>
      <c r="C240" s="77"/>
      <c r="D240" s="750" t="s">
        <v>1</v>
      </c>
      <c r="E240" s="721" t="s">
        <v>141</v>
      </c>
      <c r="F240" s="722"/>
      <c r="G240" s="722"/>
      <c r="H240" s="722"/>
      <c r="I240" s="722"/>
      <c r="J240" s="751">
        <v>43341010</v>
      </c>
      <c r="K240" s="752"/>
      <c r="L240" s="113">
        <v>43341010</v>
      </c>
      <c r="M240" s="751">
        <v>19197980</v>
      </c>
      <c r="N240" s="752"/>
      <c r="O240" s="87">
        <f t="shared" si="18"/>
        <v>44.295183707070976</v>
      </c>
      <c r="P240" s="83">
        <f t="shared" si="15"/>
        <v>4.8012095479386403</v>
      </c>
    </row>
    <row r="241" spans="1:16" ht="12" customHeight="1" x14ac:dyDescent="0.25">
      <c r="A241" s="111"/>
      <c r="B241" s="85"/>
      <c r="C241" s="85"/>
      <c r="D241" s="750"/>
      <c r="E241" s="721" t="s">
        <v>142</v>
      </c>
      <c r="F241" s="722"/>
      <c r="G241" s="722"/>
      <c r="H241" s="722"/>
      <c r="I241" s="722"/>
      <c r="J241" s="751">
        <v>119200000</v>
      </c>
      <c r="K241" s="752"/>
      <c r="L241" s="113">
        <v>119200000</v>
      </c>
      <c r="M241" s="751">
        <v>55381363</v>
      </c>
      <c r="N241" s="752"/>
      <c r="O241" s="87">
        <f t="shared" si="18"/>
        <v>46.460875000000001</v>
      </c>
      <c r="P241" s="83">
        <f t="shared" si="15"/>
        <v>13.850286791290319</v>
      </c>
    </row>
    <row r="242" spans="1:16" ht="18.75" customHeight="1" x14ac:dyDescent="0.25">
      <c r="A242" s="733" t="s">
        <v>143</v>
      </c>
      <c r="B242" s="734"/>
      <c r="C242" s="734"/>
      <c r="D242" s="734"/>
      <c r="E242" s="734"/>
      <c r="F242" s="734"/>
      <c r="G242" s="734"/>
      <c r="H242" s="734"/>
      <c r="I242" s="735"/>
      <c r="J242" s="736">
        <v>361429644</v>
      </c>
      <c r="K242" s="737"/>
      <c r="L242" s="68">
        <v>391643454</v>
      </c>
      <c r="M242" s="736">
        <v>186469007</v>
      </c>
      <c r="N242" s="737"/>
      <c r="O242" s="69">
        <f t="shared" si="18"/>
        <v>47.611929957087959</v>
      </c>
      <c r="P242" s="70">
        <f t="shared" ref="P242:P305" si="19">+M242/$M$9*100</f>
        <v>46.633905067253806</v>
      </c>
    </row>
    <row r="243" spans="1:16" s="104" customFormat="1" ht="15.75" customHeight="1" x14ac:dyDescent="0.25">
      <c r="A243" s="99" t="s">
        <v>1</v>
      </c>
      <c r="B243" s="100"/>
      <c r="C243" s="725" t="s">
        <v>144</v>
      </c>
      <c r="D243" s="726"/>
      <c r="E243" s="726"/>
      <c r="F243" s="726"/>
      <c r="G243" s="726"/>
      <c r="H243" s="726"/>
      <c r="I243" s="726"/>
      <c r="J243" s="727">
        <v>23081399</v>
      </c>
      <c r="K243" s="728"/>
      <c r="L243" s="108">
        <v>23310577</v>
      </c>
      <c r="M243" s="727">
        <v>14344968</v>
      </c>
      <c r="N243" s="728"/>
      <c r="O243" s="109">
        <f t="shared" si="18"/>
        <v>61.538450978712369</v>
      </c>
      <c r="P243" s="110">
        <f t="shared" si="19"/>
        <v>3.5875231314166527</v>
      </c>
    </row>
    <row r="244" spans="1:16" s="104" customFormat="1" ht="12" customHeight="1" x14ac:dyDescent="0.25">
      <c r="A244" s="99"/>
      <c r="B244" s="100"/>
      <c r="C244" s="100" t="s">
        <v>1</v>
      </c>
      <c r="D244" s="729" t="s">
        <v>54</v>
      </c>
      <c r="E244" s="730"/>
      <c r="F244" s="730"/>
      <c r="G244" s="730"/>
      <c r="H244" s="730"/>
      <c r="I244" s="730"/>
      <c r="J244" s="731">
        <v>23081399</v>
      </c>
      <c r="K244" s="732"/>
      <c r="L244" s="78">
        <v>23310577</v>
      </c>
      <c r="M244" s="731">
        <v>14344968</v>
      </c>
      <c r="N244" s="732"/>
      <c r="O244" s="84">
        <f t="shared" si="18"/>
        <v>61.538450978712369</v>
      </c>
      <c r="P244" s="80">
        <f t="shared" si="19"/>
        <v>3.5875231314166527</v>
      </c>
    </row>
    <row r="245" spans="1:16" ht="12.75" customHeight="1" x14ac:dyDescent="0.25">
      <c r="A245" s="76"/>
      <c r="B245" s="77"/>
      <c r="C245" s="85"/>
      <c r="D245" s="86" t="s">
        <v>1</v>
      </c>
      <c r="E245" s="721" t="s">
        <v>145</v>
      </c>
      <c r="F245" s="722"/>
      <c r="G245" s="722"/>
      <c r="H245" s="722"/>
      <c r="I245" s="722"/>
      <c r="J245" s="751">
        <v>23081399</v>
      </c>
      <c r="K245" s="752"/>
      <c r="L245" s="113">
        <v>23310577</v>
      </c>
      <c r="M245" s="751">
        <v>14344968</v>
      </c>
      <c r="N245" s="752"/>
      <c r="O245" s="87">
        <f t="shared" si="18"/>
        <v>61.538450978712369</v>
      </c>
      <c r="P245" s="83">
        <f t="shared" si="19"/>
        <v>3.5875231314166527</v>
      </c>
    </row>
    <row r="246" spans="1:16" s="104" customFormat="1" ht="15.75" customHeight="1" x14ac:dyDescent="0.25">
      <c r="A246" s="99"/>
      <c r="B246" s="100"/>
      <c r="C246" s="725" t="s">
        <v>146</v>
      </c>
      <c r="D246" s="726"/>
      <c r="E246" s="726"/>
      <c r="F246" s="726"/>
      <c r="G246" s="726"/>
      <c r="H246" s="726"/>
      <c r="I246" s="726"/>
      <c r="J246" s="727">
        <v>91127958</v>
      </c>
      <c r="K246" s="728"/>
      <c r="L246" s="108">
        <v>91127958</v>
      </c>
      <c r="M246" s="727">
        <v>45563982</v>
      </c>
      <c r="N246" s="728"/>
      <c r="O246" s="109">
        <f t="shared" si="18"/>
        <v>50.000003292074204</v>
      </c>
      <c r="P246" s="110">
        <f t="shared" si="19"/>
        <v>11.395064763089884</v>
      </c>
    </row>
    <row r="247" spans="1:16" s="104" customFormat="1" ht="11.85" customHeight="1" x14ac:dyDescent="0.25">
      <c r="A247" s="99"/>
      <c r="B247" s="100"/>
      <c r="C247" s="100" t="s">
        <v>1</v>
      </c>
      <c r="D247" s="729" t="s">
        <v>54</v>
      </c>
      <c r="E247" s="730"/>
      <c r="F247" s="730"/>
      <c r="G247" s="730"/>
      <c r="H247" s="730"/>
      <c r="I247" s="730"/>
      <c r="J247" s="731">
        <v>91127958</v>
      </c>
      <c r="K247" s="732"/>
      <c r="L247" s="78">
        <v>91127958</v>
      </c>
      <c r="M247" s="731">
        <v>45563982</v>
      </c>
      <c r="N247" s="732"/>
      <c r="O247" s="84">
        <f t="shared" si="18"/>
        <v>50.000003292074204</v>
      </c>
      <c r="P247" s="80">
        <f t="shared" si="19"/>
        <v>11.395064763089884</v>
      </c>
    </row>
    <row r="248" spans="1:16" ht="12.75" customHeight="1" x14ac:dyDescent="0.25">
      <c r="A248" s="76"/>
      <c r="B248" s="77"/>
      <c r="C248" s="85"/>
      <c r="D248" s="86" t="s">
        <v>1</v>
      </c>
      <c r="E248" s="721" t="s">
        <v>145</v>
      </c>
      <c r="F248" s="722"/>
      <c r="G248" s="722"/>
      <c r="H248" s="722"/>
      <c r="I248" s="722"/>
      <c r="J248" s="751">
        <v>91127958</v>
      </c>
      <c r="K248" s="752"/>
      <c r="L248" s="113">
        <v>91127958</v>
      </c>
      <c r="M248" s="751">
        <v>45563982</v>
      </c>
      <c r="N248" s="752"/>
      <c r="O248" s="87">
        <f t="shared" si="18"/>
        <v>50.000003292074204</v>
      </c>
      <c r="P248" s="83">
        <f t="shared" si="19"/>
        <v>11.395064763089884</v>
      </c>
    </row>
    <row r="249" spans="1:16" s="104" customFormat="1" ht="15.75" customHeight="1" x14ac:dyDescent="0.25">
      <c r="A249" s="99"/>
      <c r="B249" s="100"/>
      <c r="C249" s="725" t="s">
        <v>147</v>
      </c>
      <c r="D249" s="726"/>
      <c r="E249" s="726"/>
      <c r="F249" s="726"/>
      <c r="G249" s="726"/>
      <c r="H249" s="726"/>
      <c r="I249" s="726"/>
      <c r="J249" s="727">
        <v>1200000</v>
      </c>
      <c r="K249" s="728"/>
      <c r="L249" s="108">
        <v>1200000</v>
      </c>
      <c r="M249" s="727">
        <v>761829</v>
      </c>
      <c r="N249" s="728"/>
      <c r="O249" s="109">
        <f t="shared" si="18"/>
        <v>63.485749999999996</v>
      </c>
      <c r="P249" s="110">
        <f t="shared" si="19"/>
        <v>0.19052528800928778</v>
      </c>
    </row>
    <row r="250" spans="1:16" s="104" customFormat="1" ht="11.85" customHeight="1" x14ac:dyDescent="0.25">
      <c r="A250" s="99"/>
      <c r="B250" s="100"/>
      <c r="C250" s="100" t="s">
        <v>1</v>
      </c>
      <c r="D250" s="729" t="s">
        <v>54</v>
      </c>
      <c r="E250" s="730"/>
      <c r="F250" s="730"/>
      <c r="G250" s="730"/>
      <c r="H250" s="730"/>
      <c r="I250" s="730"/>
      <c r="J250" s="731">
        <v>1200000</v>
      </c>
      <c r="K250" s="732"/>
      <c r="L250" s="78">
        <v>1200000</v>
      </c>
      <c r="M250" s="731">
        <v>761829</v>
      </c>
      <c r="N250" s="732"/>
      <c r="O250" s="84">
        <f t="shared" si="18"/>
        <v>63.485749999999996</v>
      </c>
      <c r="P250" s="80">
        <f t="shared" si="19"/>
        <v>0.19052528800928778</v>
      </c>
    </row>
    <row r="251" spans="1:16" ht="11.85" customHeight="1" x14ac:dyDescent="0.25">
      <c r="A251" s="76"/>
      <c r="B251" s="77"/>
      <c r="C251" s="77"/>
      <c r="D251" s="91" t="s">
        <v>1</v>
      </c>
      <c r="E251" s="721" t="s">
        <v>55</v>
      </c>
      <c r="F251" s="722"/>
      <c r="G251" s="722"/>
      <c r="H251" s="722"/>
      <c r="I251" s="722"/>
      <c r="J251" s="751">
        <v>1200000</v>
      </c>
      <c r="K251" s="752"/>
      <c r="L251" s="113">
        <v>1200000</v>
      </c>
      <c r="M251" s="751">
        <v>724484</v>
      </c>
      <c r="N251" s="752"/>
      <c r="O251" s="87">
        <f t="shared" si="18"/>
        <v>60.373666666666672</v>
      </c>
      <c r="P251" s="83">
        <f t="shared" si="19"/>
        <v>0.18118570277335314</v>
      </c>
    </row>
    <row r="252" spans="1:16" ht="13.5" customHeight="1" x14ac:dyDescent="0.25">
      <c r="A252" s="76"/>
      <c r="B252" s="77"/>
      <c r="C252" s="85"/>
      <c r="D252" s="105"/>
      <c r="E252" s="721" t="s">
        <v>56</v>
      </c>
      <c r="F252" s="722"/>
      <c r="G252" s="722"/>
      <c r="H252" s="722"/>
      <c r="I252" s="722"/>
      <c r="J252" s="751">
        <v>0</v>
      </c>
      <c r="K252" s="752"/>
      <c r="L252" s="113">
        <v>0</v>
      </c>
      <c r="M252" s="751">
        <v>37345</v>
      </c>
      <c r="N252" s="752"/>
      <c r="O252" s="82" t="s">
        <v>30</v>
      </c>
      <c r="P252" s="83">
        <f t="shared" si="19"/>
        <v>9.3395852359346408E-3</v>
      </c>
    </row>
    <row r="253" spans="1:16" s="104" customFormat="1" ht="15.75" customHeight="1" x14ac:dyDescent="0.25">
      <c r="A253" s="99"/>
      <c r="B253" s="100"/>
      <c r="C253" s="725" t="s">
        <v>148</v>
      </c>
      <c r="D253" s="726"/>
      <c r="E253" s="726"/>
      <c r="F253" s="726"/>
      <c r="G253" s="726"/>
      <c r="H253" s="726"/>
      <c r="I253" s="726"/>
      <c r="J253" s="727">
        <v>70360316</v>
      </c>
      <c r="K253" s="728"/>
      <c r="L253" s="108">
        <v>70360316</v>
      </c>
      <c r="M253" s="727">
        <v>35180160</v>
      </c>
      <c r="N253" s="728"/>
      <c r="O253" s="109">
        <f>+M253/L253*100</f>
        <v>50.000002842511392</v>
      </c>
      <c r="P253" s="110">
        <f t="shared" si="19"/>
        <v>8.798181896741692</v>
      </c>
    </row>
    <row r="254" spans="1:16" s="104" customFormat="1" ht="11.85" customHeight="1" x14ac:dyDescent="0.25">
      <c r="A254" s="99"/>
      <c r="B254" s="100"/>
      <c r="C254" s="100" t="s">
        <v>1</v>
      </c>
      <c r="D254" s="729" t="s">
        <v>54</v>
      </c>
      <c r="E254" s="730"/>
      <c r="F254" s="730"/>
      <c r="G254" s="730"/>
      <c r="H254" s="730"/>
      <c r="I254" s="730"/>
      <c r="J254" s="731">
        <v>70360316</v>
      </c>
      <c r="K254" s="732"/>
      <c r="L254" s="78">
        <v>70360316</v>
      </c>
      <c r="M254" s="731">
        <v>35180160</v>
      </c>
      <c r="N254" s="732"/>
      <c r="O254" s="84">
        <f>+M254/L254*100</f>
        <v>50.000002842511392</v>
      </c>
      <c r="P254" s="80">
        <f t="shared" si="19"/>
        <v>8.798181896741692</v>
      </c>
    </row>
    <row r="255" spans="1:16" ht="14.25" customHeight="1" x14ac:dyDescent="0.25">
      <c r="A255" s="76"/>
      <c r="B255" s="77"/>
      <c r="C255" s="85"/>
      <c r="D255" s="86" t="s">
        <v>1</v>
      </c>
      <c r="E255" s="721" t="s">
        <v>145</v>
      </c>
      <c r="F255" s="722"/>
      <c r="G255" s="722"/>
      <c r="H255" s="722"/>
      <c r="I255" s="722"/>
      <c r="J255" s="751">
        <v>70360316</v>
      </c>
      <c r="K255" s="752"/>
      <c r="L255" s="113">
        <v>70360316</v>
      </c>
      <c r="M255" s="751">
        <v>35180160</v>
      </c>
      <c r="N255" s="752"/>
      <c r="O255" s="87">
        <f>+M255/L255*100</f>
        <v>50.000002842511392</v>
      </c>
      <c r="P255" s="83">
        <f t="shared" si="19"/>
        <v>8.798181896741692</v>
      </c>
    </row>
    <row r="256" spans="1:16" s="104" customFormat="1" ht="15.75" customHeight="1" x14ac:dyDescent="0.25">
      <c r="A256" s="99"/>
      <c r="B256" s="100"/>
      <c r="C256" s="725" t="s">
        <v>149</v>
      </c>
      <c r="D256" s="726"/>
      <c r="E256" s="726"/>
      <c r="F256" s="726"/>
      <c r="G256" s="726"/>
      <c r="H256" s="726"/>
      <c r="I256" s="726"/>
      <c r="J256" s="727">
        <v>140895382</v>
      </c>
      <c r="K256" s="728"/>
      <c r="L256" s="108">
        <v>156495743</v>
      </c>
      <c r="M256" s="727">
        <v>54721060</v>
      </c>
      <c r="N256" s="728"/>
      <c r="O256" s="109">
        <v>38.840000000000003</v>
      </c>
      <c r="P256" s="110">
        <f t="shared" si="19"/>
        <v>13.685152070442996</v>
      </c>
    </row>
    <row r="257" spans="1:16" s="104" customFormat="1" ht="11.85" customHeight="1" x14ac:dyDescent="0.25">
      <c r="A257" s="99"/>
      <c r="B257" s="100"/>
      <c r="C257" s="100" t="s">
        <v>1</v>
      </c>
      <c r="D257" s="729" t="s">
        <v>54</v>
      </c>
      <c r="E257" s="730"/>
      <c r="F257" s="730"/>
      <c r="G257" s="730"/>
      <c r="H257" s="730"/>
      <c r="I257" s="730"/>
      <c r="J257" s="731">
        <v>41443828</v>
      </c>
      <c r="K257" s="732"/>
      <c r="L257" s="78">
        <v>39044717</v>
      </c>
      <c r="M257" s="731">
        <v>13315927</v>
      </c>
      <c r="N257" s="732"/>
      <c r="O257" s="84">
        <f>+M257/L257*100</f>
        <v>34.104298924743134</v>
      </c>
      <c r="P257" s="80">
        <f t="shared" si="19"/>
        <v>3.3301709790328946</v>
      </c>
    </row>
    <row r="258" spans="1:16" ht="11.85" customHeight="1" x14ac:dyDescent="0.25">
      <c r="A258" s="76"/>
      <c r="B258" s="77"/>
      <c r="C258" s="77"/>
      <c r="D258" s="91" t="s">
        <v>1</v>
      </c>
      <c r="E258" s="721" t="s">
        <v>55</v>
      </c>
      <c r="F258" s="722"/>
      <c r="G258" s="722"/>
      <c r="H258" s="722"/>
      <c r="I258" s="722"/>
      <c r="J258" s="723">
        <v>0</v>
      </c>
      <c r="K258" s="724"/>
      <c r="L258" s="81">
        <v>0</v>
      </c>
      <c r="M258" s="723">
        <v>257205</v>
      </c>
      <c r="N258" s="724"/>
      <c r="O258" s="82" t="s">
        <v>30</v>
      </c>
      <c r="P258" s="83">
        <f t="shared" si="19"/>
        <v>6.4324220661629919E-2</v>
      </c>
    </row>
    <row r="259" spans="1:16" ht="40.5" customHeight="1" x14ac:dyDescent="0.25">
      <c r="A259" s="76"/>
      <c r="B259" s="77"/>
      <c r="C259" s="77"/>
      <c r="D259" s="92"/>
      <c r="E259" s="721" t="s">
        <v>82</v>
      </c>
      <c r="F259" s="722"/>
      <c r="G259" s="722"/>
      <c r="H259" s="722"/>
      <c r="I259" s="722"/>
      <c r="J259" s="723">
        <v>201404</v>
      </c>
      <c r="K259" s="724"/>
      <c r="L259" s="81">
        <v>0</v>
      </c>
      <c r="M259" s="723">
        <v>0</v>
      </c>
      <c r="N259" s="724"/>
      <c r="O259" s="82" t="s">
        <v>30</v>
      </c>
      <c r="P259" s="83">
        <f t="shared" si="19"/>
        <v>0</v>
      </c>
    </row>
    <row r="260" spans="1:16" ht="42.2" customHeight="1" x14ac:dyDescent="0.25">
      <c r="A260" s="76"/>
      <c r="B260" s="77"/>
      <c r="C260" s="77"/>
      <c r="D260" s="92"/>
      <c r="E260" s="721" t="s">
        <v>88</v>
      </c>
      <c r="F260" s="722"/>
      <c r="G260" s="722"/>
      <c r="H260" s="722"/>
      <c r="I260" s="722"/>
      <c r="J260" s="723">
        <v>15042424</v>
      </c>
      <c r="K260" s="724"/>
      <c r="L260" s="81">
        <v>12844717</v>
      </c>
      <c r="M260" s="723">
        <v>1708721</v>
      </c>
      <c r="N260" s="724"/>
      <c r="O260" s="87">
        <f t="shared" ref="O260:O277" si="20">+M260/L260*100</f>
        <v>13.302908892426357</v>
      </c>
      <c r="P260" s="83">
        <f t="shared" si="19"/>
        <v>0.42733285376707664</v>
      </c>
    </row>
    <row r="261" spans="1:16" ht="39" customHeight="1" x14ac:dyDescent="0.25">
      <c r="A261" s="76"/>
      <c r="B261" s="77"/>
      <c r="C261" s="77"/>
      <c r="D261" s="105"/>
      <c r="E261" s="721" t="s">
        <v>83</v>
      </c>
      <c r="F261" s="722"/>
      <c r="G261" s="722"/>
      <c r="H261" s="722"/>
      <c r="I261" s="722"/>
      <c r="J261" s="723">
        <v>26200000</v>
      </c>
      <c r="K261" s="724"/>
      <c r="L261" s="81">
        <v>26200000</v>
      </c>
      <c r="M261" s="723">
        <v>11350000</v>
      </c>
      <c r="N261" s="724"/>
      <c r="O261" s="87">
        <f t="shared" si="20"/>
        <v>43.320610687022906</v>
      </c>
      <c r="P261" s="83">
        <f t="shared" si="19"/>
        <v>2.8385136545148795</v>
      </c>
    </row>
    <row r="262" spans="1:16" s="104" customFormat="1" ht="11.85" customHeight="1" x14ac:dyDescent="0.25">
      <c r="A262" s="99"/>
      <c r="B262" s="100"/>
      <c r="C262" s="100"/>
      <c r="D262" s="729" t="s">
        <v>57</v>
      </c>
      <c r="E262" s="730"/>
      <c r="F262" s="730"/>
      <c r="G262" s="730"/>
      <c r="H262" s="730"/>
      <c r="I262" s="730"/>
      <c r="J262" s="731">
        <v>99451554</v>
      </c>
      <c r="K262" s="732"/>
      <c r="L262" s="78">
        <v>117451026</v>
      </c>
      <c r="M262" s="731">
        <v>41405133</v>
      </c>
      <c r="N262" s="732"/>
      <c r="O262" s="84">
        <f t="shared" si="20"/>
        <v>35.253104557809486</v>
      </c>
      <c r="P262" s="80">
        <f t="shared" si="19"/>
        <v>10.354981091410101</v>
      </c>
    </row>
    <row r="263" spans="1:16" ht="36.75" customHeight="1" x14ac:dyDescent="0.25">
      <c r="A263" s="76"/>
      <c r="B263" s="77"/>
      <c r="C263" s="77"/>
      <c r="D263" s="86" t="s">
        <v>1</v>
      </c>
      <c r="E263" s="721" t="s">
        <v>98</v>
      </c>
      <c r="F263" s="722"/>
      <c r="G263" s="722"/>
      <c r="H263" s="722"/>
      <c r="I263" s="722"/>
      <c r="J263" s="723">
        <v>84901554</v>
      </c>
      <c r="K263" s="724"/>
      <c r="L263" s="81">
        <v>102746394</v>
      </c>
      <c r="M263" s="723">
        <v>34177843</v>
      </c>
      <c r="N263" s="724"/>
      <c r="O263" s="87">
        <f t="shared" si="20"/>
        <v>33.264274948666319</v>
      </c>
      <c r="P263" s="83">
        <f t="shared" si="19"/>
        <v>8.5475131310454451</v>
      </c>
    </row>
    <row r="264" spans="1:16" ht="37.5" customHeight="1" x14ac:dyDescent="0.25">
      <c r="A264" s="76" t="s">
        <v>1</v>
      </c>
      <c r="B264" s="77"/>
      <c r="C264" s="77"/>
      <c r="D264" s="92"/>
      <c r="E264" s="721" t="s">
        <v>150</v>
      </c>
      <c r="F264" s="722"/>
      <c r="G264" s="722"/>
      <c r="H264" s="722"/>
      <c r="I264" s="722"/>
      <c r="J264" s="723">
        <v>500000</v>
      </c>
      <c r="K264" s="724"/>
      <c r="L264" s="81">
        <v>500000</v>
      </c>
      <c r="M264" s="723">
        <v>150000</v>
      </c>
      <c r="N264" s="724"/>
      <c r="O264" s="87">
        <f t="shared" si="20"/>
        <v>30</v>
      </c>
      <c r="P264" s="83">
        <f t="shared" si="19"/>
        <v>3.751339631517462E-2</v>
      </c>
    </row>
    <row r="265" spans="1:16" ht="36.75" customHeight="1" x14ac:dyDescent="0.25">
      <c r="A265" s="76"/>
      <c r="B265" s="77"/>
      <c r="C265" s="77"/>
      <c r="D265" s="92"/>
      <c r="E265" s="721" t="s">
        <v>151</v>
      </c>
      <c r="F265" s="722"/>
      <c r="G265" s="722"/>
      <c r="H265" s="722"/>
      <c r="I265" s="722"/>
      <c r="J265" s="723">
        <v>14000000</v>
      </c>
      <c r="K265" s="724"/>
      <c r="L265" s="81">
        <v>14000000</v>
      </c>
      <c r="M265" s="723">
        <v>6300000</v>
      </c>
      <c r="N265" s="724"/>
      <c r="O265" s="87">
        <f t="shared" si="20"/>
        <v>45</v>
      </c>
      <c r="P265" s="83">
        <f t="shared" si="19"/>
        <v>1.5755626452373341</v>
      </c>
    </row>
    <row r="266" spans="1:16" ht="37.5" customHeight="1" x14ac:dyDescent="0.25">
      <c r="A266" s="76"/>
      <c r="B266" s="77"/>
      <c r="C266" s="77"/>
      <c r="D266" s="92"/>
      <c r="E266" s="721" t="s">
        <v>152</v>
      </c>
      <c r="F266" s="722"/>
      <c r="G266" s="722"/>
      <c r="H266" s="722"/>
      <c r="I266" s="722"/>
      <c r="J266" s="723">
        <v>50000</v>
      </c>
      <c r="K266" s="724"/>
      <c r="L266" s="81">
        <v>204632</v>
      </c>
      <c r="M266" s="723">
        <v>777290</v>
      </c>
      <c r="N266" s="724"/>
      <c r="O266" s="87">
        <f t="shared" si="20"/>
        <v>379.84772665076821</v>
      </c>
      <c r="P266" s="83">
        <f t="shared" si="19"/>
        <v>0.19439191881214721</v>
      </c>
    </row>
    <row r="267" spans="1:16" s="126" customFormat="1" ht="15.75" customHeight="1" x14ac:dyDescent="0.25">
      <c r="A267" s="122" t="s">
        <v>1</v>
      </c>
      <c r="B267" s="123"/>
      <c r="C267" s="725" t="s">
        <v>153</v>
      </c>
      <c r="D267" s="726"/>
      <c r="E267" s="726"/>
      <c r="F267" s="726"/>
      <c r="G267" s="726"/>
      <c r="H267" s="726"/>
      <c r="I267" s="726"/>
      <c r="J267" s="727">
        <v>34764589</v>
      </c>
      <c r="K267" s="728"/>
      <c r="L267" s="108">
        <v>49148860</v>
      </c>
      <c r="M267" s="727">
        <v>35897008</v>
      </c>
      <c r="N267" s="728"/>
      <c r="O267" s="124">
        <f t="shared" si="20"/>
        <v>73.037315616272693</v>
      </c>
      <c r="P267" s="125">
        <f t="shared" si="19"/>
        <v>8.9774579175532931</v>
      </c>
    </row>
    <row r="268" spans="1:16" s="104" customFormat="1" ht="13.5" customHeight="1" x14ac:dyDescent="0.25">
      <c r="A268" s="99"/>
      <c r="B268" s="100"/>
      <c r="C268" s="100" t="s">
        <v>1</v>
      </c>
      <c r="D268" s="729" t="s">
        <v>54</v>
      </c>
      <c r="E268" s="730"/>
      <c r="F268" s="730"/>
      <c r="G268" s="730"/>
      <c r="H268" s="730"/>
      <c r="I268" s="730"/>
      <c r="J268" s="731">
        <v>34764589</v>
      </c>
      <c r="K268" s="732"/>
      <c r="L268" s="78">
        <v>49148860</v>
      </c>
      <c r="M268" s="731">
        <v>35897008</v>
      </c>
      <c r="N268" s="732"/>
      <c r="O268" s="84">
        <f t="shared" si="20"/>
        <v>73.037315616272693</v>
      </c>
      <c r="P268" s="80">
        <f t="shared" si="19"/>
        <v>8.9774579175532931</v>
      </c>
    </row>
    <row r="269" spans="1:16" ht="11.85" customHeight="1" x14ac:dyDescent="0.25">
      <c r="A269" s="76"/>
      <c r="B269" s="77"/>
      <c r="C269" s="77"/>
      <c r="D269" s="91" t="s">
        <v>1</v>
      </c>
      <c r="E269" s="721" t="s">
        <v>106</v>
      </c>
      <c r="F269" s="722"/>
      <c r="G269" s="722"/>
      <c r="H269" s="722"/>
      <c r="I269" s="722"/>
      <c r="J269" s="723">
        <v>0</v>
      </c>
      <c r="K269" s="724"/>
      <c r="L269" s="81">
        <v>117</v>
      </c>
      <c r="M269" s="723">
        <v>116</v>
      </c>
      <c r="N269" s="724"/>
      <c r="O269" s="87">
        <f t="shared" si="20"/>
        <v>99.145299145299148</v>
      </c>
      <c r="P269" s="83">
        <f t="shared" si="19"/>
        <v>2.9010359817068371E-5</v>
      </c>
    </row>
    <row r="270" spans="1:16" ht="11.85" customHeight="1" x14ac:dyDescent="0.25">
      <c r="A270" s="76"/>
      <c r="B270" s="77"/>
      <c r="C270" s="77"/>
      <c r="D270" s="92"/>
      <c r="E270" s="721" t="s">
        <v>55</v>
      </c>
      <c r="F270" s="722"/>
      <c r="G270" s="722"/>
      <c r="H270" s="722"/>
      <c r="I270" s="722"/>
      <c r="J270" s="723">
        <v>0</v>
      </c>
      <c r="K270" s="724"/>
      <c r="L270" s="81">
        <v>0</v>
      </c>
      <c r="M270" s="723">
        <v>32336</v>
      </c>
      <c r="N270" s="724"/>
      <c r="O270" s="87" t="e">
        <f t="shared" si="20"/>
        <v>#DIV/0!</v>
      </c>
      <c r="P270" s="83">
        <f t="shared" si="19"/>
        <v>8.0868878883165775E-3</v>
      </c>
    </row>
    <row r="271" spans="1:16" ht="37.5" customHeight="1" x14ac:dyDescent="0.25">
      <c r="A271" s="76"/>
      <c r="B271" s="77"/>
      <c r="C271" s="77"/>
      <c r="D271" s="92"/>
      <c r="E271" s="721" t="s">
        <v>88</v>
      </c>
      <c r="F271" s="722"/>
      <c r="G271" s="722"/>
      <c r="H271" s="722"/>
      <c r="I271" s="722"/>
      <c r="J271" s="723">
        <v>6919589</v>
      </c>
      <c r="K271" s="724"/>
      <c r="L271" s="81">
        <v>15633743</v>
      </c>
      <c r="M271" s="723">
        <v>10114987</v>
      </c>
      <c r="N271" s="724"/>
      <c r="O271" s="87">
        <f t="shared" si="20"/>
        <v>64.699713945662268</v>
      </c>
      <c r="P271" s="83">
        <f t="shared" si="19"/>
        <v>2.5296501070255948</v>
      </c>
    </row>
    <row r="272" spans="1:16" ht="36" customHeight="1" x14ac:dyDescent="0.25">
      <c r="A272" s="76"/>
      <c r="B272" s="77"/>
      <c r="C272" s="77"/>
      <c r="D272" s="92"/>
      <c r="E272" s="721" t="s">
        <v>84</v>
      </c>
      <c r="F272" s="722"/>
      <c r="G272" s="722"/>
      <c r="H272" s="722"/>
      <c r="I272" s="722"/>
      <c r="J272" s="723">
        <v>27845000</v>
      </c>
      <c r="K272" s="724"/>
      <c r="L272" s="81">
        <v>33145000</v>
      </c>
      <c r="M272" s="723">
        <v>25484432</v>
      </c>
      <c r="N272" s="724"/>
      <c r="O272" s="87">
        <f t="shared" si="20"/>
        <v>76.887711570372602</v>
      </c>
      <c r="P272" s="83">
        <f t="shared" si="19"/>
        <v>6.3733839832207888</v>
      </c>
    </row>
    <row r="273" spans="1:16" ht="35.25" customHeight="1" x14ac:dyDescent="0.25">
      <c r="A273" s="111"/>
      <c r="B273" s="85"/>
      <c r="C273" s="85"/>
      <c r="D273" s="105"/>
      <c r="E273" s="721" t="s">
        <v>91</v>
      </c>
      <c r="F273" s="722"/>
      <c r="G273" s="722"/>
      <c r="H273" s="722"/>
      <c r="I273" s="722"/>
      <c r="J273" s="723">
        <v>0</v>
      </c>
      <c r="K273" s="724"/>
      <c r="L273" s="81">
        <v>370000</v>
      </c>
      <c r="M273" s="723">
        <v>265136</v>
      </c>
      <c r="N273" s="724"/>
      <c r="O273" s="87">
        <f t="shared" si="20"/>
        <v>71.658378378378373</v>
      </c>
      <c r="P273" s="83">
        <f t="shared" si="19"/>
        <v>6.6307678969467598E-2</v>
      </c>
    </row>
    <row r="274" spans="1:16" ht="18.75" customHeight="1" x14ac:dyDescent="0.25">
      <c r="A274" s="733" t="s">
        <v>154</v>
      </c>
      <c r="B274" s="734"/>
      <c r="C274" s="734"/>
      <c r="D274" s="734"/>
      <c r="E274" s="734"/>
      <c r="F274" s="734"/>
      <c r="G274" s="734"/>
      <c r="H274" s="734"/>
      <c r="I274" s="735"/>
      <c r="J274" s="736">
        <v>88428</v>
      </c>
      <c r="K274" s="737"/>
      <c r="L274" s="68">
        <v>149976</v>
      </c>
      <c r="M274" s="736">
        <v>149424</v>
      </c>
      <c r="N274" s="737"/>
      <c r="O274" s="69">
        <f t="shared" si="20"/>
        <v>99.631941110577699</v>
      </c>
      <c r="P274" s="70">
        <f t="shared" si="19"/>
        <v>3.7369344873324349E-2</v>
      </c>
    </row>
    <row r="275" spans="1:16" s="126" customFormat="1" ht="15.75" customHeight="1" x14ac:dyDescent="0.25">
      <c r="A275" s="122" t="s">
        <v>1</v>
      </c>
      <c r="B275" s="123"/>
      <c r="C275" s="725" t="s">
        <v>155</v>
      </c>
      <c r="D275" s="726"/>
      <c r="E275" s="726"/>
      <c r="F275" s="726"/>
      <c r="G275" s="726"/>
      <c r="H275" s="726"/>
      <c r="I275" s="726"/>
      <c r="J275" s="727">
        <v>0</v>
      </c>
      <c r="K275" s="728"/>
      <c r="L275" s="108">
        <v>60000</v>
      </c>
      <c r="M275" s="727">
        <v>60000</v>
      </c>
      <c r="N275" s="728"/>
      <c r="O275" s="124">
        <f t="shared" si="20"/>
        <v>100</v>
      </c>
      <c r="P275" s="125">
        <f t="shared" si="19"/>
        <v>1.5005358526069847E-2</v>
      </c>
    </row>
    <row r="276" spans="1:16" s="104" customFormat="1" ht="13.5" customHeight="1" x14ac:dyDescent="0.25">
      <c r="A276" s="99"/>
      <c r="B276" s="100"/>
      <c r="C276" s="100" t="s">
        <v>1</v>
      </c>
      <c r="D276" s="729" t="s">
        <v>57</v>
      </c>
      <c r="E276" s="730"/>
      <c r="F276" s="730"/>
      <c r="G276" s="730"/>
      <c r="H276" s="730"/>
      <c r="I276" s="730"/>
      <c r="J276" s="731">
        <v>0</v>
      </c>
      <c r="K276" s="732"/>
      <c r="L276" s="78">
        <v>60000</v>
      </c>
      <c r="M276" s="731">
        <v>60000</v>
      </c>
      <c r="N276" s="732"/>
      <c r="O276" s="84">
        <f t="shared" si="20"/>
        <v>100</v>
      </c>
      <c r="P276" s="80">
        <f t="shared" si="19"/>
        <v>1.5005358526069847E-2</v>
      </c>
    </row>
    <row r="277" spans="1:16" ht="24.75" customHeight="1" x14ac:dyDescent="0.25">
      <c r="A277" s="76"/>
      <c r="B277" s="77"/>
      <c r="C277" s="85"/>
      <c r="D277" s="86" t="s">
        <v>1</v>
      </c>
      <c r="E277" s="721" t="s">
        <v>101</v>
      </c>
      <c r="F277" s="722"/>
      <c r="G277" s="722"/>
      <c r="H277" s="722"/>
      <c r="I277" s="722"/>
      <c r="J277" s="723">
        <v>0</v>
      </c>
      <c r="K277" s="724"/>
      <c r="L277" s="81">
        <v>60000</v>
      </c>
      <c r="M277" s="723">
        <v>60000</v>
      </c>
      <c r="N277" s="724"/>
      <c r="O277" s="87">
        <f t="shared" si="20"/>
        <v>100</v>
      </c>
      <c r="P277" s="83">
        <f t="shared" si="19"/>
        <v>1.5005358526069847E-2</v>
      </c>
    </row>
    <row r="278" spans="1:16" s="126" customFormat="1" ht="15.75" customHeight="1" x14ac:dyDescent="0.25">
      <c r="A278" s="122"/>
      <c r="B278" s="123"/>
      <c r="C278" s="725" t="s">
        <v>156</v>
      </c>
      <c r="D278" s="726"/>
      <c r="E278" s="726"/>
      <c r="F278" s="726"/>
      <c r="G278" s="726"/>
      <c r="H278" s="726"/>
      <c r="I278" s="726"/>
      <c r="J278" s="727">
        <v>0</v>
      </c>
      <c r="K278" s="728"/>
      <c r="L278" s="108">
        <v>0</v>
      </c>
      <c r="M278" s="727">
        <v>873</v>
      </c>
      <c r="N278" s="728"/>
      <c r="O278" s="127" t="s">
        <v>30</v>
      </c>
      <c r="P278" s="125">
        <f t="shared" si="19"/>
        <v>2.1832796655431631E-4</v>
      </c>
    </row>
    <row r="279" spans="1:16" s="104" customFormat="1" ht="13.5" customHeight="1" x14ac:dyDescent="0.25">
      <c r="A279" s="99"/>
      <c r="B279" s="100"/>
      <c r="C279" s="100" t="s">
        <v>1</v>
      </c>
      <c r="D279" s="729" t="s">
        <v>54</v>
      </c>
      <c r="E279" s="730"/>
      <c r="F279" s="730"/>
      <c r="G279" s="730"/>
      <c r="H279" s="730"/>
      <c r="I279" s="730"/>
      <c r="J279" s="731">
        <v>0</v>
      </c>
      <c r="K279" s="732"/>
      <c r="L279" s="78">
        <v>0</v>
      </c>
      <c r="M279" s="731">
        <v>873</v>
      </c>
      <c r="N279" s="732"/>
      <c r="O279" s="79" t="s">
        <v>30</v>
      </c>
      <c r="P279" s="80">
        <f t="shared" si="19"/>
        <v>2.1832796655431631E-4</v>
      </c>
    </row>
    <row r="280" spans="1:16" ht="12" customHeight="1" x14ac:dyDescent="0.25">
      <c r="A280" s="76"/>
      <c r="B280" s="77"/>
      <c r="C280" s="77"/>
      <c r="D280" s="91" t="s">
        <v>1</v>
      </c>
      <c r="E280" s="721" t="s">
        <v>76</v>
      </c>
      <c r="F280" s="722"/>
      <c r="G280" s="722"/>
      <c r="H280" s="722"/>
      <c r="I280" s="722"/>
      <c r="J280" s="751">
        <v>0</v>
      </c>
      <c r="K280" s="752"/>
      <c r="L280" s="113">
        <v>0</v>
      </c>
      <c r="M280" s="751">
        <v>26</v>
      </c>
      <c r="N280" s="752"/>
      <c r="O280" s="82" t="s">
        <v>30</v>
      </c>
      <c r="P280" s="83">
        <f t="shared" si="19"/>
        <v>6.5023220279636007E-6</v>
      </c>
    </row>
    <row r="281" spans="1:16" ht="12" customHeight="1" x14ac:dyDescent="0.25">
      <c r="A281" s="76"/>
      <c r="B281" s="77"/>
      <c r="C281" s="77"/>
      <c r="D281" s="92"/>
      <c r="E281" s="721" t="s">
        <v>55</v>
      </c>
      <c r="F281" s="722"/>
      <c r="G281" s="722"/>
      <c r="H281" s="722"/>
      <c r="I281" s="722"/>
      <c r="J281" s="751">
        <v>0</v>
      </c>
      <c r="K281" s="752"/>
      <c r="L281" s="113">
        <v>0</v>
      </c>
      <c r="M281" s="751">
        <v>710</v>
      </c>
      <c r="N281" s="752"/>
      <c r="O281" s="82" t="s">
        <v>30</v>
      </c>
      <c r="P281" s="83">
        <f t="shared" si="19"/>
        <v>1.7756340922515986E-4</v>
      </c>
    </row>
    <row r="282" spans="1:16" ht="12" customHeight="1" x14ac:dyDescent="0.25">
      <c r="A282" s="76"/>
      <c r="B282" s="77"/>
      <c r="C282" s="85"/>
      <c r="D282" s="105"/>
      <c r="E282" s="721" t="s">
        <v>56</v>
      </c>
      <c r="F282" s="722"/>
      <c r="G282" s="722"/>
      <c r="H282" s="722"/>
      <c r="I282" s="722"/>
      <c r="J282" s="751">
        <v>0</v>
      </c>
      <c r="K282" s="752"/>
      <c r="L282" s="113">
        <v>0</v>
      </c>
      <c r="M282" s="751">
        <v>137</v>
      </c>
      <c r="N282" s="752"/>
      <c r="O282" s="82" t="s">
        <v>30</v>
      </c>
      <c r="P282" s="83">
        <f t="shared" si="19"/>
        <v>3.4262235301192822E-5</v>
      </c>
    </row>
    <row r="283" spans="1:16" s="126" customFormat="1" ht="15.75" customHeight="1" x14ac:dyDescent="0.25">
      <c r="A283" s="128"/>
      <c r="B283" s="129"/>
      <c r="C283" s="745" t="s">
        <v>157</v>
      </c>
      <c r="D283" s="746"/>
      <c r="E283" s="746"/>
      <c r="F283" s="746"/>
      <c r="G283" s="746"/>
      <c r="H283" s="746"/>
      <c r="I283" s="746"/>
      <c r="J283" s="747">
        <v>0</v>
      </c>
      <c r="K283" s="748"/>
      <c r="L283" s="130">
        <v>0</v>
      </c>
      <c r="M283" s="747">
        <v>5119</v>
      </c>
      <c r="N283" s="748"/>
      <c r="O283" s="131" t="s">
        <v>30</v>
      </c>
      <c r="P283" s="132">
        <f t="shared" si="19"/>
        <v>1.280207171582526E-3</v>
      </c>
    </row>
    <row r="284" spans="1:16" s="104" customFormat="1" ht="13.5" customHeight="1" x14ac:dyDescent="0.25">
      <c r="A284" s="99"/>
      <c r="B284" s="100"/>
      <c r="C284" s="100" t="s">
        <v>1</v>
      </c>
      <c r="D284" s="741" t="s">
        <v>54</v>
      </c>
      <c r="E284" s="742"/>
      <c r="F284" s="742"/>
      <c r="G284" s="742"/>
      <c r="H284" s="742"/>
      <c r="I284" s="742"/>
      <c r="J284" s="743">
        <v>0</v>
      </c>
      <c r="K284" s="744"/>
      <c r="L284" s="101">
        <v>0</v>
      </c>
      <c r="M284" s="743">
        <v>5119</v>
      </c>
      <c r="N284" s="744"/>
      <c r="O284" s="133" t="s">
        <v>30</v>
      </c>
      <c r="P284" s="103">
        <f t="shared" si="19"/>
        <v>1.280207171582526E-3</v>
      </c>
    </row>
    <row r="285" spans="1:16" ht="11.85" customHeight="1" x14ac:dyDescent="0.25">
      <c r="A285" s="76"/>
      <c r="B285" s="77"/>
      <c r="C285" s="85"/>
      <c r="D285" s="86" t="s">
        <v>1</v>
      </c>
      <c r="E285" s="721" t="s">
        <v>55</v>
      </c>
      <c r="F285" s="722"/>
      <c r="G285" s="722"/>
      <c r="H285" s="722"/>
      <c r="I285" s="722"/>
      <c r="J285" s="751">
        <v>0</v>
      </c>
      <c r="K285" s="752"/>
      <c r="L285" s="113">
        <v>0</v>
      </c>
      <c r="M285" s="751">
        <v>3951</v>
      </c>
      <c r="N285" s="752"/>
      <c r="O285" s="82" t="s">
        <v>30</v>
      </c>
      <c r="P285" s="83">
        <f t="shared" si="19"/>
        <v>9.8810285894169948E-4</v>
      </c>
    </row>
    <row r="286" spans="1:16" s="126" customFormat="1" ht="15.75" customHeight="1" x14ac:dyDescent="0.25">
      <c r="A286" s="122" t="s">
        <v>1</v>
      </c>
      <c r="B286" s="123"/>
      <c r="C286" s="725" t="s">
        <v>158</v>
      </c>
      <c r="D286" s="726"/>
      <c r="E286" s="726"/>
      <c r="F286" s="726"/>
      <c r="G286" s="726"/>
      <c r="H286" s="726"/>
      <c r="I286" s="726"/>
      <c r="J286" s="727">
        <v>0</v>
      </c>
      <c r="K286" s="728"/>
      <c r="L286" s="108">
        <v>0</v>
      </c>
      <c r="M286" s="727">
        <v>716</v>
      </c>
      <c r="N286" s="728"/>
      <c r="O286" s="127" t="s">
        <v>30</v>
      </c>
      <c r="P286" s="125">
        <f t="shared" si="19"/>
        <v>1.7906394507776686E-4</v>
      </c>
    </row>
    <row r="287" spans="1:16" s="104" customFormat="1" ht="13.5" customHeight="1" x14ac:dyDescent="0.25">
      <c r="A287" s="99"/>
      <c r="B287" s="100"/>
      <c r="C287" s="100" t="s">
        <v>1</v>
      </c>
      <c r="D287" s="729" t="s">
        <v>54</v>
      </c>
      <c r="E287" s="730"/>
      <c r="F287" s="730"/>
      <c r="G287" s="730"/>
      <c r="H287" s="730"/>
      <c r="I287" s="730"/>
      <c r="J287" s="731">
        <v>0</v>
      </c>
      <c r="K287" s="732"/>
      <c r="L287" s="78">
        <v>0</v>
      </c>
      <c r="M287" s="731">
        <v>716</v>
      </c>
      <c r="N287" s="732"/>
      <c r="O287" s="79" t="s">
        <v>30</v>
      </c>
      <c r="P287" s="80">
        <f t="shared" si="19"/>
        <v>1.7906394507776686E-4</v>
      </c>
    </row>
    <row r="288" spans="1:16" ht="11.85" customHeight="1" x14ac:dyDescent="0.25">
      <c r="A288" s="76"/>
      <c r="B288" s="77"/>
      <c r="C288" s="85"/>
      <c r="D288" s="86" t="s">
        <v>1</v>
      </c>
      <c r="E288" s="721" t="s">
        <v>55</v>
      </c>
      <c r="F288" s="722"/>
      <c r="G288" s="722"/>
      <c r="H288" s="722"/>
      <c r="I288" s="722"/>
      <c r="J288" s="751">
        <v>0</v>
      </c>
      <c r="K288" s="752"/>
      <c r="L288" s="113">
        <v>0</v>
      </c>
      <c r="M288" s="751">
        <v>716</v>
      </c>
      <c r="N288" s="752"/>
      <c r="O288" s="82" t="s">
        <v>30</v>
      </c>
      <c r="P288" s="83">
        <f t="shared" si="19"/>
        <v>1.7906394507776686E-4</v>
      </c>
    </row>
    <row r="289" spans="1:16" s="126" customFormat="1" ht="15.75" customHeight="1" x14ac:dyDescent="0.25">
      <c r="A289" s="122"/>
      <c r="B289" s="123"/>
      <c r="C289" s="725" t="s">
        <v>159</v>
      </c>
      <c r="D289" s="726"/>
      <c r="E289" s="726"/>
      <c r="F289" s="726"/>
      <c r="G289" s="726"/>
      <c r="H289" s="726"/>
      <c r="I289" s="726"/>
      <c r="J289" s="727">
        <v>0</v>
      </c>
      <c r="K289" s="728"/>
      <c r="L289" s="108">
        <v>0</v>
      </c>
      <c r="M289" s="727">
        <v>4535</v>
      </c>
      <c r="N289" s="728"/>
      <c r="O289" s="127" t="s">
        <v>30</v>
      </c>
      <c r="P289" s="125">
        <f t="shared" si="19"/>
        <v>1.1341550152621127E-3</v>
      </c>
    </row>
    <row r="290" spans="1:16" s="104" customFormat="1" ht="13.5" customHeight="1" x14ac:dyDescent="0.25">
      <c r="A290" s="99"/>
      <c r="B290" s="100"/>
      <c r="C290" s="100" t="s">
        <v>1</v>
      </c>
      <c r="D290" s="729" t="s">
        <v>54</v>
      </c>
      <c r="E290" s="730"/>
      <c r="F290" s="730"/>
      <c r="G290" s="730"/>
      <c r="H290" s="730"/>
      <c r="I290" s="730"/>
      <c r="J290" s="731">
        <v>0</v>
      </c>
      <c r="K290" s="732"/>
      <c r="L290" s="78">
        <v>0</v>
      </c>
      <c r="M290" s="731">
        <v>4535</v>
      </c>
      <c r="N290" s="732"/>
      <c r="O290" s="79" t="s">
        <v>30</v>
      </c>
      <c r="P290" s="80">
        <f t="shared" si="19"/>
        <v>1.1341550152621127E-3</v>
      </c>
    </row>
    <row r="291" spans="1:16" ht="11.85" customHeight="1" x14ac:dyDescent="0.25">
      <c r="A291" s="76"/>
      <c r="B291" s="77"/>
      <c r="C291" s="77"/>
      <c r="D291" s="91" t="s">
        <v>1</v>
      </c>
      <c r="E291" s="721" t="s">
        <v>55</v>
      </c>
      <c r="F291" s="722"/>
      <c r="G291" s="722"/>
      <c r="H291" s="722"/>
      <c r="I291" s="722"/>
      <c r="J291" s="751">
        <v>0</v>
      </c>
      <c r="K291" s="752"/>
      <c r="L291" s="113">
        <v>0</v>
      </c>
      <c r="M291" s="751">
        <v>3504</v>
      </c>
      <c r="N291" s="752"/>
      <c r="O291" s="82" t="s">
        <v>30</v>
      </c>
      <c r="P291" s="83">
        <f t="shared" si="19"/>
        <v>8.7631293792247923E-4</v>
      </c>
    </row>
    <row r="292" spans="1:16" ht="11.85" customHeight="1" x14ac:dyDescent="0.25">
      <c r="A292" s="76"/>
      <c r="B292" s="77"/>
      <c r="C292" s="85"/>
      <c r="D292" s="105"/>
      <c r="E292" s="721" t="s">
        <v>56</v>
      </c>
      <c r="F292" s="722"/>
      <c r="G292" s="722"/>
      <c r="H292" s="722"/>
      <c r="I292" s="722"/>
      <c r="J292" s="751">
        <v>0</v>
      </c>
      <c r="K292" s="752"/>
      <c r="L292" s="113">
        <v>0</v>
      </c>
      <c r="M292" s="751">
        <v>1032</v>
      </c>
      <c r="N292" s="752"/>
      <c r="O292" s="82" t="s">
        <v>30</v>
      </c>
      <c r="P292" s="134">
        <f t="shared" si="19"/>
        <v>2.5809216664840137E-4</v>
      </c>
    </row>
    <row r="293" spans="1:16" s="126" customFormat="1" ht="15.75" customHeight="1" x14ac:dyDescent="0.25">
      <c r="A293" s="122"/>
      <c r="B293" s="123"/>
      <c r="C293" s="725" t="s">
        <v>160</v>
      </c>
      <c r="D293" s="726"/>
      <c r="E293" s="726"/>
      <c r="F293" s="726"/>
      <c r="G293" s="726"/>
      <c r="H293" s="726"/>
      <c r="I293" s="726"/>
      <c r="J293" s="727">
        <v>0</v>
      </c>
      <c r="K293" s="728"/>
      <c r="L293" s="108">
        <v>0</v>
      </c>
      <c r="M293" s="727">
        <v>1343</v>
      </c>
      <c r="N293" s="728"/>
      <c r="O293" s="127" t="s">
        <v>30</v>
      </c>
      <c r="P293" s="125">
        <f t="shared" si="19"/>
        <v>3.3586994167519678E-4</v>
      </c>
    </row>
    <row r="294" spans="1:16" s="104" customFormat="1" ht="13.5" customHeight="1" x14ac:dyDescent="0.25">
      <c r="A294" s="99"/>
      <c r="B294" s="100"/>
      <c r="C294" s="100" t="s">
        <v>1</v>
      </c>
      <c r="D294" s="729" t="s">
        <v>54</v>
      </c>
      <c r="E294" s="730"/>
      <c r="F294" s="730"/>
      <c r="G294" s="730"/>
      <c r="H294" s="730"/>
      <c r="I294" s="730"/>
      <c r="J294" s="731">
        <v>0</v>
      </c>
      <c r="K294" s="732"/>
      <c r="L294" s="78">
        <v>0</v>
      </c>
      <c r="M294" s="731">
        <v>1041</v>
      </c>
      <c r="N294" s="732"/>
      <c r="O294" s="79" t="s">
        <v>30</v>
      </c>
      <c r="P294" s="80">
        <f t="shared" si="19"/>
        <v>2.6034297042731185E-4</v>
      </c>
    </row>
    <row r="295" spans="1:16" ht="11.85" customHeight="1" x14ac:dyDescent="0.25">
      <c r="A295" s="76"/>
      <c r="B295" s="77"/>
      <c r="C295" s="77"/>
      <c r="D295" s="91" t="s">
        <v>1</v>
      </c>
      <c r="E295" s="721" t="s">
        <v>55</v>
      </c>
      <c r="F295" s="722"/>
      <c r="G295" s="722"/>
      <c r="H295" s="722"/>
      <c r="I295" s="722"/>
      <c r="J295" s="751">
        <v>0</v>
      </c>
      <c r="K295" s="752"/>
      <c r="L295" s="113">
        <v>0</v>
      </c>
      <c r="M295" s="751">
        <v>975</v>
      </c>
      <c r="N295" s="752"/>
      <c r="O295" s="82" t="s">
        <v>30</v>
      </c>
      <c r="P295" s="83">
        <f t="shared" si="19"/>
        <v>2.4383707604863503E-4</v>
      </c>
    </row>
    <row r="296" spans="1:16" ht="11.85" customHeight="1" x14ac:dyDescent="0.25">
      <c r="A296" s="76"/>
      <c r="B296" s="77"/>
      <c r="C296" s="77"/>
      <c r="D296" s="105"/>
      <c r="E296" s="721" t="s">
        <v>56</v>
      </c>
      <c r="F296" s="722"/>
      <c r="G296" s="722"/>
      <c r="H296" s="722"/>
      <c r="I296" s="722"/>
      <c r="J296" s="751">
        <v>0</v>
      </c>
      <c r="K296" s="752"/>
      <c r="L296" s="113">
        <v>0</v>
      </c>
      <c r="M296" s="751">
        <v>66</v>
      </c>
      <c r="N296" s="752"/>
      <c r="O296" s="82" t="s">
        <v>30</v>
      </c>
      <c r="P296" s="83">
        <f t="shared" si="19"/>
        <v>1.6505894378676834E-5</v>
      </c>
    </row>
    <row r="297" spans="1:16" s="104" customFormat="1" ht="13.5" customHeight="1" x14ac:dyDescent="0.25">
      <c r="A297" s="99"/>
      <c r="B297" s="100"/>
      <c r="C297" s="100"/>
      <c r="D297" s="729" t="s">
        <v>57</v>
      </c>
      <c r="E297" s="730"/>
      <c r="F297" s="730"/>
      <c r="G297" s="730"/>
      <c r="H297" s="730"/>
      <c r="I297" s="730"/>
      <c r="J297" s="731">
        <v>0</v>
      </c>
      <c r="K297" s="732"/>
      <c r="L297" s="78">
        <v>0</v>
      </c>
      <c r="M297" s="731">
        <v>303</v>
      </c>
      <c r="N297" s="732"/>
      <c r="O297" s="79" t="s">
        <v>30</v>
      </c>
      <c r="P297" s="80">
        <f t="shared" si="19"/>
        <v>7.577706055665274E-5</v>
      </c>
    </row>
    <row r="298" spans="1:16" ht="11.85" customHeight="1" x14ac:dyDescent="0.25">
      <c r="A298" s="76"/>
      <c r="B298" s="77"/>
      <c r="C298" s="85"/>
      <c r="D298" s="86" t="s">
        <v>1</v>
      </c>
      <c r="E298" s="721" t="s">
        <v>108</v>
      </c>
      <c r="F298" s="722"/>
      <c r="G298" s="722"/>
      <c r="H298" s="722"/>
      <c r="I298" s="722"/>
      <c r="J298" s="751">
        <v>0</v>
      </c>
      <c r="K298" s="752"/>
      <c r="L298" s="113">
        <v>0</v>
      </c>
      <c r="M298" s="751">
        <v>303</v>
      </c>
      <c r="N298" s="752"/>
      <c r="O298" s="82" t="s">
        <v>30</v>
      </c>
      <c r="P298" s="83">
        <f t="shared" si="19"/>
        <v>7.577706055665274E-5</v>
      </c>
    </row>
    <row r="299" spans="1:16" s="126" customFormat="1" ht="15.75" customHeight="1" x14ac:dyDescent="0.25">
      <c r="A299" s="122"/>
      <c r="B299" s="123"/>
      <c r="C299" s="725" t="s">
        <v>161</v>
      </c>
      <c r="D299" s="726"/>
      <c r="E299" s="726"/>
      <c r="F299" s="726"/>
      <c r="G299" s="726"/>
      <c r="H299" s="726"/>
      <c r="I299" s="726"/>
      <c r="J299" s="727">
        <v>88428</v>
      </c>
      <c r="K299" s="728"/>
      <c r="L299" s="108">
        <v>89976</v>
      </c>
      <c r="M299" s="727">
        <v>76838</v>
      </c>
      <c r="N299" s="728"/>
      <c r="O299" s="124">
        <f>+M299/L299*100</f>
        <v>85.398328443140386</v>
      </c>
      <c r="P299" s="125">
        <f t="shared" si="19"/>
        <v>1.9216362307102584E-2</v>
      </c>
    </row>
    <row r="300" spans="1:16" s="104" customFormat="1" ht="13.5" customHeight="1" x14ac:dyDescent="0.25">
      <c r="A300" s="99"/>
      <c r="B300" s="100"/>
      <c r="C300" s="100" t="s">
        <v>1</v>
      </c>
      <c r="D300" s="729" t="s">
        <v>54</v>
      </c>
      <c r="E300" s="730"/>
      <c r="F300" s="730"/>
      <c r="G300" s="730"/>
      <c r="H300" s="730"/>
      <c r="I300" s="730"/>
      <c r="J300" s="731">
        <v>88428</v>
      </c>
      <c r="K300" s="732"/>
      <c r="L300" s="78">
        <v>89976</v>
      </c>
      <c r="M300" s="731">
        <v>76838</v>
      </c>
      <c r="N300" s="732"/>
      <c r="O300" s="84">
        <f>+M300/L300*100</f>
        <v>85.398328443140386</v>
      </c>
      <c r="P300" s="80">
        <f t="shared" si="19"/>
        <v>1.9216362307102584E-2</v>
      </c>
    </row>
    <row r="301" spans="1:16" ht="11.85" customHeight="1" x14ac:dyDescent="0.25">
      <c r="A301" s="76"/>
      <c r="B301" s="77"/>
      <c r="C301" s="77"/>
      <c r="D301" s="91" t="s">
        <v>1</v>
      </c>
      <c r="E301" s="721" t="s">
        <v>55</v>
      </c>
      <c r="F301" s="722"/>
      <c r="G301" s="722"/>
      <c r="H301" s="722"/>
      <c r="I301" s="722"/>
      <c r="J301" s="723">
        <v>0</v>
      </c>
      <c r="K301" s="724"/>
      <c r="L301" s="81">
        <v>0</v>
      </c>
      <c r="M301" s="723">
        <v>862</v>
      </c>
      <c r="N301" s="724"/>
      <c r="O301" s="82" t="s">
        <v>30</v>
      </c>
      <c r="P301" s="83">
        <f t="shared" si="19"/>
        <v>2.1557698415787017E-4</v>
      </c>
    </row>
    <row r="302" spans="1:16" ht="11.85" customHeight="1" x14ac:dyDescent="0.25">
      <c r="A302" s="76"/>
      <c r="B302" s="77"/>
      <c r="C302" s="77"/>
      <c r="D302" s="92"/>
      <c r="E302" s="721" t="s">
        <v>56</v>
      </c>
      <c r="F302" s="722"/>
      <c r="G302" s="722"/>
      <c r="H302" s="722"/>
      <c r="I302" s="722"/>
      <c r="J302" s="723">
        <v>0</v>
      </c>
      <c r="K302" s="724"/>
      <c r="L302" s="81">
        <v>0</v>
      </c>
      <c r="M302" s="723">
        <v>87</v>
      </c>
      <c r="N302" s="724"/>
      <c r="O302" s="82" t="s">
        <v>30</v>
      </c>
      <c r="P302" s="83">
        <f t="shared" si="19"/>
        <v>2.1757769862801281E-5</v>
      </c>
    </row>
    <row r="303" spans="1:16" ht="25.5" customHeight="1" x14ac:dyDescent="0.25">
      <c r="A303" s="76"/>
      <c r="B303" s="77"/>
      <c r="C303" s="77"/>
      <c r="D303" s="92"/>
      <c r="E303" s="721" t="s">
        <v>162</v>
      </c>
      <c r="F303" s="722"/>
      <c r="G303" s="722"/>
      <c r="H303" s="722"/>
      <c r="I303" s="722"/>
      <c r="J303" s="723">
        <v>88428</v>
      </c>
      <c r="K303" s="724"/>
      <c r="L303" s="81">
        <v>89976</v>
      </c>
      <c r="M303" s="723">
        <v>75862</v>
      </c>
      <c r="N303" s="724"/>
      <c r="O303" s="87">
        <f>+M303/L303*100</f>
        <v>84.313594736374142</v>
      </c>
      <c r="P303" s="83">
        <f t="shared" si="19"/>
        <v>1.8972275141745182E-2</v>
      </c>
    </row>
    <row r="304" spans="1:16" ht="37.5" customHeight="1" x14ac:dyDescent="0.25">
      <c r="A304" s="111"/>
      <c r="B304" s="85"/>
      <c r="C304" s="85"/>
      <c r="D304" s="105"/>
      <c r="E304" s="721" t="s">
        <v>89</v>
      </c>
      <c r="F304" s="722"/>
      <c r="G304" s="722"/>
      <c r="H304" s="722"/>
      <c r="I304" s="722"/>
      <c r="J304" s="723">
        <v>0</v>
      </c>
      <c r="K304" s="724"/>
      <c r="L304" s="81">
        <v>0</v>
      </c>
      <c r="M304" s="723">
        <v>27</v>
      </c>
      <c r="N304" s="724"/>
      <c r="O304" s="82" t="s">
        <v>30</v>
      </c>
      <c r="P304" s="83">
        <f t="shared" si="19"/>
        <v>6.752411336731432E-6</v>
      </c>
    </row>
    <row r="305" spans="1:16" ht="18.75" customHeight="1" x14ac:dyDescent="0.25">
      <c r="A305" s="733" t="s">
        <v>163</v>
      </c>
      <c r="B305" s="734"/>
      <c r="C305" s="734"/>
      <c r="D305" s="734"/>
      <c r="E305" s="734"/>
      <c r="F305" s="734"/>
      <c r="G305" s="734"/>
      <c r="H305" s="734"/>
      <c r="I305" s="735"/>
      <c r="J305" s="736">
        <v>0</v>
      </c>
      <c r="K305" s="737"/>
      <c r="L305" s="68">
        <v>0</v>
      </c>
      <c r="M305" s="736">
        <v>187</v>
      </c>
      <c r="N305" s="737"/>
      <c r="O305" s="135" t="s">
        <v>30</v>
      </c>
      <c r="P305" s="70">
        <f t="shared" si="19"/>
        <v>4.6766700739584359E-5</v>
      </c>
    </row>
    <row r="306" spans="1:16" s="126" customFormat="1" ht="15.75" customHeight="1" x14ac:dyDescent="0.25">
      <c r="A306" s="122" t="s">
        <v>1</v>
      </c>
      <c r="B306" s="123"/>
      <c r="C306" s="725" t="s">
        <v>164</v>
      </c>
      <c r="D306" s="726"/>
      <c r="E306" s="726"/>
      <c r="F306" s="726"/>
      <c r="G306" s="726"/>
      <c r="H306" s="726"/>
      <c r="I306" s="726"/>
      <c r="J306" s="727">
        <v>0</v>
      </c>
      <c r="K306" s="728"/>
      <c r="L306" s="108">
        <v>0</v>
      </c>
      <c r="M306" s="727">
        <v>187</v>
      </c>
      <c r="N306" s="728"/>
      <c r="O306" s="127" t="s">
        <v>30</v>
      </c>
      <c r="P306" s="125">
        <f t="shared" ref="P306:P369" si="21">+M306/$M$9*100</f>
        <v>4.6766700739584359E-5</v>
      </c>
    </row>
    <row r="307" spans="1:16" s="104" customFormat="1" ht="13.5" customHeight="1" x14ac:dyDescent="0.25">
      <c r="A307" s="99"/>
      <c r="B307" s="100"/>
      <c r="C307" s="100" t="s">
        <v>1</v>
      </c>
      <c r="D307" s="729" t="s">
        <v>54</v>
      </c>
      <c r="E307" s="730"/>
      <c r="F307" s="730"/>
      <c r="G307" s="730"/>
      <c r="H307" s="730"/>
      <c r="I307" s="730"/>
      <c r="J307" s="731">
        <v>0</v>
      </c>
      <c r="K307" s="732"/>
      <c r="L307" s="78">
        <v>0</v>
      </c>
      <c r="M307" s="731">
        <v>187</v>
      </c>
      <c r="N307" s="732"/>
      <c r="O307" s="79" t="s">
        <v>30</v>
      </c>
      <c r="P307" s="80">
        <f t="shared" si="21"/>
        <v>4.6766700739584359E-5</v>
      </c>
    </row>
    <row r="308" spans="1:16" ht="39" customHeight="1" x14ac:dyDescent="0.25">
      <c r="A308" s="111"/>
      <c r="B308" s="85"/>
      <c r="C308" s="85"/>
      <c r="D308" s="86" t="s">
        <v>1</v>
      </c>
      <c r="E308" s="721" t="s">
        <v>89</v>
      </c>
      <c r="F308" s="722"/>
      <c r="G308" s="722"/>
      <c r="H308" s="722"/>
      <c r="I308" s="722"/>
      <c r="J308" s="723">
        <v>0</v>
      </c>
      <c r="K308" s="724"/>
      <c r="L308" s="81">
        <v>0</v>
      </c>
      <c r="M308" s="723">
        <v>187</v>
      </c>
      <c r="N308" s="724"/>
      <c r="O308" s="82" t="s">
        <v>30</v>
      </c>
      <c r="P308" s="83">
        <f t="shared" si="21"/>
        <v>4.6766700739584359E-5</v>
      </c>
    </row>
    <row r="309" spans="1:16" ht="18.75" customHeight="1" x14ac:dyDescent="0.25">
      <c r="A309" s="733" t="s">
        <v>165</v>
      </c>
      <c r="B309" s="734"/>
      <c r="C309" s="734"/>
      <c r="D309" s="734"/>
      <c r="E309" s="734"/>
      <c r="F309" s="734"/>
      <c r="G309" s="734"/>
      <c r="H309" s="734"/>
      <c r="I309" s="735"/>
      <c r="J309" s="736">
        <v>12864586</v>
      </c>
      <c r="K309" s="737"/>
      <c r="L309" s="68">
        <v>12879586</v>
      </c>
      <c r="M309" s="736">
        <v>1536856</v>
      </c>
      <c r="N309" s="737"/>
      <c r="O309" s="69">
        <f t="shared" ref="O309:O319" si="22">+M309/L309*100</f>
        <v>11.932495345735491</v>
      </c>
      <c r="P309" s="70">
        <f t="shared" si="21"/>
        <v>0.38435125471569337</v>
      </c>
    </row>
    <row r="310" spans="1:16" s="126" customFormat="1" ht="15.75" customHeight="1" x14ac:dyDescent="0.25">
      <c r="A310" s="122" t="s">
        <v>1</v>
      </c>
      <c r="B310" s="123"/>
      <c r="C310" s="725" t="s">
        <v>166</v>
      </c>
      <c r="D310" s="726"/>
      <c r="E310" s="726"/>
      <c r="F310" s="726"/>
      <c r="G310" s="726"/>
      <c r="H310" s="726"/>
      <c r="I310" s="726"/>
      <c r="J310" s="727">
        <v>12819586</v>
      </c>
      <c r="K310" s="728"/>
      <c r="L310" s="108">
        <v>12834586</v>
      </c>
      <c r="M310" s="727">
        <v>1491856</v>
      </c>
      <c r="N310" s="728"/>
      <c r="O310" s="124">
        <f t="shared" si="22"/>
        <v>11.623717352472452</v>
      </c>
      <c r="P310" s="125">
        <f t="shared" si="21"/>
        <v>0.37309723582114102</v>
      </c>
    </row>
    <row r="311" spans="1:16" s="104" customFormat="1" ht="13.5" customHeight="1" x14ac:dyDescent="0.25">
      <c r="A311" s="99"/>
      <c r="B311" s="100"/>
      <c r="C311" s="100" t="s">
        <v>1</v>
      </c>
      <c r="D311" s="729" t="s">
        <v>57</v>
      </c>
      <c r="E311" s="730"/>
      <c r="F311" s="730"/>
      <c r="G311" s="730"/>
      <c r="H311" s="730"/>
      <c r="I311" s="730"/>
      <c r="J311" s="731">
        <v>12819586</v>
      </c>
      <c r="K311" s="732"/>
      <c r="L311" s="78">
        <v>12834586</v>
      </c>
      <c r="M311" s="731">
        <v>1491856</v>
      </c>
      <c r="N311" s="732"/>
      <c r="O311" s="84">
        <f t="shared" si="22"/>
        <v>11.623717352472452</v>
      </c>
      <c r="P311" s="80">
        <f t="shared" si="21"/>
        <v>0.37309723582114102</v>
      </c>
    </row>
    <row r="312" spans="1:16" ht="36" customHeight="1" x14ac:dyDescent="0.25">
      <c r="A312" s="76"/>
      <c r="B312" s="77"/>
      <c r="C312" s="77"/>
      <c r="D312" s="91" t="s">
        <v>1</v>
      </c>
      <c r="E312" s="721" t="s">
        <v>110</v>
      </c>
      <c r="F312" s="722"/>
      <c r="G312" s="722"/>
      <c r="H312" s="722"/>
      <c r="I312" s="722"/>
      <c r="J312" s="723">
        <v>3476856</v>
      </c>
      <c r="K312" s="724"/>
      <c r="L312" s="81">
        <v>3491856</v>
      </c>
      <c r="M312" s="723">
        <v>1491856</v>
      </c>
      <c r="N312" s="724"/>
      <c r="O312" s="87">
        <f t="shared" si="22"/>
        <v>42.723869483735868</v>
      </c>
      <c r="P312" s="83">
        <f t="shared" si="21"/>
        <v>0.37309723582114102</v>
      </c>
    </row>
    <row r="313" spans="1:16" ht="24.75" customHeight="1" x14ac:dyDescent="0.25">
      <c r="A313" s="76"/>
      <c r="B313" s="77"/>
      <c r="C313" s="85"/>
      <c r="D313" s="105"/>
      <c r="E313" s="721" t="s">
        <v>101</v>
      </c>
      <c r="F313" s="722"/>
      <c r="G313" s="722"/>
      <c r="H313" s="722"/>
      <c r="I313" s="722"/>
      <c r="J313" s="723">
        <v>9342730</v>
      </c>
      <c r="K313" s="724"/>
      <c r="L313" s="81">
        <v>9342730</v>
      </c>
      <c r="M313" s="723">
        <v>0</v>
      </c>
      <c r="N313" s="724"/>
      <c r="O313" s="87">
        <f t="shared" si="22"/>
        <v>0</v>
      </c>
      <c r="P313" s="83">
        <f t="shared" si="21"/>
        <v>0</v>
      </c>
    </row>
    <row r="314" spans="1:16" s="126" customFormat="1" ht="15.75" customHeight="1" x14ac:dyDescent="0.25">
      <c r="A314" s="122"/>
      <c r="B314" s="123"/>
      <c r="C314" s="725" t="s">
        <v>167</v>
      </c>
      <c r="D314" s="726"/>
      <c r="E314" s="726"/>
      <c r="F314" s="726"/>
      <c r="G314" s="726"/>
      <c r="H314" s="726"/>
      <c r="I314" s="726"/>
      <c r="J314" s="727">
        <v>45000</v>
      </c>
      <c r="K314" s="728"/>
      <c r="L314" s="108">
        <v>45000</v>
      </c>
      <c r="M314" s="727">
        <v>45000</v>
      </c>
      <c r="N314" s="728"/>
      <c r="O314" s="124">
        <f t="shared" si="22"/>
        <v>100</v>
      </c>
      <c r="P314" s="125">
        <f t="shared" si="21"/>
        <v>1.1254018894552386E-2</v>
      </c>
    </row>
    <row r="315" spans="1:16" s="104" customFormat="1" ht="13.5" customHeight="1" x14ac:dyDescent="0.25">
      <c r="A315" s="99"/>
      <c r="B315" s="100"/>
      <c r="C315" s="100" t="s">
        <v>1</v>
      </c>
      <c r="D315" s="729" t="s">
        <v>54</v>
      </c>
      <c r="E315" s="730"/>
      <c r="F315" s="730"/>
      <c r="G315" s="730"/>
      <c r="H315" s="730"/>
      <c r="I315" s="730"/>
      <c r="J315" s="731">
        <v>45000</v>
      </c>
      <c r="K315" s="732"/>
      <c r="L315" s="78">
        <v>45000</v>
      </c>
      <c r="M315" s="731">
        <v>45000</v>
      </c>
      <c r="N315" s="732"/>
      <c r="O315" s="84">
        <f t="shared" si="22"/>
        <v>100</v>
      </c>
      <c r="P315" s="80">
        <f t="shared" si="21"/>
        <v>1.1254018894552386E-2</v>
      </c>
    </row>
    <row r="316" spans="1:16" ht="26.25" customHeight="1" x14ac:dyDescent="0.25">
      <c r="A316" s="111"/>
      <c r="B316" s="85"/>
      <c r="C316" s="85"/>
      <c r="D316" s="86" t="s">
        <v>1</v>
      </c>
      <c r="E316" s="721" t="s">
        <v>62</v>
      </c>
      <c r="F316" s="722"/>
      <c r="G316" s="722"/>
      <c r="H316" s="722"/>
      <c r="I316" s="722"/>
      <c r="J316" s="723">
        <v>45000</v>
      </c>
      <c r="K316" s="724"/>
      <c r="L316" s="81">
        <v>45000</v>
      </c>
      <c r="M316" s="723">
        <v>45000</v>
      </c>
      <c r="N316" s="724"/>
      <c r="O316" s="87">
        <f t="shared" si="22"/>
        <v>100</v>
      </c>
      <c r="P316" s="83">
        <f t="shared" si="21"/>
        <v>1.1254018894552386E-2</v>
      </c>
    </row>
    <row r="317" spans="1:16" ht="18.75" customHeight="1" x14ac:dyDescent="0.25">
      <c r="A317" s="733" t="s">
        <v>168</v>
      </c>
      <c r="B317" s="734"/>
      <c r="C317" s="734"/>
      <c r="D317" s="734"/>
      <c r="E317" s="734"/>
      <c r="F317" s="734"/>
      <c r="G317" s="734"/>
      <c r="H317" s="734"/>
      <c r="I317" s="735"/>
      <c r="J317" s="736">
        <v>2605000</v>
      </c>
      <c r="K317" s="737"/>
      <c r="L317" s="68">
        <v>2605000</v>
      </c>
      <c r="M317" s="736">
        <v>1448588</v>
      </c>
      <c r="N317" s="737"/>
      <c r="O317" s="69">
        <f t="shared" si="22"/>
        <v>55.607984644913635</v>
      </c>
      <c r="P317" s="70">
        <f t="shared" si="21"/>
        <v>0.36227637160937448</v>
      </c>
    </row>
    <row r="318" spans="1:16" s="126" customFormat="1" ht="33.75" customHeight="1" x14ac:dyDescent="0.25">
      <c r="A318" s="122" t="s">
        <v>1</v>
      </c>
      <c r="B318" s="123"/>
      <c r="C318" s="725" t="s">
        <v>169</v>
      </c>
      <c r="D318" s="726"/>
      <c r="E318" s="726"/>
      <c r="F318" s="726"/>
      <c r="G318" s="726"/>
      <c r="H318" s="726"/>
      <c r="I318" s="726"/>
      <c r="J318" s="727">
        <v>1147000</v>
      </c>
      <c r="K318" s="728"/>
      <c r="L318" s="108">
        <v>1147000</v>
      </c>
      <c r="M318" s="727">
        <v>610034</v>
      </c>
      <c r="N318" s="728"/>
      <c r="O318" s="124">
        <f t="shared" si="22"/>
        <v>53.185178727114213</v>
      </c>
      <c r="P318" s="125">
        <f t="shared" si="21"/>
        <v>0.1525629813848749</v>
      </c>
    </row>
    <row r="319" spans="1:16" s="104" customFormat="1" ht="13.5" customHeight="1" x14ac:dyDescent="0.25">
      <c r="A319" s="99"/>
      <c r="B319" s="100"/>
      <c r="C319" s="100" t="s">
        <v>1</v>
      </c>
      <c r="D319" s="729" t="s">
        <v>54</v>
      </c>
      <c r="E319" s="730"/>
      <c r="F319" s="730"/>
      <c r="G319" s="730"/>
      <c r="H319" s="730"/>
      <c r="I319" s="730"/>
      <c r="J319" s="731">
        <v>1147000</v>
      </c>
      <c r="K319" s="732"/>
      <c r="L319" s="78">
        <v>1147000</v>
      </c>
      <c r="M319" s="731">
        <v>610034</v>
      </c>
      <c r="N319" s="732"/>
      <c r="O319" s="84">
        <f t="shared" si="22"/>
        <v>53.185178727114213</v>
      </c>
      <c r="P319" s="80">
        <f t="shared" si="21"/>
        <v>0.1525629813848749</v>
      </c>
    </row>
    <row r="320" spans="1:16" ht="11.85" customHeight="1" x14ac:dyDescent="0.25">
      <c r="A320" s="76"/>
      <c r="B320" s="77"/>
      <c r="C320" s="77"/>
      <c r="D320" s="91" t="s">
        <v>1</v>
      </c>
      <c r="E320" s="721" t="s">
        <v>56</v>
      </c>
      <c r="F320" s="722"/>
      <c r="G320" s="722"/>
      <c r="H320" s="722"/>
      <c r="I320" s="722"/>
      <c r="J320" s="723">
        <v>0</v>
      </c>
      <c r="K320" s="724"/>
      <c r="L320" s="81">
        <v>0</v>
      </c>
      <c r="M320" s="723">
        <v>16</v>
      </c>
      <c r="N320" s="724"/>
      <c r="O320" s="82" t="s">
        <v>30</v>
      </c>
      <c r="P320" s="83">
        <f t="shared" si="21"/>
        <v>4.0014289402852933E-6</v>
      </c>
    </row>
    <row r="321" spans="1:16" ht="26.25" customHeight="1" x14ac:dyDescent="0.25">
      <c r="A321" s="76"/>
      <c r="B321" s="77"/>
      <c r="C321" s="77"/>
      <c r="D321" s="92"/>
      <c r="E321" s="721" t="s">
        <v>62</v>
      </c>
      <c r="F321" s="722"/>
      <c r="G321" s="722"/>
      <c r="H321" s="722"/>
      <c r="I321" s="722"/>
      <c r="J321" s="723">
        <v>1147000</v>
      </c>
      <c r="K321" s="724"/>
      <c r="L321" s="81">
        <v>1147000</v>
      </c>
      <c r="M321" s="723">
        <v>610000</v>
      </c>
      <c r="N321" s="724"/>
      <c r="O321" s="87">
        <f>+M321/L321*100</f>
        <v>53.182214472537048</v>
      </c>
      <c r="P321" s="83">
        <f t="shared" si="21"/>
        <v>0.15255447834837679</v>
      </c>
    </row>
    <row r="322" spans="1:16" ht="24.75" customHeight="1" x14ac:dyDescent="0.25">
      <c r="A322" s="76"/>
      <c r="B322" s="77"/>
      <c r="C322" s="85"/>
      <c r="D322" s="105"/>
      <c r="E322" s="721" t="s">
        <v>63</v>
      </c>
      <c r="F322" s="722"/>
      <c r="G322" s="722"/>
      <c r="H322" s="722"/>
      <c r="I322" s="722"/>
      <c r="J322" s="723">
        <v>0</v>
      </c>
      <c r="K322" s="724"/>
      <c r="L322" s="81">
        <v>0</v>
      </c>
      <c r="M322" s="723">
        <v>18</v>
      </c>
      <c r="N322" s="724"/>
      <c r="O322" s="82" t="s">
        <v>30</v>
      </c>
      <c r="P322" s="83">
        <f t="shared" si="21"/>
        <v>4.5016075578209541E-6</v>
      </c>
    </row>
    <row r="323" spans="1:16" s="126" customFormat="1" ht="15.75" customHeight="1" x14ac:dyDescent="0.25">
      <c r="A323" s="122"/>
      <c r="B323" s="123"/>
      <c r="C323" s="725" t="s">
        <v>170</v>
      </c>
      <c r="D323" s="726"/>
      <c r="E323" s="726"/>
      <c r="F323" s="726"/>
      <c r="G323" s="726"/>
      <c r="H323" s="726"/>
      <c r="I323" s="726"/>
      <c r="J323" s="727">
        <v>0</v>
      </c>
      <c r="K323" s="728"/>
      <c r="L323" s="108">
        <v>0</v>
      </c>
      <c r="M323" s="727">
        <v>3264</v>
      </c>
      <c r="N323" s="728"/>
      <c r="O323" s="127" t="s">
        <v>30</v>
      </c>
      <c r="P323" s="125">
        <f t="shared" si="21"/>
        <v>8.1629150381819975E-4</v>
      </c>
    </row>
    <row r="324" spans="1:16" s="104" customFormat="1" ht="13.5" customHeight="1" x14ac:dyDescent="0.25">
      <c r="A324" s="99"/>
      <c r="B324" s="100"/>
      <c r="C324" s="100" t="s">
        <v>1</v>
      </c>
      <c r="D324" s="729" t="s">
        <v>54</v>
      </c>
      <c r="E324" s="730"/>
      <c r="F324" s="730"/>
      <c r="G324" s="730"/>
      <c r="H324" s="730"/>
      <c r="I324" s="730"/>
      <c r="J324" s="731">
        <v>0</v>
      </c>
      <c r="K324" s="732"/>
      <c r="L324" s="78">
        <v>0</v>
      </c>
      <c r="M324" s="731">
        <v>3264</v>
      </c>
      <c r="N324" s="732"/>
      <c r="O324" s="79" t="s">
        <v>30</v>
      </c>
      <c r="P324" s="80">
        <f t="shared" si="21"/>
        <v>8.1629150381819975E-4</v>
      </c>
    </row>
    <row r="325" spans="1:16" ht="11.85" customHeight="1" x14ac:dyDescent="0.25">
      <c r="A325" s="76"/>
      <c r="B325" s="77"/>
      <c r="C325" s="77"/>
      <c r="D325" s="91" t="s">
        <v>1</v>
      </c>
      <c r="E325" s="721" t="s">
        <v>76</v>
      </c>
      <c r="F325" s="722"/>
      <c r="G325" s="722"/>
      <c r="H325" s="722"/>
      <c r="I325" s="722"/>
      <c r="J325" s="723">
        <v>0</v>
      </c>
      <c r="K325" s="724"/>
      <c r="L325" s="81">
        <v>0</v>
      </c>
      <c r="M325" s="723">
        <v>365</v>
      </c>
      <c r="N325" s="724"/>
      <c r="O325" s="82" t="s">
        <v>30</v>
      </c>
      <c r="P325" s="83">
        <f t="shared" si="21"/>
        <v>9.1282597700258249E-5</v>
      </c>
    </row>
    <row r="326" spans="1:16" ht="35.25" customHeight="1" x14ac:dyDescent="0.25">
      <c r="A326" s="76"/>
      <c r="B326" s="77"/>
      <c r="C326" s="77"/>
      <c r="D326" s="92"/>
      <c r="E326" s="721" t="s">
        <v>87</v>
      </c>
      <c r="F326" s="722"/>
      <c r="G326" s="722"/>
      <c r="H326" s="722"/>
      <c r="I326" s="722"/>
      <c r="J326" s="723">
        <v>0</v>
      </c>
      <c r="K326" s="724"/>
      <c r="L326" s="81">
        <v>0</v>
      </c>
      <c r="M326" s="723">
        <v>11</v>
      </c>
      <c r="N326" s="724"/>
      <c r="O326" s="82" t="s">
        <v>30</v>
      </c>
      <c r="P326" s="83">
        <f t="shared" si="21"/>
        <v>2.7509823964461387E-6</v>
      </c>
    </row>
    <row r="327" spans="1:16" ht="37.5" customHeight="1" x14ac:dyDescent="0.25">
      <c r="A327" s="76"/>
      <c r="B327" s="77"/>
      <c r="C327" s="85"/>
      <c r="D327" s="105"/>
      <c r="E327" s="721" t="s">
        <v>89</v>
      </c>
      <c r="F327" s="722"/>
      <c r="G327" s="722"/>
      <c r="H327" s="722"/>
      <c r="I327" s="722"/>
      <c r="J327" s="723">
        <v>0</v>
      </c>
      <c r="K327" s="724"/>
      <c r="L327" s="81">
        <v>0</v>
      </c>
      <c r="M327" s="723">
        <v>2888</v>
      </c>
      <c r="N327" s="724"/>
      <c r="O327" s="82" t="s">
        <v>30</v>
      </c>
      <c r="P327" s="83">
        <f t="shared" si="21"/>
        <v>7.2225792372149536E-4</v>
      </c>
    </row>
    <row r="328" spans="1:16" s="126" customFormat="1" ht="15.75" customHeight="1" x14ac:dyDescent="0.25">
      <c r="A328" s="122"/>
      <c r="B328" s="123"/>
      <c r="C328" s="725" t="s">
        <v>171</v>
      </c>
      <c r="D328" s="726"/>
      <c r="E328" s="726"/>
      <c r="F328" s="726"/>
      <c r="G328" s="726"/>
      <c r="H328" s="726"/>
      <c r="I328" s="726"/>
      <c r="J328" s="727">
        <v>1458000</v>
      </c>
      <c r="K328" s="728"/>
      <c r="L328" s="108">
        <v>1458000</v>
      </c>
      <c r="M328" s="727">
        <v>835290</v>
      </c>
      <c r="N328" s="728"/>
      <c r="O328" s="124">
        <f>+M328/L328*100</f>
        <v>57.29012345679012</v>
      </c>
      <c r="P328" s="125">
        <f t="shared" si="21"/>
        <v>0.20889709872068141</v>
      </c>
    </row>
    <row r="329" spans="1:16" s="104" customFormat="1" ht="13.5" customHeight="1" x14ac:dyDescent="0.25">
      <c r="A329" s="99"/>
      <c r="B329" s="100"/>
      <c r="C329" s="100" t="s">
        <v>1</v>
      </c>
      <c r="D329" s="729" t="s">
        <v>54</v>
      </c>
      <c r="E329" s="730"/>
      <c r="F329" s="730"/>
      <c r="G329" s="730"/>
      <c r="H329" s="730"/>
      <c r="I329" s="730"/>
      <c r="J329" s="731">
        <v>1458000</v>
      </c>
      <c r="K329" s="732"/>
      <c r="L329" s="78">
        <v>1458000</v>
      </c>
      <c r="M329" s="731">
        <v>835290</v>
      </c>
      <c r="N329" s="732"/>
      <c r="O329" s="84">
        <f>+M329/L329*100</f>
        <v>57.29012345679012</v>
      </c>
      <c r="P329" s="80">
        <f t="shared" si="21"/>
        <v>0.20889709872068141</v>
      </c>
    </row>
    <row r="330" spans="1:16" ht="11.85" customHeight="1" x14ac:dyDescent="0.25">
      <c r="A330" s="76"/>
      <c r="B330" s="77"/>
      <c r="C330" s="77"/>
      <c r="D330" s="91" t="s">
        <v>1</v>
      </c>
      <c r="E330" s="721" t="s">
        <v>55</v>
      </c>
      <c r="F330" s="722"/>
      <c r="G330" s="722"/>
      <c r="H330" s="722"/>
      <c r="I330" s="722"/>
      <c r="J330" s="723">
        <v>0</v>
      </c>
      <c r="K330" s="724"/>
      <c r="L330" s="81">
        <v>0</v>
      </c>
      <c r="M330" s="723">
        <v>657</v>
      </c>
      <c r="N330" s="724"/>
      <c r="O330" s="82" t="s">
        <v>30</v>
      </c>
      <c r="P330" s="83">
        <f t="shared" si="21"/>
        <v>1.6430867586046484E-4</v>
      </c>
    </row>
    <row r="331" spans="1:16" ht="11.85" customHeight="1" x14ac:dyDescent="0.25">
      <c r="A331" s="76"/>
      <c r="B331" s="77"/>
      <c r="C331" s="77"/>
      <c r="D331" s="92"/>
      <c r="E331" s="721" t="s">
        <v>56</v>
      </c>
      <c r="F331" s="722"/>
      <c r="G331" s="722"/>
      <c r="H331" s="722"/>
      <c r="I331" s="722"/>
      <c r="J331" s="723">
        <v>0</v>
      </c>
      <c r="K331" s="724"/>
      <c r="L331" s="81">
        <v>0</v>
      </c>
      <c r="M331" s="723">
        <v>633</v>
      </c>
      <c r="N331" s="724"/>
      <c r="O331" s="82" t="s">
        <v>30</v>
      </c>
      <c r="P331" s="83">
        <f t="shared" si="21"/>
        <v>1.583065324500369E-4</v>
      </c>
    </row>
    <row r="332" spans="1:16" ht="24.75" customHeight="1" x14ac:dyDescent="0.25">
      <c r="A332" s="111"/>
      <c r="B332" s="85"/>
      <c r="C332" s="85"/>
      <c r="D332" s="105"/>
      <c r="E332" s="721" t="s">
        <v>62</v>
      </c>
      <c r="F332" s="722"/>
      <c r="G332" s="722"/>
      <c r="H332" s="722"/>
      <c r="I332" s="722"/>
      <c r="J332" s="723">
        <v>1458000</v>
      </c>
      <c r="K332" s="724"/>
      <c r="L332" s="81">
        <v>1458000</v>
      </c>
      <c r="M332" s="723">
        <v>834000</v>
      </c>
      <c r="N332" s="724"/>
      <c r="O332" s="87">
        <f t="shared" ref="O332:O338" si="23">+M332/L332*100</f>
        <v>57.201646090534972</v>
      </c>
      <c r="P332" s="83">
        <f t="shared" si="21"/>
        <v>0.2085744835123709</v>
      </c>
    </row>
    <row r="333" spans="1:16" ht="18.75" customHeight="1" x14ac:dyDescent="0.25">
      <c r="A333" s="733" t="s">
        <v>172</v>
      </c>
      <c r="B333" s="734"/>
      <c r="C333" s="734"/>
      <c r="D333" s="734"/>
      <c r="E333" s="734"/>
      <c r="F333" s="734"/>
      <c r="G333" s="734"/>
      <c r="H333" s="734"/>
      <c r="I333" s="735"/>
      <c r="J333" s="736">
        <v>11612443</v>
      </c>
      <c r="K333" s="737"/>
      <c r="L333" s="68">
        <v>11731255</v>
      </c>
      <c r="M333" s="736">
        <v>4793356</v>
      </c>
      <c r="N333" s="737"/>
      <c r="O333" s="69">
        <f t="shared" si="23"/>
        <v>40.859703416215915</v>
      </c>
      <c r="P333" s="70">
        <f t="shared" si="21"/>
        <v>1.1987670887181345</v>
      </c>
    </row>
    <row r="334" spans="1:16" s="126" customFormat="1" ht="15.75" customHeight="1" x14ac:dyDescent="0.25">
      <c r="A334" s="122" t="s">
        <v>1</v>
      </c>
      <c r="B334" s="123"/>
      <c r="C334" s="725" t="s">
        <v>173</v>
      </c>
      <c r="D334" s="726"/>
      <c r="E334" s="726"/>
      <c r="F334" s="726"/>
      <c r="G334" s="726"/>
      <c r="H334" s="726"/>
      <c r="I334" s="726"/>
      <c r="J334" s="727">
        <v>136800</v>
      </c>
      <c r="K334" s="728"/>
      <c r="L334" s="108">
        <v>205681</v>
      </c>
      <c r="M334" s="727">
        <v>0</v>
      </c>
      <c r="N334" s="728"/>
      <c r="O334" s="124">
        <f t="shared" si="23"/>
        <v>0</v>
      </c>
      <c r="P334" s="125">
        <f t="shared" si="21"/>
        <v>0</v>
      </c>
    </row>
    <row r="335" spans="1:16" s="104" customFormat="1" ht="13.5" customHeight="1" x14ac:dyDescent="0.25">
      <c r="A335" s="99"/>
      <c r="B335" s="100"/>
      <c r="C335" s="100" t="s">
        <v>1</v>
      </c>
      <c r="D335" s="729" t="s">
        <v>54</v>
      </c>
      <c r="E335" s="730"/>
      <c r="F335" s="730"/>
      <c r="G335" s="730"/>
      <c r="H335" s="730"/>
      <c r="I335" s="730"/>
      <c r="J335" s="731">
        <v>136800</v>
      </c>
      <c r="K335" s="732"/>
      <c r="L335" s="78">
        <v>205681</v>
      </c>
      <c r="M335" s="731">
        <v>0</v>
      </c>
      <c r="N335" s="732"/>
      <c r="O335" s="84">
        <f t="shared" si="23"/>
        <v>0</v>
      </c>
      <c r="P335" s="80">
        <f t="shared" si="21"/>
        <v>0</v>
      </c>
    </row>
    <row r="336" spans="1:16" ht="11.85" customHeight="1" x14ac:dyDescent="0.25">
      <c r="A336" s="76"/>
      <c r="B336" s="77"/>
      <c r="C336" s="85"/>
      <c r="D336" s="86" t="s">
        <v>1</v>
      </c>
      <c r="E336" s="721" t="s">
        <v>56</v>
      </c>
      <c r="F336" s="722"/>
      <c r="G336" s="722"/>
      <c r="H336" s="722"/>
      <c r="I336" s="722"/>
      <c r="J336" s="751">
        <v>136800</v>
      </c>
      <c r="K336" s="752"/>
      <c r="L336" s="113">
        <v>205681</v>
      </c>
      <c r="M336" s="751">
        <v>0</v>
      </c>
      <c r="N336" s="752"/>
      <c r="O336" s="87">
        <f t="shared" si="23"/>
        <v>0</v>
      </c>
      <c r="P336" s="83">
        <f t="shared" si="21"/>
        <v>0</v>
      </c>
    </row>
    <row r="337" spans="1:16" s="126" customFormat="1" ht="15.75" customHeight="1" x14ac:dyDescent="0.25">
      <c r="A337" s="122"/>
      <c r="B337" s="123"/>
      <c r="C337" s="725" t="s">
        <v>174</v>
      </c>
      <c r="D337" s="726"/>
      <c r="E337" s="726"/>
      <c r="F337" s="726"/>
      <c r="G337" s="726"/>
      <c r="H337" s="726"/>
      <c r="I337" s="726"/>
      <c r="J337" s="727">
        <v>1282000</v>
      </c>
      <c r="K337" s="728"/>
      <c r="L337" s="108">
        <v>1316000</v>
      </c>
      <c r="M337" s="727">
        <v>522249</v>
      </c>
      <c r="N337" s="728"/>
      <c r="O337" s="124">
        <f t="shared" si="23"/>
        <v>39.684574468085103</v>
      </c>
      <c r="P337" s="125">
        <f t="shared" si="21"/>
        <v>0.13060889141469087</v>
      </c>
    </row>
    <row r="338" spans="1:16" s="104" customFormat="1" ht="13.5" customHeight="1" x14ac:dyDescent="0.25">
      <c r="A338" s="99"/>
      <c r="B338" s="100"/>
      <c r="C338" s="100" t="s">
        <v>1</v>
      </c>
      <c r="D338" s="729" t="s">
        <v>54</v>
      </c>
      <c r="E338" s="730"/>
      <c r="F338" s="730"/>
      <c r="G338" s="730"/>
      <c r="H338" s="730"/>
      <c r="I338" s="730"/>
      <c r="J338" s="731">
        <v>1282000</v>
      </c>
      <c r="K338" s="732"/>
      <c r="L338" s="78">
        <v>1316000</v>
      </c>
      <c r="M338" s="731">
        <v>522249</v>
      </c>
      <c r="N338" s="732"/>
      <c r="O338" s="84">
        <f t="shared" si="23"/>
        <v>39.684574468085103</v>
      </c>
      <c r="P338" s="80">
        <f t="shared" si="21"/>
        <v>0.13060889141469087</v>
      </c>
    </row>
    <row r="339" spans="1:16" ht="12.75" customHeight="1" x14ac:dyDescent="0.25">
      <c r="A339" s="76"/>
      <c r="B339" s="77"/>
      <c r="C339" s="77"/>
      <c r="D339" s="750" t="s">
        <v>1</v>
      </c>
      <c r="E339" s="721" t="s">
        <v>55</v>
      </c>
      <c r="F339" s="722"/>
      <c r="G339" s="722"/>
      <c r="H339" s="722"/>
      <c r="I339" s="722"/>
      <c r="J339" s="751">
        <v>0</v>
      </c>
      <c r="K339" s="752"/>
      <c r="L339" s="113">
        <v>0</v>
      </c>
      <c r="M339" s="751">
        <v>240</v>
      </c>
      <c r="N339" s="752"/>
      <c r="O339" s="82" t="s">
        <v>30</v>
      </c>
      <c r="P339" s="83">
        <f t="shared" si="21"/>
        <v>6.0021434104279392E-5</v>
      </c>
    </row>
    <row r="340" spans="1:16" ht="12.75" customHeight="1" x14ac:dyDescent="0.25">
      <c r="A340" s="76"/>
      <c r="B340" s="77"/>
      <c r="C340" s="85"/>
      <c r="D340" s="750"/>
      <c r="E340" s="721" t="s">
        <v>56</v>
      </c>
      <c r="F340" s="722"/>
      <c r="G340" s="722"/>
      <c r="H340" s="722"/>
      <c r="I340" s="722"/>
      <c r="J340" s="751">
        <v>1282000</v>
      </c>
      <c r="K340" s="752"/>
      <c r="L340" s="113">
        <v>1316000</v>
      </c>
      <c r="M340" s="751">
        <v>522009</v>
      </c>
      <c r="N340" s="752"/>
      <c r="O340" s="87">
        <f>+M340/L340*100</f>
        <v>39.666337386018235</v>
      </c>
      <c r="P340" s="83">
        <f t="shared" si="21"/>
        <v>0.1305488699805866</v>
      </c>
    </row>
    <row r="341" spans="1:16" s="126" customFormat="1" ht="15.75" customHeight="1" x14ac:dyDescent="0.25">
      <c r="A341" s="122"/>
      <c r="B341" s="123"/>
      <c r="C341" s="725" t="s">
        <v>175</v>
      </c>
      <c r="D341" s="726"/>
      <c r="E341" s="726"/>
      <c r="F341" s="726"/>
      <c r="G341" s="726"/>
      <c r="H341" s="726"/>
      <c r="I341" s="726"/>
      <c r="J341" s="727">
        <v>10193643</v>
      </c>
      <c r="K341" s="728"/>
      <c r="L341" s="108">
        <v>10209574</v>
      </c>
      <c r="M341" s="727">
        <v>4237376</v>
      </c>
      <c r="N341" s="728"/>
      <c r="O341" s="124">
        <f>+M341/L341*100</f>
        <v>41.503945218478258</v>
      </c>
      <c r="P341" s="125">
        <f t="shared" si="21"/>
        <v>1.0597224348293959</v>
      </c>
    </row>
    <row r="342" spans="1:16" s="104" customFormat="1" ht="13.5" customHeight="1" x14ac:dyDescent="0.25">
      <c r="A342" s="99"/>
      <c r="B342" s="100"/>
      <c r="C342" s="100" t="s">
        <v>1</v>
      </c>
      <c r="D342" s="729" t="s">
        <v>54</v>
      </c>
      <c r="E342" s="730"/>
      <c r="F342" s="730"/>
      <c r="G342" s="730"/>
      <c r="H342" s="730"/>
      <c r="I342" s="730"/>
      <c r="J342" s="731">
        <v>10108643</v>
      </c>
      <c r="K342" s="732"/>
      <c r="L342" s="78">
        <v>10124574</v>
      </c>
      <c r="M342" s="731">
        <v>4237376</v>
      </c>
      <c r="N342" s="732"/>
      <c r="O342" s="84">
        <f>+M342/L342*100</f>
        <v>41.852388060969282</v>
      </c>
      <c r="P342" s="80">
        <f t="shared" si="21"/>
        <v>1.0597224348293959</v>
      </c>
    </row>
    <row r="343" spans="1:16" ht="11.85" customHeight="1" x14ac:dyDescent="0.25">
      <c r="A343" s="76"/>
      <c r="B343" s="77"/>
      <c r="C343" s="77"/>
      <c r="D343" s="91" t="s">
        <v>1</v>
      </c>
      <c r="E343" s="721" t="s">
        <v>60</v>
      </c>
      <c r="F343" s="722"/>
      <c r="G343" s="722"/>
      <c r="H343" s="722"/>
      <c r="I343" s="722"/>
      <c r="J343" s="723">
        <v>0</v>
      </c>
      <c r="K343" s="724"/>
      <c r="L343" s="81">
        <v>0</v>
      </c>
      <c r="M343" s="723">
        <v>9630</v>
      </c>
      <c r="N343" s="724"/>
      <c r="O343" s="87" t="s">
        <v>30</v>
      </c>
      <c r="P343" s="83">
        <f t="shared" si="21"/>
        <v>2.4083600434342107E-3</v>
      </c>
    </row>
    <row r="344" spans="1:16" ht="11.85" customHeight="1" x14ac:dyDescent="0.25">
      <c r="A344" s="76"/>
      <c r="B344" s="77"/>
      <c r="C344" s="77"/>
      <c r="D344" s="92"/>
      <c r="E344" s="721" t="s">
        <v>106</v>
      </c>
      <c r="F344" s="722"/>
      <c r="G344" s="722"/>
      <c r="H344" s="722"/>
      <c r="I344" s="722"/>
      <c r="J344" s="723">
        <v>0</v>
      </c>
      <c r="K344" s="724"/>
      <c r="L344" s="81">
        <v>1869</v>
      </c>
      <c r="M344" s="723">
        <v>1869</v>
      </c>
      <c r="N344" s="724"/>
      <c r="O344" s="87">
        <f>+M344/L344*100</f>
        <v>100</v>
      </c>
      <c r="P344" s="83">
        <f t="shared" si="21"/>
        <v>4.6741691808707578E-4</v>
      </c>
    </row>
    <row r="345" spans="1:16" ht="11.85" customHeight="1" x14ac:dyDescent="0.25">
      <c r="A345" s="76"/>
      <c r="B345" s="77"/>
      <c r="C345" s="77"/>
      <c r="D345" s="92"/>
      <c r="E345" s="721" t="s">
        <v>76</v>
      </c>
      <c r="F345" s="722"/>
      <c r="G345" s="722"/>
      <c r="H345" s="722"/>
      <c r="I345" s="722"/>
      <c r="J345" s="723">
        <v>0</v>
      </c>
      <c r="K345" s="724"/>
      <c r="L345" s="81">
        <v>0</v>
      </c>
      <c r="M345" s="723">
        <v>6600</v>
      </c>
      <c r="N345" s="724"/>
      <c r="O345" s="82" t="s">
        <v>30</v>
      </c>
      <c r="P345" s="83">
        <f t="shared" si="21"/>
        <v>1.6505894378676834E-3</v>
      </c>
    </row>
    <row r="346" spans="1:16" ht="38.25" customHeight="1" x14ac:dyDescent="0.25">
      <c r="A346" s="93"/>
      <c r="B346" s="94"/>
      <c r="C346" s="94"/>
      <c r="D346" s="95"/>
      <c r="E346" s="715" t="s">
        <v>96</v>
      </c>
      <c r="F346" s="716"/>
      <c r="G346" s="716"/>
      <c r="H346" s="716"/>
      <c r="I346" s="716"/>
      <c r="J346" s="717">
        <v>0</v>
      </c>
      <c r="K346" s="718"/>
      <c r="L346" s="96">
        <v>0</v>
      </c>
      <c r="M346" s="717">
        <v>2753</v>
      </c>
      <c r="N346" s="718"/>
      <c r="O346" s="115" t="s">
        <v>30</v>
      </c>
      <c r="P346" s="98">
        <f t="shared" si="21"/>
        <v>6.8849586703783813E-4</v>
      </c>
    </row>
    <row r="347" spans="1:16" ht="38.25" customHeight="1" x14ac:dyDescent="0.25">
      <c r="A347" s="76" t="s">
        <v>1</v>
      </c>
      <c r="B347" s="77"/>
      <c r="C347" s="77"/>
      <c r="D347" s="92"/>
      <c r="E347" s="753" t="s">
        <v>87</v>
      </c>
      <c r="F347" s="754"/>
      <c r="G347" s="754"/>
      <c r="H347" s="754"/>
      <c r="I347" s="754"/>
      <c r="J347" s="755">
        <v>0</v>
      </c>
      <c r="K347" s="756"/>
      <c r="L347" s="116">
        <v>17</v>
      </c>
      <c r="M347" s="755">
        <v>16</v>
      </c>
      <c r="N347" s="756"/>
      <c r="O347" s="117">
        <f>+M347/L347*100</f>
        <v>94.117647058823522</v>
      </c>
      <c r="P347" s="118">
        <f t="shared" si="21"/>
        <v>4.0014289402852933E-6</v>
      </c>
    </row>
    <row r="348" spans="1:16" ht="11.85" customHeight="1" x14ac:dyDescent="0.25">
      <c r="A348" s="76"/>
      <c r="B348" s="77"/>
      <c r="C348" s="77"/>
      <c r="D348" s="92"/>
      <c r="E348" s="721" t="s">
        <v>55</v>
      </c>
      <c r="F348" s="722"/>
      <c r="G348" s="722"/>
      <c r="H348" s="722"/>
      <c r="I348" s="722"/>
      <c r="J348" s="723">
        <v>0</v>
      </c>
      <c r="K348" s="724"/>
      <c r="L348" s="81">
        <v>0</v>
      </c>
      <c r="M348" s="723">
        <v>3065</v>
      </c>
      <c r="N348" s="724"/>
      <c r="O348" s="82" t="s">
        <v>30</v>
      </c>
      <c r="P348" s="83">
        <f t="shared" si="21"/>
        <v>7.6652373137340137E-4</v>
      </c>
    </row>
    <row r="349" spans="1:16" ht="11.85" customHeight="1" x14ac:dyDescent="0.25">
      <c r="A349" s="76"/>
      <c r="B349" s="77"/>
      <c r="C349" s="77"/>
      <c r="D349" s="92"/>
      <c r="E349" s="721" t="s">
        <v>93</v>
      </c>
      <c r="F349" s="722"/>
      <c r="G349" s="722"/>
      <c r="H349" s="722"/>
      <c r="I349" s="722"/>
      <c r="J349" s="723">
        <v>0</v>
      </c>
      <c r="K349" s="724"/>
      <c r="L349" s="81">
        <v>797</v>
      </c>
      <c r="M349" s="723">
        <v>4231</v>
      </c>
      <c r="N349" s="724"/>
      <c r="O349" s="87">
        <f>+M349/L349*100</f>
        <v>530.86574654956087</v>
      </c>
      <c r="P349" s="83">
        <f t="shared" si="21"/>
        <v>1.0581278653966921E-3</v>
      </c>
    </row>
    <row r="350" spans="1:16" ht="11.85" customHeight="1" x14ac:dyDescent="0.25">
      <c r="A350" s="76"/>
      <c r="B350" s="77"/>
      <c r="C350" s="77"/>
      <c r="D350" s="92"/>
      <c r="E350" s="721" t="s">
        <v>56</v>
      </c>
      <c r="F350" s="722"/>
      <c r="G350" s="722"/>
      <c r="H350" s="722"/>
      <c r="I350" s="722"/>
      <c r="J350" s="723">
        <v>0</v>
      </c>
      <c r="K350" s="724"/>
      <c r="L350" s="81">
        <v>0</v>
      </c>
      <c r="M350" s="723">
        <v>9422</v>
      </c>
      <c r="N350" s="724"/>
      <c r="O350" s="82" t="s">
        <v>30</v>
      </c>
      <c r="P350" s="83">
        <f t="shared" si="21"/>
        <v>2.3563414672105017E-3</v>
      </c>
    </row>
    <row r="351" spans="1:16" ht="36.75" customHeight="1" x14ac:dyDescent="0.25">
      <c r="A351" s="76"/>
      <c r="B351" s="77"/>
      <c r="C351" s="77"/>
      <c r="D351" s="92"/>
      <c r="E351" s="721" t="s">
        <v>83</v>
      </c>
      <c r="F351" s="722"/>
      <c r="G351" s="722"/>
      <c r="H351" s="722"/>
      <c r="I351" s="722"/>
      <c r="J351" s="723">
        <v>10012000</v>
      </c>
      <c r="K351" s="724"/>
      <c r="L351" s="81">
        <v>10012000</v>
      </c>
      <c r="M351" s="723">
        <v>4138722</v>
      </c>
      <c r="N351" s="724"/>
      <c r="O351" s="87">
        <f t="shared" ref="O351:O357" si="24">+M351/L351*100</f>
        <v>41.337614862165402</v>
      </c>
      <c r="P351" s="83">
        <f t="shared" si="21"/>
        <v>1.0350501241622143</v>
      </c>
    </row>
    <row r="352" spans="1:16" ht="39" customHeight="1" x14ac:dyDescent="0.25">
      <c r="A352" s="76"/>
      <c r="B352" s="77"/>
      <c r="C352" s="77"/>
      <c r="D352" s="92"/>
      <c r="E352" s="721" t="s">
        <v>84</v>
      </c>
      <c r="F352" s="722"/>
      <c r="G352" s="722"/>
      <c r="H352" s="722"/>
      <c r="I352" s="722"/>
      <c r="J352" s="723">
        <v>95643</v>
      </c>
      <c r="K352" s="724"/>
      <c r="L352" s="81">
        <v>95643</v>
      </c>
      <c r="M352" s="723">
        <v>47822</v>
      </c>
      <c r="N352" s="724"/>
      <c r="O352" s="87">
        <f t="shared" si="24"/>
        <v>50.000522777411838</v>
      </c>
      <c r="P352" s="83">
        <f t="shared" si="21"/>
        <v>1.1959770923895205E-2</v>
      </c>
    </row>
    <row r="353" spans="1:16" ht="30" customHeight="1" x14ac:dyDescent="0.25">
      <c r="A353" s="76"/>
      <c r="B353" s="77"/>
      <c r="C353" s="77"/>
      <c r="D353" s="92"/>
      <c r="E353" s="721" t="s">
        <v>62</v>
      </c>
      <c r="F353" s="722"/>
      <c r="G353" s="722"/>
      <c r="H353" s="722"/>
      <c r="I353" s="722"/>
      <c r="J353" s="723">
        <v>1000</v>
      </c>
      <c r="K353" s="724"/>
      <c r="L353" s="81">
        <v>1000</v>
      </c>
      <c r="M353" s="723">
        <v>0</v>
      </c>
      <c r="N353" s="724"/>
      <c r="O353" s="87">
        <f t="shared" si="24"/>
        <v>0</v>
      </c>
      <c r="P353" s="83">
        <f t="shared" si="21"/>
        <v>0</v>
      </c>
    </row>
    <row r="354" spans="1:16" ht="36" customHeight="1" x14ac:dyDescent="0.25">
      <c r="A354" s="76"/>
      <c r="B354" s="77"/>
      <c r="C354" s="77"/>
      <c r="D354" s="92"/>
      <c r="E354" s="721" t="s">
        <v>90</v>
      </c>
      <c r="F354" s="722"/>
      <c r="G354" s="722"/>
      <c r="H354" s="722"/>
      <c r="I354" s="722"/>
      <c r="J354" s="723">
        <v>0</v>
      </c>
      <c r="K354" s="724"/>
      <c r="L354" s="81">
        <v>10232</v>
      </c>
      <c r="M354" s="723">
        <v>10231</v>
      </c>
      <c r="N354" s="724"/>
      <c r="O354" s="87">
        <f t="shared" si="24"/>
        <v>99.990226739640349</v>
      </c>
      <c r="P354" s="83">
        <f t="shared" si="21"/>
        <v>2.558663718003677E-3</v>
      </c>
    </row>
    <row r="355" spans="1:16" ht="36.75" customHeight="1" x14ac:dyDescent="0.25">
      <c r="A355" s="76"/>
      <c r="B355" s="77"/>
      <c r="C355" s="77"/>
      <c r="D355" s="92"/>
      <c r="E355" s="721" t="s">
        <v>91</v>
      </c>
      <c r="F355" s="722"/>
      <c r="G355" s="722"/>
      <c r="H355" s="722"/>
      <c r="I355" s="722"/>
      <c r="J355" s="723">
        <v>0</v>
      </c>
      <c r="K355" s="724"/>
      <c r="L355" s="81">
        <v>3016</v>
      </c>
      <c r="M355" s="723">
        <v>3015</v>
      </c>
      <c r="N355" s="724"/>
      <c r="O355" s="87">
        <f t="shared" si="24"/>
        <v>99.966843501326267</v>
      </c>
      <c r="P355" s="83">
        <f t="shared" si="21"/>
        <v>7.5401926593500989E-4</v>
      </c>
    </row>
    <row r="356" spans="1:16" s="104" customFormat="1" ht="13.5" customHeight="1" x14ac:dyDescent="0.25">
      <c r="A356" s="99" t="s">
        <v>1</v>
      </c>
      <c r="B356" s="100"/>
      <c r="C356" s="100"/>
      <c r="D356" s="729" t="s">
        <v>57</v>
      </c>
      <c r="E356" s="730"/>
      <c r="F356" s="730"/>
      <c r="G356" s="730"/>
      <c r="H356" s="730"/>
      <c r="I356" s="730"/>
      <c r="J356" s="731">
        <v>85000</v>
      </c>
      <c r="K356" s="732"/>
      <c r="L356" s="78">
        <v>85000</v>
      </c>
      <c r="M356" s="731">
        <v>0</v>
      </c>
      <c r="N356" s="732"/>
      <c r="O356" s="84">
        <f t="shared" si="24"/>
        <v>0</v>
      </c>
      <c r="P356" s="80">
        <f t="shared" si="21"/>
        <v>0</v>
      </c>
    </row>
    <row r="357" spans="1:16" ht="37.5" customHeight="1" x14ac:dyDescent="0.25">
      <c r="A357" s="76"/>
      <c r="B357" s="77"/>
      <c r="C357" s="77"/>
      <c r="D357" s="86" t="s">
        <v>1</v>
      </c>
      <c r="E357" s="721" t="s">
        <v>150</v>
      </c>
      <c r="F357" s="722"/>
      <c r="G357" s="722"/>
      <c r="H357" s="722"/>
      <c r="I357" s="722"/>
      <c r="J357" s="723">
        <v>85000</v>
      </c>
      <c r="K357" s="724"/>
      <c r="L357" s="81">
        <v>85000</v>
      </c>
      <c r="M357" s="723">
        <v>0</v>
      </c>
      <c r="N357" s="724"/>
      <c r="O357" s="87">
        <f t="shared" si="24"/>
        <v>0</v>
      </c>
      <c r="P357" s="83">
        <f t="shared" si="21"/>
        <v>0</v>
      </c>
    </row>
    <row r="358" spans="1:16" s="126" customFormat="1" ht="15.75" customHeight="1" x14ac:dyDescent="0.25">
      <c r="A358" s="122" t="s">
        <v>1</v>
      </c>
      <c r="B358" s="123"/>
      <c r="C358" s="725" t="s">
        <v>176</v>
      </c>
      <c r="D358" s="726"/>
      <c r="E358" s="726"/>
      <c r="F358" s="726"/>
      <c r="G358" s="726"/>
      <c r="H358" s="726"/>
      <c r="I358" s="726"/>
      <c r="J358" s="727">
        <v>0</v>
      </c>
      <c r="K358" s="728"/>
      <c r="L358" s="108">
        <v>0</v>
      </c>
      <c r="M358" s="727">
        <v>33730</v>
      </c>
      <c r="N358" s="728"/>
      <c r="O358" s="127" t="s">
        <v>30</v>
      </c>
      <c r="P358" s="125">
        <f t="shared" si="21"/>
        <v>8.4355123847389343E-3</v>
      </c>
    </row>
    <row r="359" spans="1:16" s="104" customFormat="1" ht="13.5" customHeight="1" x14ac:dyDescent="0.25">
      <c r="A359" s="99"/>
      <c r="B359" s="100"/>
      <c r="C359" s="100" t="s">
        <v>1</v>
      </c>
      <c r="D359" s="729" t="s">
        <v>54</v>
      </c>
      <c r="E359" s="730"/>
      <c r="F359" s="730"/>
      <c r="G359" s="730"/>
      <c r="H359" s="730"/>
      <c r="I359" s="730"/>
      <c r="J359" s="731">
        <v>0</v>
      </c>
      <c r="K359" s="732"/>
      <c r="L359" s="78">
        <v>0</v>
      </c>
      <c r="M359" s="731">
        <v>33730</v>
      </c>
      <c r="N359" s="732"/>
      <c r="O359" s="79" t="s">
        <v>30</v>
      </c>
      <c r="P359" s="80">
        <f t="shared" si="21"/>
        <v>8.4355123847389343E-3</v>
      </c>
    </row>
    <row r="360" spans="1:16" ht="11.85" customHeight="1" x14ac:dyDescent="0.25">
      <c r="A360" s="76"/>
      <c r="B360" s="77"/>
      <c r="C360" s="77"/>
      <c r="D360" s="91" t="s">
        <v>1</v>
      </c>
      <c r="E360" s="721" t="s">
        <v>55</v>
      </c>
      <c r="F360" s="722"/>
      <c r="G360" s="722"/>
      <c r="H360" s="722"/>
      <c r="I360" s="722"/>
      <c r="J360" s="751">
        <v>0</v>
      </c>
      <c r="K360" s="752"/>
      <c r="L360" s="113">
        <v>0</v>
      </c>
      <c r="M360" s="751">
        <v>3673</v>
      </c>
      <c r="N360" s="752"/>
      <c r="O360" s="82" t="s">
        <v>30</v>
      </c>
      <c r="P360" s="83">
        <f t="shared" si="21"/>
        <v>9.1857803110424264E-4</v>
      </c>
    </row>
    <row r="361" spans="1:16" ht="11.85" customHeight="1" x14ac:dyDescent="0.25">
      <c r="A361" s="76"/>
      <c r="B361" s="77"/>
      <c r="C361" s="77"/>
      <c r="D361" s="92"/>
      <c r="E361" s="721" t="s">
        <v>93</v>
      </c>
      <c r="F361" s="722"/>
      <c r="G361" s="722"/>
      <c r="H361" s="722"/>
      <c r="I361" s="722"/>
      <c r="J361" s="751">
        <v>0</v>
      </c>
      <c r="K361" s="752"/>
      <c r="L361" s="113">
        <v>0</v>
      </c>
      <c r="M361" s="751">
        <v>29839</v>
      </c>
      <c r="N361" s="752"/>
      <c r="O361" s="82" t="s">
        <v>30</v>
      </c>
      <c r="P361" s="83">
        <f t="shared" si="21"/>
        <v>7.4624148843233035E-3</v>
      </c>
    </row>
    <row r="362" spans="1:16" ht="11.85" customHeight="1" x14ac:dyDescent="0.25">
      <c r="A362" s="76"/>
      <c r="B362" s="77"/>
      <c r="C362" s="77"/>
      <c r="D362" s="92"/>
      <c r="E362" s="721" t="s">
        <v>177</v>
      </c>
      <c r="F362" s="722"/>
      <c r="G362" s="722"/>
      <c r="H362" s="722"/>
      <c r="I362" s="722"/>
      <c r="J362" s="751">
        <v>0</v>
      </c>
      <c r="K362" s="752"/>
      <c r="L362" s="113">
        <v>0</v>
      </c>
      <c r="M362" s="751">
        <v>185</v>
      </c>
      <c r="N362" s="752"/>
      <c r="O362" s="82" t="s">
        <v>30</v>
      </c>
      <c r="P362" s="83">
        <f t="shared" si="21"/>
        <v>4.6266522122048701E-5</v>
      </c>
    </row>
    <row r="363" spans="1:16" ht="11.85" customHeight="1" x14ac:dyDescent="0.25">
      <c r="A363" s="111"/>
      <c r="B363" s="85"/>
      <c r="C363" s="85"/>
      <c r="D363" s="105"/>
      <c r="E363" s="721" t="s">
        <v>178</v>
      </c>
      <c r="F363" s="722"/>
      <c r="G363" s="722"/>
      <c r="H363" s="722"/>
      <c r="I363" s="722"/>
      <c r="J363" s="751">
        <v>0</v>
      </c>
      <c r="K363" s="752"/>
      <c r="L363" s="113">
        <v>0</v>
      </c>
      <c r="M363" s="751">
        <v>33</v>
      </c>
      <c r="N363" s="752"/>
      <c r="O363" s="82" t="s">
        <v>30</v>
      </c>
      <c r="P363" s="83">
        <f t="shared" si="21"/>
        <v>8.252947189338417E-6</v>
      </c>
    </row>
    <row r="364" spans="1:16" ht="18.75" customHeight="1" x14ac:dyDescent="0.25">
      <c r="A364" s="733" t="s">
        <v>179</v>
      </c>
      <c r="B364" s="734"/>
      <c r="C364" s="734"/>
      <c r="D364" s="734"/>
      <c r="E364" s="734"/>
      <c r="F364" s="734"/>
      <c r="G364" s="734"/>
      <c r="H364" s="734"/>
      <c r="I364" s="735"/>
      <c r="J364" s="736">
        <v>0</v>
      </c>
      <c r="K364" s="737"/>
      <c r="L364" s="68">
        <v>0</v>
      </c>
      <c r="M364" s="736">
        <v>1257</v>
      </c>
      <c r="N364" s="737"/>
      <c r="O364" s="135" t="s">
        <v>30</v>
      </c>
      <c r="P364" s="70">
        <f t="shared" si="21"/>
        <v>3.1436226112116332E-4</v>
      </c>
    </row>
    <row r="365" spans="1:16" s="126" customFormat="1" ht="15.75" customHeight="1" x14ac:dyDescent="0.25">
      <c r="A365" s="122" t="s">
        <v>1</v>
      </c>
      <c r="B365" s="123"/>
      <c r="C365" s="725" t="s">
        <v>180</v>
      </c>
      <c r="D365" s="726"/>
      <c r="E365" s="726"/>
      <c r="F365" s="726"/>
      <c r="G365" s="726"/>
      <c r="H365" s="726"/>
      <c r="I365" s="726"/>
      <c r="J365" s="727">
        <v>0</v>
      </c>
      <c r="K365" s="728"/>
      <c r="L365" s="108">
        <v>0</v>
      </c>
      <c r="M365" s="727">
        <v>1257</v>
      </c>
      <c r="N365" s="728"/>
      <c r="O365" s="127" t="s">
        <v>30</v>
      </c>
      <c r="P365" s="125">
        <f t="shared" si="21"/>
        <v>3.1436226112116332E-4</v>
      </c>
    </row>
    <row r="366" spans="1:16" s="104" customFormat="1" ht="13.5" customHeight="1" x14ac:dyDescent="0.25">
      <c r="A366" s="99"/>
      <c r="B366" s="100"/>
      <c r="C366" s="100" t="s">
        <v>1</v>
      </c>
      <c r="D366" s="729" t="s">
        <v>54</v>
      </c>
      <c r="E366" s="730"/>
      <c r="F366" s="730"/>
      <c r="G366" s="730"/>
      <c r="H366" s="730"/>
      <c r="I366" s="730"/>
      <c r="J366" s="731">
        <v>0</v>
      </c>
      <c r="K366" s="732"/>
      <c r="L366" s="78">
        <v>0</v>
      </c>
      <c r="M366" s="731">
        <v>1257</v>
      </c>
      <c r="N366" s="732"/>
      <c r="O366" s="79" t="s">
        <v>30</v>
      </c>
      <c r="P366" s="80">
        <f t="shared" si="21"/>
        <v>3.1436226112116332E-4</v>
      </c>
    </row>
    <row r="367" spans="1:16" ht="11.85" customHeight="1" x14ac:dyDescent="0.25">
      <c r="A367" s="76"/>
      <c r="B367" s="77"/>
      <c r="C367" s="77"/>
      <c r="D367" s="91" t="s">
        <v>1</v>
      </c>
      <c r="E367" s="721" t="s">
        <v>55</v>
      </c>
      <c r="F367" s="722"/>
      <c r="G367" s="722"/>
      <c r="H367" s="722"/>
      <c r="I367" s="722"/>
      <c r="J367" s="751">
        <v>0</v>
      </c>
      <c r="K367" s="752"/>
      <c r="L367" s="113">
        <v>0</v>
      </c>
      <c r="M367" s="751">
        <v>994</v>
      </c>
      <c r="N367" s="752"/>
      <c r="O367" s="82" t="s">
        <v>30</v>
      </c>
      <c r="P367" s="83">
        <f t="shared" si="21"/>
        <v>2.4858877291522379E-4</v>
      </c>
    </row>
    <row r="368" spans="1:16" ht="11.85" customHeight="1" x14ac:dyDescent="0.25">
      <c r="A368" s="111"/>
      <c r="B368" s="85"/>
      <c r="C368" s="85"/>
      <c r="D368" s="105"/>
      <c r="E368" s="721" t="s">
        <v>56</v>
      </c>
      <c r="F368" s="722"/>
      <c r="G368" s="722"/>
      <c r="H368" s="722"/>
      <c r="I368" s="722"/>
      <c r="J368" s="751">
        <v>0</v>
      </c>
      <c r="K368" s="752"/>
      <c r="L368" s="113">
        <v>0</v>
      </c>
      <c r="M368" s="751">
        <v>263</v>
      </c>
      <c r="N368" s="752"/>
      <c r="O368" s="82" t="s">
        <v>30</v>
      </c>
      <c r="P368" s="83">
        <f t="shared" si="21"/>
        <v>6.5773488205939497E-5</v>
      </c>
    </row>
    <row r="369" spans="1:16" ht="18.75" customHeight="1" x14ac:dyDescent="0.25">
      <c r="A369" s="733" t="s">
        <v>181</v>
      </c>
      <c r="B369" s="734"/>
      <c r="C369" s="734"/>
      <c r="D369" s="734"/>
      <c r="E369" s="734"/>
      <c r="F369" s="734"/>
      <c r="G369" s="734"/>
      <c r="H369" s="734"/>
      <c r="I369" s="735"/>
      <c r="J369" s="736">
        <v>1443400</v>
      </c>
      <c r="K369" s="737"/>
      <c r="L369" s="68">
        <v>1553785</v>
      </c>
      <c r="M369" s="736">
        <v>1309850</v>
      </c>
      <c r="N369" s="737"/>
      <c r="O369" s="69">
        <f t="shared" ref="O369:O380" si="25">+M369/L369*100</f>
        <v>84.30059499866455</v>
      </c>
      <c r="P369" s="70">
        <f t="shared" si="21"/>
        <v>0.32757948108954316</v>
      </c>
    </row>
    <row r="370" spans="1:16" s="126" customFormat="1" ht="15.75" customHeight="1" x14ac:dyDescent="0.25">
      <c r="A370" s="122" t="s">
        <v>1</v>
      </c>
      <c r="B370" s="123"/>
      <c r="C370" s="725" t="s">
        <v>182</v>
      </c>
      <c r="D370" s="726"/>
      <c r="E370" s="726"/>
      <c r="F370" s="726"/>
      <c r="G370" s="726"/>
      <c r="H370" s="726"/>
      <c r="I370" s="726"/>
      <c r="J370" s="727">
        <v>14600</v>
      </c>
      <c r="K370" s="728"/>
      <c r="L370" s="108">
        <v>14600</v>
      </c>
      <c r="M370" s="727">
        <v>811</v>
      </c>
      <c r="N370" s="728"/>
      <c r="O370" s="124">
        <f t="shared" si="25"/>
        <v>5.5547945205479454</v>
      </c>
      <c r="P370" s="125">
        <f t="shared" ref="P370:P426" si="26">+M370/$M$9*100</f>
        <v>2.0282242941071078E-4</v>
      </c>
    </row>
    <row r="371" spans="1:16" s="104" customFormat="1" ht="13.5" customHeight="1" x14ac:dyDescent="0.25">
      <c r="A371" s="99"/>
      <c r="B371" s="100"/>
      <c r="C371" s="100" t="s">
        <v>1</v>
      </c>
      <c r="D371" s="729" t="s">
        <v>54</v>
      </c>
      <c r="E371" s="730"/>
      <c r="F371" s="730"/>
      <c r="G371" s="730"/>
      <c r="H371" s="730"/>
      <c r="I371" s="730"/>
      <c r="J371" s="731">
        <v>14600</v>
      </c>
      <c r="K371" s="732"/>
      <c r="L371" s="78">
        <v>14600</v>
      </c>
      <c r="M371" s="731">
        <v>811</v>
      </c>
      <c r="N371" s="732"/>
      <c r="O371" s="84">
        <f t="shared" si="25"/>
        <v>5.5547945205479454</v>
      </c>
      <c r="P371" s="80">
        <f t="shared" si="26"/>
        <v>2.0282242941071078E-4</v>
      </c>
    </row>
    <row r="372" spans="1:16" ht="28.5" customHeight="1" x14ac:dyDescent="0.25">
      <c r="A372" s="76"/>
      <c r="B372" s="77"/>
      <c r="C372" s="77"/>
      <c r="D372" s="91" t="s">
        <v>1</v>
      </c>
      <c r="E372" s="721" t="s">
        <v>62</v>
      </c>
      <c r="F372" s="722"/>
      <c r="G372" s="722"/>
      <c r="H372" s="722"/>
      <c r="I372" s="722"/>
      <c r="J372" s="723">
        <v>14000</v>
      </c>
      <c r="K372" s="724"/>
      <c r="L372" s="81">
        <v>14000</v>
      </c>
      <c r="M372" s="723">
        <v>679</v>
      </c>
      <c r="N372" s="724"/>
      <c r="O372" s="87">
        <f t="shared" si="25"/>
        <v>4.8500000000000005</v>
      </c>
      <c r="P372" s="83">
        <f t="shared" si="26"/>
        <v>1.6981064065335711E-4</v>
      </c>
    </row>
    <row r="373" spans="1:16" ht="25.5" customHeight="1" x14ac:dyDescent="0.25">
      <c r="A373" s="76"/>
      <c r="B373" s="77"/>
      <c r="C373" s="85"/>
      <c r="D373" s="105"/>
      <c r="E373" s="721" t="s">
        <v>63</v>
      </c>
      <c r="F373" s="722"/>
      <c r="G373" s="722"/>
      <c r="H373" s="722"/>
      <c r="I373" s="722"/>
      <c r="J373" s="723">
        <v>600</v>
      </c>
      <c r="K373" s="724"/>
      <c r="L373" s="81">
        <v>600</v>
      </c>
      <c r="M373" s="723">
        <v>132</v>
      </c>
      <c r="N373" s="724"/>
      <c r="O373" s="87">
        <f t="shared" si="25"/>
        <v>22</v>
      </c>
      <c r="P373" s="83">
        <f t="shared" si="26"/>
        <v>3.3011788757353668E-5</v>
      </c>
    </row>
    <row r="374" spans="1:16" s="126" customFormat="1" ht="15.75" customHeight="1" x14ac:dyDescent="0.25">
      <c r="A374" s="122"/>
      <c r="B374" s="123"/>
      <c r="C374" s="725" t="s">
        <v>183</v>
      </c>
      <c r="D374" s="726"/>
      <c r="E374" s="726"/>
      <c r="F374" s="726"/>
      <c r="G374" s="726"/>
      <c r="H374" s="726"/>
      <c r="I374" s="726"/>
      <c r="J374" s="727">
        <v>100000</v>
      </c>
      <c r="K374" s="728"/>
      <c r="L374" s="108">
        <v>185000</v>
      </c>
      <c r="M374" s="727">
        <v>0</v>
      </c>
      <c r="N374" s="728"/>
      <c r="O374" s="124">
        <f t="shared" si="25"/>
        <v>0</v>
      </c>
      <c r="P374" s="125">
        <f t="shared" si="26"/>
        <v>0</v>
      </c>
    </row>
    <row r="375" spans="1:16" s="104" customFormat="1" ht="13.5" customHeight="1" x14ac:dyDescent="0.25">
      <c r="A375" s="99"/>
      <c r="B375" s="100"/>
      <c r="C375" s="100" t="s">
        <v>1</v>
      </c>
      <c r="D375" s="729" t="s">
        <v>54</v>
      </c>
      <c r="E375" s="730"/>
      <c r="F375" s="730"/>
      <c r="G375" s="730"/>
      <c r="H375" s="730"/>
      <c r="I375" s="730"/>
      <c r="J375" s="731">
        <v>100000</v>
      </c>
      <c r="K375" s="732"/>
      <c r="L375" s="78">
        <v>185000</v>
      </c>
      <c r="M375" s="731">
        <v>0</v>
      </c>
      <c r="N375" s="732"/>
      <c r="O375" s="84">
        <f t="shared" si="25"/>
        <v>0</v>
      </c>
      <c r="P375" s="80">
        <f t="shared" si="26"/>
        <v>0</v>
      </c>
    </row>
    <row r="376" spans="1:16" ht="27" customHeight="1" x14ac:dyDescent="0.25">
      <c r="A376" s="76"/>
      <c r="B376" s="77"/>
      <c r="C376" s="77"/>
      <c r="D376" s="91" t="s">
        <v>1</v>
      </c>
      <c r="E376" s="721" t="s">
        <v>62</v>
      </c>
      <c r="F376" s="722"/>
      <c r="G376" s="722"/>
      <c r="H376" s="722"/>
      <c r="I376" s="722"/>
      <c r="J376" s="723">
        <v>100000</v>
      </c>
      <c r="K376" s="724"/>
      <c r="L376" s="81">
        <v>100000</v>
      </c>
      <c r="M376" s="723">
        <v>0</v>
      </c>
      <c r="N376" s="724"/>
      <c r="O376" s="87">
        <f t="shared" si="25"/>
        <v>0</v>
      </c>
      <c r="P376" s="83">
        <f t="shared" si="26"/>
        <v>0</v>
      </c>
    </row>
    <row r="377" spans="1:16" ht="26.25" customHeight="1" x14ac:dyDescent="0.25">
      <c r="A377" s="76"/>
      <c r="B377" s="77"/>
      <c r="C377" s="85"/>
      <c r="D377" s="105"/>
      <c r="E377" s="721" t="s">
        <v>122</v>
      </c>
      <c r="F377" s="722"/>
      <c r="G377" s="722"/>
      <c r="H377" s="722"/>
      <c r="I377" s="722"/>
      <c r="J377" s="723">
        <v>0</v>
      </c>
      <c r="K377" s="724"/>
      <c r="L377" s="81">
        <v>85000</v>
      </c>
      <c r="M377" s="723">
        <v>0</v>
      </c>
      <c r="N377" s="724"/>
      <c r="O377" s="87">
        <f t="shared" si="25"/>
        <v>0</v>
      </c>
      <c r="P377" s="83">
        <f t="shared" si="26"/>
        <v>0</v>
      </c>
    </row>
    <row r="378" spans="1:16" s="126" customFormat="1" ht="27.75" customHeight="1" x14ac:dyDescent="0.25">
      <c r="A378" s="122"/>
      <c r="B378" s="123"/>
      <c r="C378" s="725" t="s">
        <v>184</v>
      </c>
      <c r="D378" s="726"/>
      <c r="E378" s="726"/>
      <c r="F378" s="726"/>
      <c r="G378" s="726"/>
      <c r="H378" s="726"/>
      <c r="I378" s="726"/>
      <c r="J378" s="727">
        <v>1200000</v>
      </c>
      <c r="K378" s="728"/>
      <c r="L378" s="108">
        <v>1200000</v>
      </c>
      <c r="M378" s="727">
        <v>1285070</v>
      </c>
      <c r="N378" s="728"/>
      <c r="O378" s="124">
        <f t="shared" si="25"/>
        <v>107.08916666666666</v>
      </c>
      <c r="P378" s="125">
        <f t="shared" si="26"/>
        <v>0.32138226801827635</v>
      </c>
    </row>
    <row r="379" spans="1:16" s="104" customFormat="1" ht="13.5" customHeight="1" x14ac:dyDescent="0.25">
      <c r="A379" s="99"/>
      <c r="B379" s="100"/>
      <c r="C379" s="100" t="s">
        <v>1</v>
      </c>
      <c r="D379" s="729" t="s">
        <v>54</v>
      </c>
      <c r="E379" s="730"/>
      <c r="F379" s="730"/>
      <c r="G379" s="730"/>
      <c r="H379" s="730"/>
      <c r="I379" s="730"/>
      <c r="J379" s="731">
        <v>1200000</v>
      </c>
      <c r="K379" s="732"/>
      <c r="L379" s="78">
        <v>1200000</v>
      </c>
      <c r="M379" s="731">
        <v>1285070</v>
      </c>
      <c r="N379" s="732"/>
      <c r="O379" s="84">
        <f t="shared" si="25"/>
        <v>107.08916666666666</v>
      </c>
      <c r="P379" s="80">
        <f t="shared" si="26"/>
        <v>0.32138226801827635</v>
      </c>
    </row>
    <row r="380" spans="1:16" ht="11.85" customHeight="1" x14ac:dyDescent="0.25">
      <c r="A380" s="76"/>
      <c r="B380" s="77"/>
      <c r="C380" s="77"/>
      <c r="D380" s="750" t="s">
        <v>1</v>
      </c>
      <c r="E380" s="721" t="s">
        <v>76</v>
      </c>
      <c r="F380" s="722"/>
      <c r="G380" s="722"/>
      <c r="H380" s="722"/>
      <c r="I380" s="722"/>
      <c r="J380" s="751">
        <v>1200000</v>
      </c>
      <c r="K380" s="752"/>
      <c r="L380" s="113">
        <v>1200000</v>
      </c>
      <c r="M380" s="751">
        <v>1279244</v>
      </c>
      <c r="N380" s="752"/>
      <c r="O380" s="87">
        <f t="shared" si="25"/>
        <v>106.60366666666667</v>
      </c>
      <c r="P380" s="83">
        <f t="shared" si="26"/>
        <v>0.31992524770539493</v>
      </c>
    </row>
    <row r="381" spans="1:16" ht="11.85" customHeight="1" x14ac:dyDescent="0.25">
      <c r="A381" s="76"/>
      <c r="B381" s="77"/>
      <c r="C381" s="77"/>
      <c r="D381" s="750"/>
      <c r="E381" s="721" t="s">
        <v>77</v>
      </c>
      <c r="F381" s="722"/>
      <c r="G381" s="722"/>
      <c r="H381" s="722"/>
      <c r="I381" s="722"/>
      <c r="J381" s="751">
        <v>0</v>
      </c>
      <c r="K381" s="752"/>
      <c r="L381" s="113">
        <v>0</v>
      </c>
      <c r="M381" s="751">
        <v>1781</v>
      </c>
      <c r="N381" s="752"/>
      <c r="O381" s="82" t="s">
        <v>30</v>
      </c>
      <c r="P381" s="83">
        <f t="shared" si="26"/>
        <v>4.4540905891550671E-4</v>
      </c>
    </row>
    <row r="382" spans="1:16" ht="11.85" customHeight="1" x14ac:dyDescent="0.25">
      <c r="A382" s="76"/>
      <c r="B382" s="77"/>
      <c r="C382" s="85"/>
      <c r="D382" s="750"/>
      <c r="E382" s="721" t="s">
        <v>55</v>
      </c>
      <c r="F382" s="722"/>
      <c r="G382" s="722"/>
      <c r="H382" s="722"/>
      <c r="I382" s="722"/>
      <c r="J382" s="751">
        <v>0</v>
      </c>
      <c r="K382" s="752"/>
      <c r="L382" s="113">
        <v>0</v>
      </c>
      <c r="M382" s="751">
        <v>4045</v>
      </c>
      <c r="N382" s="752"/>
      <c r="O382" s="82" t="s">
        <v>30</v>
      </c>
      <c r="P382" s="83">
        <f t="shared" si="26"/>
        <v>1.0116112539658756E-3</v>
      </c>
    </row>
    <row r="383" spans="1:16" s="126" customFormat="1" ht="15.75" customHeight="1" x14ac:dyDescent="0.25">
      <c r="A383" s="122"/>
      <c r="B383" s="123"/>
      <c r="C383" s="725" t="s">
        <v>185</v>
      </c>
      <c r="D383" s="726"/>
      <c r="E383" s="726"/>
      <c r="F383" s="726"/>
      <c r="G383" s="726"/>
      <c r="H383" s="726"/>
      <c r="I383" s="726"/>
      <c r="J383" s="727">
        <v>2000</v>
      </c>
      <c r="K383" s="728"/>
      <c r="L383" s="108">
        <v>2000</v>
      </c>
      <c r="M383" s="727">
        <v>1962</v>
      </c>
      <c r="N383" s="728"/>
      <c r="O383" s="124">
        <f>+M383/L383*100</f>
        <v>98.1</v>
      </c>
      <c r="P383" s="125">
        <f t="shared" si="26"/>
        <v>4.9067522380248413E-4</v>
      </c>
    </row>
    <row r="384" spans="1:16" s="104" customFormat="1" ht="13.5" customHeight="1" x14ac:dyDescent="0.25">
      <c r="A384" s="99"/>
      <c r="B384" s="100"/>
      <c r="C384" s="100" t="s">
        <v>1</v>
      </c>
      <c r="D384" s="729" t="s">
        <v>54</v>
      </c>
      <c r="E384" s="730"/>
      <c r="F384" s="730"/>
      <c r="G384" s="730"/>
      <c r="H384" s="730"/>
      <c r="I384" s="730"/>
      <c r="J384" s="731">
        <v>2000</v>
      </c>
      <c r="K384" s="732"/>
      <c r="L384" s="78">
        <v>2000</v>
      </c>
      <c r="M384" s="731">
        <v>1962</v>
      </c>
      <c r="N384" s="732"/>
      <c r="O384" s="84">
        <f>+M384/L384*100</f>
        <v>98.1</v>
      </c>
      <c r="P384" s="80">
        <f t="shared" si="26"/>
        <v>4.9067522380248413E-4</v>
      </c>
    </row>
    <row r="385" spans="1:16" ht="11.85" customHeight="1" x14ac:dyDescent="0.25">
      <c r="A385" s="76"/>
      <c r="B385" s="77"/>
      <c r="C385" s="77"/>
      <c r="D385" s="750" t="s">
        <v>1</v>
      </c>
      <c r="E385" s="721" t="s">
        <v>186</v>
      </c>
      <c r="F385" s="722"/>
      <c r="G385" s="722"/>
      <c r="H385" s="722"/>
      <c r="I385" s="722"/>
      <c r="J385" s="751">
        <v>2000</v>
      </c>
      <c r="K385" s="752"/>
      <c r="L385" s="113">
        <v>2000</v>
      </c>
      <c r="M385" s="751">
        <v>1789</v>
      </c>
      <c r="N385" s="752"/>
      <c r="O385" s="87">
        <f>+M385/L385*100</f>
        <v>89.45</v>
      </c>
      <c r="P385" s="83">
        <f t="shared" si="26"/>
        <v>4.4740977338564926E-4</v>
      </c>
    </row>
    <row r="386" spans="1:16" ht="11.85" customHeight="1" x14ac:dyDescent="0.25">
      <c r="A386" s="76"/>
      <c r="B386" s="77"/>
      <c r="C386" s="77"/>
      <c r="D386" s="750"/>
      <c r="E386" s="721" t="s">
        <v>77</v>
      </c>
      <c r="F386" s="722"/>
      <c r="G386" s="722"/>
      <c r="H386" s="722"/>
      <c r="I386" s="722"/>
      <c r="J386" s="751">
        <v>0</v>
      </c>
      <c r="K386" s="752"/>
      <c r="L386" s="113">
        <v>0</v>
      </c>
      <c r="M386" s="751">
        <v>169</v>
      </c>
      <c r="N386" s="752"/>
      <c r="O386" s="82" t="s">
        <v>30</v>
      </c>
      <c r="P386" s="83">
        <f t="shared" si="26"/>
        <v>4.2265093181763408E-5</v>
      </c>
    </row>
    <row r="387" spans="1:16" ht="11.85" customHeight="1" x14ac:dyDescent="0.25">
      <c r="A387" s="76"/>
      <c r="B387" s="77"/>
      <c r="C387" s="85"/>
      <c r="D387" s="750"/>
      <c r="E387" s="721" t="s">
        <v>55</v>
      </c>
      <c r="F387" s="722"/>
      <c r="G387" s="722"/>
      <c r="H387" s="722"/>
      <c r="I387" s="722"/>
      <c r="J387" s="751">
        <v>0</v>
      </c>
      <c r="K387" s="752"/>
      <c r="L387" s="113">
        <v>0</v>
      </c>
      <c r="M387" s="751">
        <v>4</v>
      </c>
      <c r="N387" s="752"/>
      <c r="O387" s="82" t="s">
        <v>30</v>
      </c>
      <c r="P387" s="83">
        <f t="shared" si="26"/>
        <v>1.0003572350713233E-6</v>
      </c>
    </row>
    <row r="388" spans="1:16" s="126" customFormat="1" ht="15.75" customHeight="1" x14ac:dyDescent="0.25">
      <c r="A388" s="122"/>
      <c r="B388" s="123"/>
      <c r="C388" s="725" t="s">
        <v>187</v>
      </c>
      <c r="D388" s="726"/>
      <c r="E388" s="726"/>
      <c r="F388" s="726"/>
      <c r="G388" s="726"/>
      <c r="H388" s="726"/>
      <c r="I388" s="726"/>
      <c r="J388" s="727">
        <v>13500</v>
      </c>
      <c r="K388" s="728"/>
      <c r="L388" s="108">
        <v>13500</v>
      </c>
      <c r="M388" s="727">
        <v>7581</v>
      </c>
      <c r="N388" s="728"/>
      <c r="O388" s="124">
        <f>+M388/L388*100</f>
        <v>56.155555555555559</v>
      </c>
      <c r="P388" s="125">
        <f t="shared" si="26"/>
        <v>1.8959270497689253E-3</v>
      </c>
    </row>
    <row r="389" spans="1:16" s="104" customFormat="1" ht="13.5" customHeight="1" x14ac:dyDescent="0.25">
      <c r="A389" s="99"/>
      <c r="B389" s="100"/>
      <c r="C389" s="100" t="s">
        <v>1</v>
      </c>
      <c r="D389" s="729" t="s">
        <v>54</v>
      </c>
      <c r="E389" s="730"/>
      <c r="F389" s="730"/>
      <c r="G389" s="730"/>
      <c r="H389" s="730"/>
      <c r="I389" s="730"/>
      <c r="J389" s="731">
        <v>13500</v>
      </c>
      <c r="K389" s="732"/>
      <c r="L389" s="78">
        <v>13500</v>
      </c>
      <c r="M389" s="731">
        <v>7581</v>
      </c>
      <c r="N389" s="732"/>
      <c r="O389" s="84">
        <f>+M389/L389*100</f>
        <v>56.155555555555559</v>
      </c>
      <c r="P389" s="80">
        <f t="shared" si="26"/>
        <v>1.8959270497689253E-3</v>
      </c>
    </row>
    <row r="390" spans="1:16" ht="13.5" customHeight="1" x14ac:dyDescent="0.25">
      <c r="A390" s="76"/>
      <c r="B390" s="77"/>
      <c r="C390" s="77"/>
      <c r="D390" s="91" t="s">
        <v>1</v>
      </c>
      <c r="E390" s="721" t="s">
        <v>76</v>
      </c>
      <c r="F390" s="722"/>
      <c r="G390" s="722"/>
      <c r="H390" s="722"/>
      <c r="I390" s="722"/>
      <c r="J390" s="751">
        <v>0</v>
      </c>
      <c r="K390" s="752"/>
      <c r="L390" s="113">
        <v>0</v>
      </c>
      <c r="M390" s="751">
        <v>0</v>
      </c>
      <c r="N390" s="752"/>
      <c r="O390" s="82" t="s">
        <v>30</v>
      </c>
      <c r="P390" s="83">
        <f t="shared" si="26"/>
        <v>0</v>
      </c>
    </row>
    <row r="391" spans="1:16" ht="24" customHeight="1" x14ac:dyDescent="0.25">
      <c r="A391" s="76"/>
      <c r="B391" s="77"/>
      <c r="C391" s="85"/>
      <c r="D391" s="105"/>
      <c r="E391" s="721" t="s">
        <v>63</v>
      </c>
      <c r="F391" s="722"/>
      <c r="G391" s="722"/>
      <c r="H391" s="722"/>
      <c r="I391" s="722"/>
      <c r="J391" s="751">
        <v>13500</v>
      </c>
      <c r="K391" s="752"/>
      <c r="L391" s="113">
        <v>13500</v>
      </c>
      <c r="M391" s="751">
        <v>7581</v>
      </c>
      <c r="N391" s="752"/>
      <c r="O391" s="87">
        <f>+M391/L391*100</f>
        <v>56.155555555555559</v>
      </c>
      <c r="P391" s="83">
        <f t="shared" si="26"/>
        <v>1.8959270497689253E-3</v>
      </c>
    </row>
    <row r="392" spans="1:16" s="126" customFormat="1" ht="15.75" customHeight="1" x14ac:dyDescent="0.25">
      <c r="A392" s="122"/>
      <c r="B392" s="123"/>
      <c r="C392" s="725" t="s">
        <v>188</v>
      </c>
      <c r="D392" s="726"/>
      <c r="E392" s="726"/>
      <c r="F392" s="726"/>
      <c r="G392" s="726"/>
      <c r="H392" s="726"/>
      <c r="I392" s="726"/>
      <c r="J392" s="727">
        <v>113300</v>
      </c>
      <c r="K392" s="728"/>
      <c r="L392" s="108">
        <v>138685</v>
      </c>
      <c r="M392" s="727">
        <v>14425</v>
      </c>
      <c r="N392" s="728"/>
      <c r="O392" s="124">
        <f>+M392/L392*100</f>
        <v>10.401269062984461</v>
      </c>
      <c r="P392" s="125">
        <f t="shared" si="26"/>
        <v>3.6075382789759595E-3</v>
      </c>
    </row>
    <row r="393" spans="1:16" s="104" customFormat="1" ht="13.5" customHeight="1" x14ac:dyDescent="0.25">
      <c r="A393" s="99"/>
      <c r="B393" s="100"/>
      <c r="C393" s="100" t="s">
        <v>1</v>
      </c>
      <c r="D393" s="729" t="s">
        <v>54</v>
      </c>
      <c r="E393" s="730"/>
      <c r="F393" s="730"/>
      <c r="G393" s="730"/>
      <c r="H393" s="730"/>
      <c r="I393" s="730"/>
      <c r="J393" s="731">
        <v>0</v>
      </c>
      <c r="K393" s="732"/>
      <c r="L393" s="78">
        <v>25000</v>
      </c>
      <c r="M393" s="731">
        <v>14425</v>
      </c>
      <c r="N393" s="732"/>
      <c r="O393" s="84">
        <f>+M393/L393*100</f>
        <v>57.699999999999996</v>
      </c>
      <c r="P393" s="80">
        <f t="shared" si="26"/>
        <v>3.6075382789759595E-3</v>
      </c>
    </row>
    <row r="394" spans="1:16" ht="11.85" customHeight="1" x14ac:dyDescent="0.25">
      <c r="A394" s="76"/>
      <c r="B394" s="77"/>
      <c r="C394" s="77"/>
      <c r="D394" s="750" t="s">
        <v>1</v>
      </c>
      <c r="E394" s="721" t="s">
        <v>76</v>
      </c>
      <c r="F394" s="722"/>
      <c r="G394" s="722"/>
      <c r="H394" s="722"/>
      <c r="I394" s="722"/>
      <c r="J394" s="723">
        <v>0</v>
      </c>
      <c r="K394" s="724"/>
      <c r="L394" s="81">
        <v>0</v>
      </c>
      <c r="M394" s="723">
        <v>12</v>
      </c>
      <c r="N394" s="724"/>
      <c r="O394" s="82" t="s">
        <v>30</v>
      </c>
      <c r="P394" s="83">
        <f t="shared" si="26"/>
        <v>3.00107170521397E-6</v>
      </c>
    </row>
    <row r="395" spans="1:16" ht="35.25" customHeight="1" x14ac:dyDescent="0.25">
      <c r="A395" s="76"/>
      <c r="B395" s="77"/>
      <c r="C395" s="77"/>
      <c r="D395" s="750"/>
      <c r="E395" s="721" t="s">
        <v>87</v>
      </c>
      <c r="F395" s="722"/>
      <c r="G395" s="722"/>
      <c r="H395" s="722"/>
      <c r="I395" s="722"/>
      <c r="J395" s="723">
        <v>0</v>
      </c>
      <c r="K395" s="724"/>
      <c r="L395" s="81">
        <v>0</v>
      </c>
      <c r="M395" s="723">
        <v>396</v>
      </c>
      <c r="N395" s="724"/>
      <c r="O395" s="82" t="s">
        <v>30</v>
      </c>
      <c r="P395" s="83">
        <f t="shared" si="26"/>
        <v>9.9035366272060997E-5</v>
      </c>
    </row>
    <row r="396" spans="1:16" ht="26.25" customHeight="1" x14ac:dyDescent="0.25">
      <c r="A396" s="76"/>
      <c r="B396" s="77"/>
      <c r="C396" s="77"/>
      <c r="D396" s="750"/>
      <c r="E396" s="721" t="s">
        <v>122</v>
      </c>
      <c r="F396" s="722"/>
      <c r="G396" s="722"/>
      <c r="H396" s="722"/>
      <c r="I396" s="722"/>
      <c r="J396" s="723">
        <v>0</v>
      </c>
      <c r="K396" s="724"/>
      <c r="L396" s="81">
        <v>25000</v>
      </c>
      <c r="M396" s="723">
        <v>7568</v>
      </c>
      <c r="N396" s="724"/>
      <c r="O396" s="87">
        <f>+M396/L396*100</f>
        <v>30.271999999999998</v>
      </c>
      <c r="P396" s="83">
        <f t="shared" si="26"/>
        <v>1.8926758887549435E-3</v>
      </c>
    </row>
    <row r="397" spans="1:16" ht="42.2" customHeight="1" x14ac:dyDescent="0.25">
      <c r="A397" s="76"/>
      <c r="B397" s="77"/>
      <c r="C397" s="77"/>
      <c r="D397" s="750"/>
      <c r="E397" s="721" t="s">
        <v>89</v>
      </c>
      <c r="F397" s="722"/>
      <c r="G397" s="722"/>
      <c r="H397" s="722"/>
      <c r="I397" s="722"/>
      <c r="J397" s="723">
        <v>0</v>
      </c>
      <c r="K397" s="724"/>
      <c r="L397" s="81">
        <v>0</v>
      </c>
      <c r="M397" s="723">
        <v>6450</v>
      </c>
      <c r="N397" s="724"/>
      <c r="O397" s="82" t="s">
        <v>30</v>
      </c>
      <c r="P397" s="83">
        <f t="shared" si="26"/>
        <v>1.6130760415525086E-3</v>
      </c>
    </row>
    <row r="398" spans="1:16" s="104" customFormat="1" ht="13.5" customHeight="1" x14ac:dyDescent="0.25">
      <c r="A398" s="99"/>
      <c r="B398" s="100"/>
      <c r="C398" s="100"/>
      <c r="D398" s="729" t="s">
        <v>57</v>
      </c>
      <c r="E398" s="730"/>
      <c r="F398" s="730"/>
      <c r="G398" s="730"/>
      <c r="H398" s="730"/>
      <c r="I398" s="730"/>
      <c r="J398" s="731">
        <v>113300</v>
      </c>
      <c r="K398" s="732"/>
      <c r="L398" s="78">
        <v>113685</v>
      </c>
      <c r="M398" s="731">
        <v>0</v>
      </c>
      <c r="N398" s="732"/>
      <c r="O398" s="84">
        <f t="shared" ref="O398:O404" si="27">+M398/L398*100</f>
        <v>0</v>
      </c>
      <c r="P398" s="80">
        <f t="shared" si="26"/>
        <v>0</v>
      </c>
    </row>
    <row r="399" spans="1:16" ht="42" customHeight="1" x14ac:dyDescent="0.25">
      <c r="A399" s="749" t="s">
        <v>1</v>
      </c>
      <c r="B399" s="750"/>
      <c r="C399" s="750"/>
      <c r="D399" s="750"/>
      <c r="E399" s="721" t="s">
        <v>58</v>
      </c>
      <c r="F399" s="722"/>
      <c r="G399" s="722"/>
      <c r="H399" s="722"/>
      <c r="I399" s="722"/>
      <c r="J399" s="723">
        <v>113300</v>
      </c>
      <c r="K399" s="724"/>
      <c r="L399" s="81">
        <v>113685</v>
      </c>
      <c r="M399" s="723">
        <v>0</v>
      </c>
      <c r="N399" s="724"/>
      <c r="O399" s="87">
        <f t="shared" si="27"/>
        <v>0</v>
      </c>
      <c r="P399" s="83">
        <f t="shared" si="26"/>
        <v>0</v>
      </c>
    </row>
    <row r="400" spans="1:16" ht="18.75" customHeight="1" x14ac:dyDescent="0.25">
      <c r="A400" s="733" t="s">
        <v>189</v>
      </c>
      <c r="B400" s="734"/>
      <c r="C400" s="734"/>
      <c r="D400" s="734"/>
      <c r="E400" s="734"/>
      <c r="F400" s="734"/>
      <c r="G400" s="734"/>
      <c r="H400" s="734"/>
      <c r="I400" s="735"/>
      <c r="J400" s="736">
        <v>18535830</v>
      </c>
      <c r="K400" s="737"/>
      <c r="L400" s="68">
        <v>12348486</v>
      </c>
      <c r="M400" s="736">
        <v>1530609</v>
      </c>
      <c r="N400" s="737"/>
      <c r="O400" s="69">
        <f t="shared" si="27"/>
        <v>12.395114672357405</v>
      </c>
      <c r="P400" s="70">
        <f t="shared" si="26"/>
        <v>0.38278894680382075</v>
      </c>
    </row>
    <row r="401" spans="1:16" s="126" customFormat="1" ht="15.75" customHeight="1" x14ac:dyDescent="0.25">
      <c r="A401" s="136"/>
      <c r="B401" s="137"/>
      <c r="C401" s="745" t="s">
        <v>190</v>
      </c>
      <c r="D401" s="746"/>
      <c r="E401" s="746"/>
      <c r="F401" s="746"/>
      <c r="G401" s="746"/>
      <c r="H401" s="746"/>
      <c r="I401" s="746"/>
      <c r="J401" s="747">
        <v>11787625</v>
      </c>
      <c r="K401" s="748"/>
      <c r="L401" s="130">
        <v>4646930</v>
      </c>
      <c r="M401" s="747">
        <v>476106</v>
      </c>
      <c r="N401" s="748"/>
      <c r="O401" s="138">
        <f t="shared" si="27"/>
        <v>10.245603011020179</v>
      </c>
      <c r="P401" s="132">
        <f t="shared" si="26"/>
        <v>0.11906902044021685</v>
      </c>
    </row>
    <row r="402" spans="1:16" s="104" customFormat="1" ht="13.5" customHeight="1" x14ac:dyDescent="0.25">
      <c r="A402" s="99"/>
      <c r="B402" s="100"/>
      <c r="C402" s="100"/>
      <c r="D402" s="741" t="s">
        <v>57</v>
      </c>
      <c r="E402" s="742"/>
      <c r="F402" s="742"/>
      <c r="G402" s="742"/>
      <c r="H402" s="742"/>
      <c r="I402" s="742"/>
      <c r="J402" s="743">
        <v>11787625</v>
      </c>
      <c r="K402" s="744"/>
      <c r="L402" s="101">
        <v>4646930</v>
      </c>
      <c r="M402" s="743">
        <v>476106</v>
      </c>
      <c r="N402" s="744"/>
      <c r="O402" s="102">
        <f t="shared" si="27"/>
        <v>10.245603011020179</v>
      </c>
      <c r="P402" s="103">
        <f t="shared" si="26"/>
        <v>0.11906902044021685</v>
      </c>
    </row>
    <row r="403" spans="1:16" ht="41.25" customHeight="1" x14ac:dyDescent="0.25">
      <c r="A403" s="76"/>
      <c r="B403" s="77"/>
      <c r="C403" s="85"/>
      <c r="D403" s="86" t="s">
        <v>1</v>
      </c>
      <c r="E403" s="738" t="s">
        <v>191</v>
      </c>
      <c r="F403" s="739"/>
      <c r="G403" s="739"/>
      <c r="H403" s="739"/>
      <c r="I403" s="740"/>
      <c r="J403" s="723">
        <v>11787625</v>
      </c>
      <c r="K403" s="724"/>
      <c r="L403" s="81">
        <v>4646930</v>
      </c>
      <c r="M403" s="723">
        <v>476106</v>
      </c>
      <c r="N403" s="724"/>
      <c r="O403" s="87">
        <f t="shared" si="27"/>
        <v>10.245603011020179</v>
      </c>
      <c r="P403" s="83">
        <f t="shared" si="26"/>
        <v>0.11906902044021685</v>
      </c>
    </row>
    <row r="404" spans="1:16" s="126" customFormat="1" ht="15.75" customHeight="1" x14ac:dyDescent="0.25">
      <c r="A404" s="122"/>
      <c r="B404" s="123"/>
      <c r="C404" s="725" t="s">
        <v>192</v>
      </c>
      <c r="D404" s="726"/>
      <c r="E404" s="726"/>
      <c r="F404" s="726"/>
      <c r="G404" s="726"/>
      <c r="H404" s="726"/>
      <c r="I404" s="726"/>
      <c r="J404" s="727">
        <v>4333816</v>
      </c>
      <c r="K404" s="728"/>
      <c r="L404" s="108">
        <v>4533816</v>
      </c>
      <c r="M404" s="727">
        <v>207187</v>
      </c>
      <c r="N404" s="728"/>
      <c r="O404" s="124">
        <f t="shared" si="27"/>
        <v>4.5698149197056077</v>
      </c>
      <c r="P404" s="125">
        <f t="shared" si="26"/>
        <v>5.1815253615680561E-2</v>
      </c>
    </row>
    <row r="405" spans="1:16" s="104" customFormat="1" ht="13.5" customHeight="1" x14ac:dyDescent="0.25">
      <c r="A405" s="99"/>
      <c r="B405" s="100"/>
      <c r="C405" s="100" t="s">
        <v>1</v>
      </c>
      <c r="D405" s="729" t="s">
        <v>54</v>
      </c>
      <c r="E405" s="730"/>
      <c r="F405" s="730"/>
      <c r="G405" s="730"/>
      <c r="H405" s="730"/>
      <c r="I405" s="730"/>
      <c r="J405" s="731">
        <v>0</v>
      </c>
      <c r="K405" s="732"/>
      <c r="L405" s="78">
        <v>0</v>
      </c>
      <c r="M405" s="731">
        <v>1655</v>
      </c>
      <c r="N405" s="732"/>
      <c r="O405" s="79" t="s">
        <v>30</v>
      </c>
      <c r="P405" s="80">
        <f t="shared" si="26"/>
        <v>4.1389780601075996E-4</v>
      </c>
    </row>
    <row r="406" spans="1:16" ht="42.2" customHeight="1" x14ac:dyDescent="0.25">
      <c r="A406" s="76"/>
      <c r="B406" s="77"/>
      <c r="C406" s="77"/>
      <c r="D406" s="86" t="s">
        <v>1</v>
      </c>
      <c r="E406" s="738" t="s">
        <v>89</v>
      </c>
      <c r="F406" s="739"/>
      <c r="G406" s="739"/>
      <c r="H406" s="739"/>
      <c r="I406" s="740"/>
      <c r="J406" s="723">
        <v>0</v>
      </c>
      <c r="K406" s="724"/>
      <c r="L406" s="81">
        <v>0</v>
      </c>
      <c r="M406" s="723">
        <v>1655</v>
      </c>
      <c r="N406" s="724"/>
      <c r="O406" s="82" t="s">
        <v>30</v>
      </c>
      <c r="P406" s="83">
        <f t="shared" si="26"/>
        <v>4.1389780601075996E-4</v>
      </c>
    </row>
    <row r="407" spans="1:16" s="104" customFormat="1" ht="13.5" customHeight="1" x14ac:dyDescent="0.25">
      <c r="A407" s="99"/>
      <c r="B407" s="100"/>
      <c r="C407" s="100"/>
      <c r="D407" s="729" t="s">
        <v>57</v>
      </c>
      <c r="E407" s="730"/>
      <c r="F407" s="730"/>
      <c r="G407" s="730"/>
      <c r="H407" s="730"/>
      <c r="I407" s="730"/>
      <c r="J407" s="731">
        <v>4333816</v>
      </c>
      <c r="K407" s="732"/>
      <c r="L407" s="78">
        <v>4533816</v>
      </c>
      <c r="M407" s="731">
        <v>205532</v>
      </c>
      <c r="N407" s="732"/>
      <c r="O407" s="84">
        <f>+M407/L407*100</f>
        <v>4.5333114533099712</v>
      </c>
      <c r="P407" s="80">
        <f t="shared" si="26"/>
        <v>5.1401355809669799E-2</v>
      </c>
    </row>
    <row r="408" spans="1:16" ht="38.25" customHeight="1" x14ac:dyDescent="0.25">
      <c r="A408" s="76"/>
      <c r="B408" s="77"/>
      <c r="C408" s="77"/>
      <c r="D408" s="91" t="s">
        <v>1</v>
      </c>
      <c r="E408" s="738" t="s">
        <v>110</v>
      </c>
      <c r="F408" s="739"/>
      <c r="G408" s="739"/>
      <c r="H408" s="739"/>
      <c r="I408" s="740"/>
      <c r="J408" s="723">
        <v>0</v>
      </c>
      <c r="K408" s="724"/>
      <c r="L408" s="81">
        <v>200000</v>
      </c>
      <c r="M408" s="723">
        <v>100000</v>
      </c>
      <c r="N408" s="724"/>
      <c r="O408" s="87">
        <f>+M408/L408*100</f>
        <v>50</v>
      </c>
      <c r="P408" s="83">
        <f t="shared" si="26"/>
        <v>2.5008930876783079E-2</v>
      </c>
    </row>
    <row r="409" spans="1:16" ht="41.25" customHeight="1" x14ac:dyDescent="0.25">
      <c r="A409" s="76"/>
      <c r="B409" s="77"/>
      <c r="C409" s="85"/>
      <c r="D409" s="105"/>
      <c r="E409" s="721" t="s">
        <v>191</v>
      </c>
      <c r="F409" s="722"/>
      <c r="G409" s="722"/>
      <c r="H409" s="722"/>
      <c r="I409" s="722"/>
      <c r="J409" s="723">
        <v>4333816</v>
      </c>
      <c r="K409" s="724"/>
      <c r="L409" s="81">
        <v>4333816</v>
      </c>
      <c r="M409" s="723">
        <v>105532</v>
      </c>
      <c r="N409" s="724"/>
      <c r="O409" s="87">
        <f>+M409/L409*100</f>
        <v>2.4350826154132985</v>
      </c>
      <c r="P409" s="83">
        <f t="shared" si="26"/>
        <v>2.639242493288672E-2</v>
      </c>
    </row>
    <row r="410" spans="1:16" s="126" customFormat="1" ht="15.75" customHeight="1" x14ac:dyDescent="0.25">
      <c r="A410" s="122"/>
      <c r="B410" s="123"/>
      <c r="C410" s="725" t="s">
        <v>193</v>
      </c>
      <c r="D410" s="726"/>
      <c r="E410" s="726"/>
      <c r="F410" s="726"/>
      <c r="G410" s="726"/>
      <c r="H410" s="726"/>
      <c r="I410" s="726"/>
      <c r="J410" s="727">
        <v>0</v>
      </c>
      <c r="K410" s="728"/>
      <c r="L410" s="108">
        <v>0</v>
      </c>
      <c r="M410" s="727">
        <v>41600</v>
      </c>
      <c r="N410" s="728"/>
      <c r="O410" s="127" t="s">
        <v>30</v>
      </c>
      <c r="P410" s="125">
        <f t="shared" si="26"/>
        <v>1.0403715244741761E-2</v>
      </c>
    </row>
    <row r="411" spans="1:16" s="104" customFormat="1" ht="13.5" customHeight="1" x14ac:dyDescent="0.25">
      <c r="A411" s="99"/>
      <c r="B411" s="100"/>
      <c r="C411" s="100" t="s">
        <v>1</v>
      </c>
      <c r="D411" s="729" t="s">
        <v>57</v>
      </c>
      <c r="E411" s="730"/>
      <c r="F411" s="730"/>
      <c r="G411" s="730"/>
      <c r="H411" s="730"/>
      <c r="I411" s="730"/>
      <c r="J411" s="731">
        <v>0</v>
      </c>
      <c r="K411" s="732"/>
      <c r="L411" s="78">
        <v>0</v>
      </c>
      <c r="M411" s="731">
        <v>41600</v>
      </c>
      <c r="N411" s="732"/>
      <c r="O411" s="79" t="s">
        <v>30</v>
      </c>
      <c r="P411" s="80">
        <f t="shared" si="26"/>
        <v>1.0403715244741761E-2</v>
      </c>
    </row>
    <row r="412" spans="1:16" ht="36.75" customHeight="1" x14ac:dyDescent="0.25">
      <c r="A412" s="76"/>
      <c r="B412" s="77"/>
      <c r="C412" s="85"/>
      <c r="D412" s="86" t="s">
        <v>1</v>
      </c>
      <c r="E412" s="721" t="s">
        <v>191</v>
      </c>
      <c r="F412" s="722"/>
      <c r="G412" s="722"/>
      <c r="H412" s="722"/>
      <c r="I412" s="722"/>
      <c r="J412" s="723">
        <v>0</v>
      </c>
      <c r="K412" s="724"/>
      <c r="L412" s="81">
        <v>0</v>
      </c>
      <c r="M412" s="723">
        <v>41600</v>
      </c>
      <c r="N412" s="724"/>
      <c r="O412" s="82" t="s">
        <v>30</v>
      </c>
      <c r="P412" s="83">
        <f t="shared" si="26"/>
        <v>1.0403715244741761E-2</v>
      </c>
    </row>
    <row r="413" spans="1:16" s="126" customFormat="1" ht="15.75" customHeight="1" x14ac:dyDescent="0.25">
      <c r="A413" s="122"/>
      <c r="B413" s="123"/>
      <c r="C413" s="725" t="s">
        <v>194</v>
      </c>
      <c r="D413" s="726"/>
      <c r="E413" s="726"/>
      <c r="F413" s="726"/>
      <c r="G413" s="726"/>
      <c r="H413" s="726"/>
      <c r="I413" s="726"/>
      <c r="J413" s="727">
        <v>2414389</v>
      </c>
      <c r="K413" s="728"/>
      <c r="L413" s="108">
        <v>3167740</v>
      </c>
      <c r="M413" s="727">
        <v>803946</v>
      </c>
      <c r="N413" s="728"/>
      <c r="O413" s="124">
        <f>+M413/L413*100</f>
        <v>25.379166219449829</v>
      </c>
      <c r="P413" s="125">
        <f t="shared" si="26"/>
        <v>0.20105829942666251</v>
      </c>
    </row>
    <row r="414" spans="1:16" s="104" customFormat="1" ht="13.5" customHeight="1" x14ac:dyDescent="0.25">
      <c r="A414" s="99"/>
      <c r="B414" s="100"/>
      <c r="C414" s="100" t="s">
        <v>1</v>
      </c>
      <c r="D414" s="729" t="s">
        <v>54</v>
      </c>
      <c r="E414" s="730"/>
      <c r="F414" s="730"/>
      <c r="G414" s="730"/>
      <c r="H414" s="730"/>
      <c r="I414" s="730"/>
      <c r="J414" s="731">
        <v>0</v>
      </c>
      <c r="K414" s="732"/>
      <c r="L414" s="78">
        <v>5000</v>
      </c>
      <c r="M414" s="731">
        <v>5000</v>
      </c>
      <c r="N414" s="732"/>
      <c r="O414" s="84">
        <f>+M414/L414*100</f>
        <v>100</v>
      </c>
      <c r="P414" s="80">
        <f t="shared" si="26"/>
        <v>1.2504465438391542E-3</v>
      </c>
    </row>
    <row r="415" spans="1:16" ht="30" customHeight="1" x14ac:dyDescent="0.25">
      <c r="A415" s="76"/>
      <c r="B415" s="77"/>
      <c r="C415" s="77"/>
      <c r="D415" s="86" t="s">
        <v>1</v>
      </c>
      <c r="E415" s="721" t="s">
        <v>195</v>
      </c>
      <c r="F415" s="722"/>
      <c r="G415" s="722"/>
      <c r="H415" s="722"/>
      <c r="I415" s="722"/>
      <c r="J415" s="723">
        <v>0</v>
      </c>
      <c r="K415" s="724"/>
      <c r="L415" s="81">
        <v>5000</v>
      </c>
      <c r="M415" s="723">
        <v>5000</v>
      </c>
      <c r="N415" s="724"/>
      <c r="O415" s="87">
        <f>+M415/L415*100</f>
        <v>100</v>
      </c>
      <c r="P415" s="83">
        <f t="shared" si="26"/>
        <v>1.2504465438391542E-3</v>
      </c>
    </row>
    <row r="416" spans="1:16" s="104" customFormat="1" ht="13.5" customHeight="1" x14ac:dyDescent="0.25">
      <c r="A416" s="99"/>
      <c r="B416" s="100"/>
      <c r="C416" s="100"/>
      <c r="D416" s="729" t="s">
        <v>57</v>
      </c>
      <c r="E416" s="730"/>
      <c r="F416" s="730"/>
      <c r="G416" s="730"/>
      <c r="H416" s="730"/>
      <c r="I416" s="730"/>
      <c r="J416" s="731">
        <v>2414389</v>
      </c>
      <c r="K416" s="732"/>
      <c r="L416" s="78">
        <v>3162740</v>
      </c>
      <c r="M416" s="731">
        <v>798946</v>
      </c>
      <c r="N416" s="732"/>
      <c r="O416" s="84">
        <f>+M416/L416*100</f>
        <v>25.26119756919633</v>
      </c>
      <c r="P416" s="80">
        <f t="shared" si="26"/>
        <v>0.19980785288282338</v>
      </c>
    </row>
    <row r="417" spans="1:16" ht="38.25" customHeight="1" x14ac:dyDescent="0.25">
      <c r="A417" s="76"/>
      <c r="B417" s="77"/>
      <c r="C417" s="85"/>
      <c r="D417" s="86" t="s">
        <v>1</v>
      </c>
      <c r="E417" s="721" t="s">
        <v>191</v>
      </c>
      <c r="F417" s="722"/>
      <c r="G417" s="722"/>
      <c r="H417" s="722"/>
      <c r="I417" s="722"/>
      <c r="J417" s="723">
        <v>2414389</v>
      </c>
      <c r="K417" s="724"/>
      <c r="L417" s="81">
        <v>3162740</v>
      </c>
      <c r="M417" s="723">
        <v>798946</v>
      </c>
      <c r="N417" s="724"/>
      <c r="O417" s="87">
        <f>+M417/L417*100</f>
        <v>25.26119756919633</v>
      </c>
      <c r="P417" s="83">
        <f t="shared" si="26"/>
        <v>0.19980785288282338</v>
      </c>
    </row>
    <row r="418" spans="1:16" s="126" customFormat="1" ht="15.75" customHeight="1" x14ac:dyDescent="0.25">
      <c r="A418" s="122"/>
      <c r="B418" s="123"/>
      <c r="C418" s="725" t="s">
        <v>196</v>
      </c>
      <c r="D418" s="726"/>
      <c r="E418" s="726"/>
      <c r="F418" s="726"/>
      <c r="G418" s="726"/>
      <c r="H418" s="726"/>
      <c r="I418" s="726"/>
      <c r="J418" s="727">
        <v>0</v>
      </c>
      <c r="K418" s="728"/>
      <c r="L418" s="108">
        <v>0</v>
      </c>
      <c r="M418" s="727">
        <v>1769</v>
      </c>
      <c r="N418" s="728"/>
      <c r="O418" s="127" t="s">
        <v>30</v>
      </c>
      <c r="P418" s="125">
        <f t="shared" si="26"/>
        <v>4.424079872102927E-4</v>
      </c>
    </row>
    <row r="419" spans="1:16" s="104" customFormat="1" ht="13.5" customHeight="1" x14ac:dyDescent="0.25">
      <c r="A419" s="99"/>
      <c r="B419" s="100"/>
      <c r="C419" s="100" t="s">
        <v>1</v>
      </c>
      <c r="D419" s="729" t="s">
        <v>54</v>
      </c>
      <c r="E419" s="730"/>
      <c r="F419" s="730"/>
      <c r="G419" s="730"/>
      <c r="H419" s="730"/>
      <c r="I419" s="730"/>
      <c r="J419" s="731">
        <v>0</v>
      </c>
      <c r="K419" s="732"/>
      <c r="L419" s="78">
        <v>0</v>
      </c>
      <c r="M419" s="731">
        <v>1769</v>
      </c>
      <c r="N419" s="732"/>
      <c r="O419" s="79" t="s">
        <v>30</v>
      </c>
      <c r="P419" s="80">
        <f t="shared" si="26"/>
        <v>4.424079872102927E-4</v>
      </c>
    </row>
    <row r="420" spans="1:16" ht="37.5" customHeight="1" x14ac:dyDescent="0.25">
      <c r="A420" s="111" t="s">
        <v>1</v>
      </c>
      <c r="B420" s="85"/>
      <c r="C420" s="85"/>
      <c r="D420" s="105"/>
      <c r="E420" s="721" t="s">
        <v>89</v>
      </c>
      <c r="F420" s="722"/>
      <c r="G420" s="722"/>
      <c r="H420" s="722"/>
      <c r="I420" s="722"/>
      <c r="J420" s="723">
        <v>0</v>
      </c>
      <c r="K420" s="724"/>
      <c r="L420" s="81">
        <v>0</v>
      </c>
      <c r="M420" s="723">
        <v>1769</v>
      </c>
      <c r="N420" s="724"/>
      <c r="O420" s="82" t="s">
        <v>30</v>
      </c>
      <c r="P420" s="83">
        <f t="shared" si="26"/>
        <v>4.424079872102927E-4</v>
      </c>
    </row>
    <row r="421" spans="1:16" ht="30.75" customHeight="1" x14ac:dyDescent="0.25">
      <c r="A421" s="733" t="s">
        <v>197</v>
      </c>
      <c r="B421" s="734"/>
      <c r="C421" s="734"/>
      <c r="D421" s="734"/>
      <c r="E421" s="734"/>
      <c r="F421" s="734"/>
      <c r="G421" s="734"/>
      <c r="H421" s="734"/>
      <c r="I421" s="735"/>
      <c r="J421" s="736">
        <v>600000</v>
      </c>
      <c r="K421" s="737"/>
      <c r="L421" s="68">
        <v>786613</v>
      </c>
      <c r="M421" s="736">
        <v>359503</v>
      </c>
      <c r="N421" s="737"/>
      <c r="O421" s="69">
        <f>+M421/L421*100</f>
        <v>45.702651748699807</v>
      </c>
      <c r="P421" s="70">
        <f t="shared" si="26"/>
        <v>8.9907856769961478E-2</v>
      </c>
    </row>
    <row r="422" spans="1:16" s="126" customFormat="1" ht="15.75" customHeight="1" x14ac:dyDescent="0.25">
      <c r="A422" s="122" t="s">
        <v>1</v>
      </c>
      <c r="B422" s="123"/>
      <c r="C422" s="725" t="s">
        <v>198</v>
      </c>
      <c r="D422" s="726"/>
      <c r="E422" s="726"/>
      <c r="F422" s="726"/>
      <c r="G422" s="726"/>
      <c r="H422" s="726"/>
      <c r="I422" s="726"/>
      <c r="J422" s="727">
        <v>600000</v>
      </c>
      <c r="K422" s="728"/>
      <c r="L422" s="108">
        <v>786613</v>
      </c>
      <c r="M422" s="727">
        <v>359503</v>
      </c>
      <c r="N422" s="728"/>
      <c r="O422" s="124">
        <f>+M422/L422*100</f>
        <v>45.702651748699807</v>
      </c>
      <c r="P422" s="125">
        <f t="shared" si="26"/>
        <v>8.9907856769961478E-2</v>
      </c>
    </row>
    <row r="423" spans="1:16" s="104" customFormat="1" ht="13.5" customHeight="1" x14ac:dyDescent="0.25">
      <c r="A423" s="99"/>
      <c r="B423" s="100"/>
      <c r="C423" s="100" t="s">
        <v>1</v>
      </c>
      <c r="D423" s="729" t="s">
        <v>54</v>
      </c>
      <c r="E423" s="730"/>
      <c r="F423" s="730"/>
      <c r="G423" s="730"/>
      <c r="H423" s="730"/>
      <c r="I423" s="730"/>
      <c r="J423" s="731">
        <v>600000</v>
      </c>
      <c r="K423" s="732"/>
      <c r="L423" s="78">
        <v>786613</v>
      </c>
      <c r="M423" s="731">
        <v>359503</v>
      </c>
      <c r="N423" s="732"/>
      <c r="O423" s="84">
        <f>+M423/L423*100</f>
        <v>45.702651748699807</v>
      </c>
      <c r="P423" s="80">
        <f t="shared" si="26"/>
        <v>8.9907856769961478E-2</v>
      </c>
    </row>
    <row r="424" spans="1:16" ht="11.85" customHeight="1" x14ac:dyDescent="0.25">
      <c r="A424" s="76"/>
      <c r="B424" s="77"/>
      <c r="C424" s="77"/>
      <c r="D424" s="91" t="s">
        <v>1</v>
      </c>
      <c r="E424" s="721" t="s">
        <v>55</v>
      </c>
      <c r="F424" s="722"/>
      <c r="G424" s="722"/>
      <c r="H424" s="722"/>
      <c r="I424" s="722"/>
      <c r="J424" s="723">
        <v>0</v>
      </c>
      <c r="K424" s="724"/>
      <c r="L424" s="81">
        <v>0</v>
      </c>
      <c r="M424" s="723">
        <v>912</v>
      </c>
      <c r="N424" s="724"/>
      <c r="O424" s="82" t="s">
        <v>30</v>
      </c>
      <c r="P424" s="83">
        <f t="shared" si="26"/>
        <v>2.2808144959626168E-4</v>
      </c>
    </row>
    <row r="425" spans="1:16" ht="27" customHeight="1" x14ac:dyDescent="0.25">
      <c r="A425" s="76"/>
      <c r="B425" s="77"/>
      <c r="C425" s="77"/>
      <c r="D425" s="92"/>
      <c r="E425" s="721" t="s">
        <v>128</v>
      </c>
      <c r="F425" s="722"/>
      <c r="G425" s="722"/>
      <c r="H425" s="722"/>
      <c r="I425" s="722"/>
      <c r="J425" s="723">
        <v>600000</v>
      </c>
      <c r="K425" s="724"/>
      <c r="L425" s="81">
        <v>600000</v>
      </c>
      <c r="M425" s="723">
        <v>325000</v>
      </c>
      <c r="N425" s="724"/>
      <c r="O425" s="87">
        <f>+M425/L425*100</f>
        <v>54.166666666666664</v>
      </c>
      <c r="P425" s="83">
        <f t="shared" si="26"/>
        <v>8.1279025349545009E-2</v>
      </c>
    </row>
    <row r="426" spans="1:16" ht="27.75" customHeight="1" x14ac:dyDescent="0.25">
      <c r="A426" s="93"/>
      <c r="B426" s="94"/>
      <c r="C426" s="94"/>
      <c r="D426" s="95"/>
      <c r="E426" s="715" t="s">
        <v>122</v>
      </c>
      <c r="F426" s="716"/>
      <c r="G426" s="716"/>
      <c r="H426" s="716"/>
      <c r="I426" s="716"/>
      <c r="J426" s="717">
        <v>0</v>
      </c>
      <c r="K426" s="718"/>
      <c r="L426" s="96">
        <v>186613</v>
      </c>
      <c r="M426" s="717">
        <v>33591</v>
      </c>
      <c r="N426" s="718"/>
      <c r="O426" s="97">
        <f>+M426/L426*100</f>
        <v>18.00035367310959</v>
      </c>
      <c r="P426" s="98">
        <f t="shared" si="26"/>
        <v>8.4007499708202045E-3</v>
      </c>
    </row>
    <row r="427" spans="1:16" ht="23.25" customHeight="1" x14ac:dyDescent="0.25">
      <c r="A427" s="139" t="s">
        <v>1</v>
      </c>
      <c r="B427" s="140"/>
      <c r="C427" s="140"/>
      <c r="D427" s="141"/>
      <c r="E427" s="142"/>
      <c r="F427" s="142"/>
      <c r="G427" s="142"/>
      <c r="H427" s="143" t="s">
        <v>199</v>
      </c>
      <c r="I427" s="144"/>
      <c r="J427" s="719">
        <v>828642138</v>
      </c>
      <c r="K427" s="720"/>
      <c r="L427" s="145">
        <f>+L428+L429</f>
        <v>905535455</v>
      </c>
      <c r="M427" s="719">
        <f>+M429+M428</f>
        <v>399857157</v>
      </c>
      <c r="N427" s="720"/>
      <c r="O427" s="146">
        <v>48.25</v>
      </c>
      <c r="P427" s="146">
        <v>44.16</v>
      </c>
    </row>
    <row r="428" spans="1:16" ht="15.75" customHeight="1" x14ac:dyDescent="0.25">
      <c r="A428" s="147"/>
      <c r="B428" s="148"/>
      <c r="C428" s="148"/>
      <c r="D428" s="148"/>
      <c r="E428" s="148"/>
      <c r="F428" s="148"/>
      <c r="G428" s="148"/>
      <c r="H428" s="711" t="s">
        <v>200</v>
      </c>
      <c r="I428" s="712"/>
      <c r="J428" s="713">
        <v>570036439</v>
      </c>
      <c r="K428" s="714"/>
      <c r="L428" s="149">
        <f>+L10</f>
        <v>613319165</v>
      </c>
      <c r="M428" s="713">
        <f>+M10</f>
        <v>300345443</v>
      </c>
      <c r="N428" s="714"/>
      <c r="O428" s="150">
        <f>+M428/L428*100</f>
        <v>48.970496951615722</v>
      </c>
      <c r="P428" s="150">
        <f>+M428/M427*100</f>
        <v>75.113184231437927</v>
      </c>
    </row>
    <row r="429" spans="1:16" ht="15.75" customHeight="1" x14ac:dyDescent="0.25">
      <c r="A429" s="147"/>
      <c r="B429" s="148"/>
      <c r="C429" s="148"/>
      <c r="D429" s="148"/>
      <c r="E429" s="148"/>
      <c r="F429" s="148"/>
      <c r="G429" s="148"/>
      <c r="H429" s="711" t="s">
        <v>201</v>
      </c>
      <c r="I429" s="712"/>
      <c r="J429" s="713">
        <v>258605699</v>
      </c>
      <c r="K429" s="714"/>
      <c r="L429" s="149">
        <f>+L30</f>
        <v>292216290</v>
      </c>
      <c r="M429" s="713">
        <f>+M30</f>
        <v>99511714</v>
      </c>
      <c r="N429" s="714"/>
      <c r="O429" s="150">
        <f>+M429/L429*100</f>
        <v>34.054129562729031</v>
      </c>
      <c r="P429" s="150">
        <f>+M429/M427*100</f>
        <v>24.886815768562069</v>
      </c>
    </row>
  </sheetData>
  <mergeCells count="1268">
    <mergeCell ref="A8:D8"/>
    <mergeCell ref="E8:I8"/>
    <mergeCell ref="J8:K8"/>
    <mergeCell ref="M8:N8"/>
    <mergeCell ref="A9:I9"/>
    <mergeCell ref="J9:K9"/>
    <mergeCell ref="M9:N9"/>
    <mergeCell ref="A1:P1"/>
    <mergeCell ref="N3:P3"/>
    <mergeCell ref="A5:P5"/>
    <mergeCell ref="A6:P6"/>
    <mergeCell ref="A7:D7"/>
    <mergeCell ref="E7:I7"/>
    <mergeCell ref="J7:K7"/>
    <mergeCell ref="M7:N7"/>
    <mergeCell ref="H15:I15"/>
    <mergeCell ref="J15:K15"/>
    <mergeCell ref="M15:N15"/>
    <mergeCell ref="H16:I16"/>
    <mergeCell ref="J16:K16"/>
    <mergeCell ref="M16:N16"/>
    <mergeCell ref="H12:I12"/>
    <mergeCell ref="J12:K12"/>
    <mergeCell ref="M12:N12"/>
    <mergeCell ref="J13:K13"/>
    <mergeCell ref="M13:N13"/>
    <mergeCell ref="J14:K14"/>
    <mergeCell ref="M14:N14"/>
    <mergeCell ref="A10:I10"/>
    <mergeCell ref="J10:K10"/>
    <mergeCell ref="M10:N10"/>
    <mergeCell ref="H11:I11"/>
    <mergeCell ref="J11:K11"/>
    <mergeCell ref="M11:N11"/>
    <mergeCell ref="H23:I23"/>
    <mergeCell ref="J23:K23"/>
    <mergeCell ref="M23:N23"/>
    <mergeCell ref="H24:I24"/>
    <mergeCell ref="J24:K24"/>
    <mergeCell ref="M24:N24"/>
    <mergeCell ref="J20:K20"/>
    <mergeCell ref="M20:N20"/>
    <mergeCell ref="H21:I21"/>
    <mergeCell ref="J21:K21"/>
    <mergeCell ref="M21:N21"/>
    <mergeCell ref="H22:I22"/>
    <mergeCell ref="J22:K22"/>
    <mergeCell ref="M22:N22"/>
    <mergeCell ref="H17:I17"/>
    <mergeCell ref="J17:K17"/>
    <mergeCell ref="M17:N17"/>
    <mergeCell ref="J18:K18"/>
    <mergeCell ref="M18:N18"/>
    <mergeCell ref="J19:K19"/>
    <mergeCell ref="M19:N19"/>
    <mergeCell ref="H29:I29"/>
    <mergeCell ref="J29:K29"/>
    <mergeCell ref="M29:N29"/>
    <mergeCell ref="A30:I30"/>
    <mergeCell ref="J30:K30"/>
    <mergeCell ref="M30:N30"/>
    <mergeCell ref="H27:I27"/>
    <mergeCell ref="J27:K27"/>
    <mergeCell ref="M27:N27"/>
    <mergeCell ref="H28:I28"/>
    <mergeCell ref="J28:K28"/>
    <mergeCell ref="M28:N28"/>
    <mergeCell ref="H25:I25"/>
    <mergeCell ref="J25:K25"/>
    <mergeCell ref="M25:N25"/>
    <mergeCell ref="H26:I26"/>
    <mergeCell ref="J26:K26"/>
    <mergeCell ref="M26:N26"/>
    <mergeCell ref="H35:I35"/>
    <mergeCell ref="J35:K35"/>
    <mergeCell ref="M35:N35"/>
    <mergeCell ref="H36:I36"/>
    <mergeCell ref="J36:K36"/>
    <mergeCell ref="M36:N36"/>
    <mergeCell ref="H33:I33"/>
    <mergeCell ref="J33:K33"/>
    <mergeCell ref="M33:N33"/>
    <mergeCell ref="H34:I34"/>
    <mergeCell ref="J34:K34"/>
    <mergeCell ref="M34:N34"/>
    <mergeCell ref="H31:I31"/>
    <mergeCell ref="J31:K31"/>
    <mergeCell ref="M31:N31"/>
    <mergeCell ref="H32:I32"/>
    <mergeCell ref="J32:K32"/>
    <mergeCell ref="M32:N32"/>
    <mergeCell ref="H41:I41"/>
    <mergeCell ref="J41:K41"/>
    <mergeCell ref="M41:N41"/>
    <mergeCell ref="A43:I43"/>
    <mergeCell ref="J43:K43"/>
    <mergeCell ref="M43:N43"/>
    <mergeCell ref="H39:I39"/>
    <mergeCell ref="J39:K39"/>
    <mergeCell ref="M39:N39"/>
    <mergeCell ref="H40:I40"/>
    <mergeCell ref="J40:K40"/>
    <mergeCell ref="M40:N40"/>
    <mergeCell ref="H37:I37"/>
    <mergeCell ref="J37:K37"/>
    <mergeCell ref="M37:N37"/>
    <mergeCell ref="H38:I38"/>
    <mergeCell ref="J38:K38"/>
    <mergeCell ref="M38:N38"/>
    <mergeCell ref="C51:I51"/>
    <mergeCell ref="J51:K51"/>
    <mergeCell ref="M51:N51"/>
    <mergeCell ref="D52:I52"/>
    <mergeCell ref="J52:K52"/>
    <mergeCell ref="M52:N52"/>
    <mergeCell ref="J47:K47"/>
    <mergeCell ref="M47:N47"/>
    <mergeCell ref="J48:K48"/>
    <mergeCell ref="M48:N48"/>
    <mergeCell ref="A50:I50"/>
    <mergeCell ref="J50:K50"/>
    <mergeCell ref="M50:N50"/>
    <mergeCell ref="J44:K44"/>
    <mergeCell ref="M44:N44"/>
    <mergeCell ref="J45:K45"/>
    <mergeCell ref="M45:N45"/>
    <mergeCell ref="A46:I46"/>
    <mergeCell ref="J46:K46"/>
    <mergeCell ref="M46:N46"/>
    <mergeCell ref="C57:I57"/>
    <mergeCell ref="J57:K57"/>
    <mergeCell ref="M57:N57"/>
    <mergeCell ref="D58:I58"/>
    <mergeCell ref="J58:K58"/>
    <mergeCell ref="M58:N58"/>
    <mergeCell ref="D55:I55"/>
    <mergeCell ref="J55:K55"/>
    <mergeCell ref="M55:N55"/>
    <mergeCell ref="E56:I56"/>
    <mergeCell ref="J56:K56"/>
    <mergeCell ref="M56:N56"/>
    <mergeCell ref="D53:D54"/>
    <mergeCell ref="E53:I53"/>
    <mergeCell ref="J53:K53"/>
    <mergeCell ref="M53:N53"/>
    <mergeCell ref="E54:I54"/>
    <mergeCell ref="J54:K54"/>
    <mergeCell ref="M54:N54"/>
    <mergeCell ref="E63:I63"/>
    <mergeCell ref="J63:K63"/>
    <mergeCell ref="M63:N63"/>
    <mergeCell ref="E64:I64"/>
    <mergeCell ref="J64:K64"/>
    <mergeCell ref="M64:N64"/>
    <mergeCell ref="E61:I61"/>
    <mergeCell ref="J61:K61"/>
    <mergeCell ref="M61:N61"/>
    <mergeCell ref="E62:I62"/>
    <mergeCell ref="J62:K62"/>
    <mergeCell ref="M62:N62"/>
    <mergeCell ref="E59:I59"/>
    <mergeCell ref="J59:K59"/>
    <mergeCell ref="M59:N59"/>
    <mergeCell ref="E60:I60"/>
    <mergeCell ref="J60:K60"/>
    <mergeCell ref="M60:N60"/>
    <mergeCell ref="E69:I69"/>
    <mergeCell ref="J69:K69"/>
    <mergeCell ref="M69:N69"/>
    <mergeCell ref="E70:I70"/>
    <mergeCell ref="J70:K70"/>
    <mergeCell ref="M70:N70"/>
    <mergeCell ref="E67:I67"/>
    <mergeCell ref="J67:K67"/>
    <mergeCell ref="M67:N67"/>
    <mergeCell ref="E68:I68"/>
    <mergeCell ref="J68:K68"/>
    <mergeCell ref="M68:N68"/>
    <mergeCell ref="D65:I65"/>
    <mergeCell ref="J65:K65"/>
    <mergeCell ref="M65:N65"/>
    <mergeCell ref="E66:I66"/>
    <mergeCell ref="J66:K66"/>
    <mergeCell ref="M66:N66"/>
    <mergeCell ref="E75:I75"/>
    <mergeCell ref="J75:K75"/>
    <mergeCell ref="M75:N75"/>
    <mergeCell ref="E76:I76"/>
    <mergeCell ref="J76:K76"/>
    <mergeCell ref="M76:N76"/>
    <mergeCell ref="C73:I73"/>
    <mergeCell ref="J73:K73"/>
    <mergeCell ref="M73:N73"/>
    <mergeCell ref="D74:I74"/>
    <mergeCell ref="J74:K74"/>
    <mergeCell ref="M74:N74"/>
    <mergeCell ref="E71:I71"/>
    <mergeCell ref="J71:K71"/>
    <mergeCell ref="M71:N71"/>
    <mergeCell ref="E72:I72"/>
    <mergeCell ref="J72:K72"/>
    <mergeCell ref="M72:N72"/>
    <mergeCell ref="D81:I81"/>
    <mergeCell ref="J81:K81"/>
    <mergeCell ref="M81:N81"/>
    <mergeCell ref="E82:I82"/>
    <mergeCell ref="J82:K82"/>
    <mergeCell ref="M82:N82"/>
    <mergeCell ref="E79:I79"/>
    <mergeCell ref="J79:K79"/>
    <mergeCell ref="M79:N79"/>
    <mergeCell ref="C80:I80"/>
    <mergeCell ref="J80:K80"/>
    <mergeCell ref="M80:N80"/>
    <mergeCell ref="E77:I77"/>
    <mergeCell ref="J77:K77"/>
    <mergeCell ref="M77:N77"/>
    <mergeCell ref="E78:I78"/>
    <mergeCell ref="J78:K78"/>
    <mergeCell ref="M78:N78"/>
    <mergeCell ref="E87:I87"/>
    <mergeCell ref="J87:K87"/>
    <mergeCell ref="M87:N87"/>
    <mergeCell ref="C88:I88"/>
    <mergeCell ref="J88:K88"/>
    <mergeCell ref="M88:N88"/>
    <mergeCell ref="C85:I85"/>
    <mergeCell ref="J85:K85"/>
    <mergeCell ref="M85:N85"/>
    <mergeCell ref="D86:I86"/>
    <mergeCell ref="J86:K86"/>
    <mergeCell ref="M86:N86"/>
    <mergeCell ref="E83:I83"/>
    <mergeCell ref="J83:K83"/>
    <mergeCell ref="M83:N83"/>
    <mergeCell ref="E84:I84"/>
    <mergeCell ref="J84:K84"/>
    <mergeCell ref="M84:N84"/>
    <mergeCell ref="D93:I93"/>
    <mergeCell ref="J93:K93"/>
    <mergeCell ref="M93:N93"/>
    <mergeCell ref="E94:I94"/>
    <mergeCell ref="J94:K94"/>
    <mergeCell ref="M94:N94"/>
    <mergeCell ref="A91:I91"/>
    <mergeCell ref="J91:K91"/>
    <mergeCell ref="M91:N91"/>
    <mergeCell ref="C92:I92"/>
    <mergeCell ref="J92:K92"/>
    <mergeCell ref="M92:N92"/>
    <mergeCell ref="D89:I89"/>
    <mergeCell ref="J89:K89"/>
    <mergeCell ref="M89:N89"/>
    <mergeCell ref="E90:I90"/>
    <mergeCell ref="J90:K90"/>
    <mergeCell ref="M90:N90"/>
    <mergeCell ref="C99:I99"/>
    <mergeCell ref="J99:K99"/>
    <mergeCell ref="M99:N99"/>
    <mergeCell ref="D100:I100"/>
    <mergeCell ref="J100:K100"/>
    <mergeCell ref="M100:N100"/>
    <mergeCell ref="E97:I97"/>
    <mergeCell ref="J97:K97"/>
    <mergeCell ref="M97:N97"/>
    <mergeCell ref="A98:I98"/>
    <mergeCell ref="J98:K98"/>
    <mergeCell ref="M98:N98"/>
    <mergeCell ref="E95:I95"/>
    <mergeCell ref="J95:K95"/>
    <mergeCell ref="M95:N95"/>
    <mergeCell ref="E96:I96"/>
    <mergeCell ref="J96:K96"/>
    <mergeCell ref="M96:N96"/>
    <mergeCell ref="E105:I105"/>
    <mergeCell ref="J105:K105"/>
    <mergeCell ref="M105:N105"/>
    <mergeCell ref="E106:I106"/>
    <mergeCell ref="J106:K106"/>
    <mergeCell ref="M106:N106"/>
    <mergeCell ref="E103:I103"/>
    <mergeCell ref="J103:K103"/>
    <mergeCell ref="M103:N103"/>
    <mergeCell ref="E104:I104"/>
    <mergeCell ref="J104:K104"/>
    <mergeCell ref="M104:N104"/>
    <mergeCell ref="E101:I101"/>
    <mergeCell ref="J101:K101"/>
    <mergeCell ref="M101:N101"/>
    <mergeCell ref="E102:I102"/>
    <mergeCell ref="J102:K102"/>
    <mergeCell ref="M102:N102"/>
    <mergeCell ref="A111:I111"/>
    <mergeCell ref="J111:K111"/>
    <mergeCell ref="M111:N111"/>
    <mergeCell ref="C112:I112"/>
    <mergeCell ref="J112:K112"/>
    <mergeCell ref="M112:N112"/>
    <mergeCell ref="D109:I109"/>
    <mergeCell ref="J109:K109"/>
    <mergeCell ref="M109:N109"/>
    <mergeCell ref="E110:I110"/>
    <mergeCell ref="J110:K110"/>
    <mergeCell ref="M110:N110"/>
    <mergeCell ref="E107:I107"/>
    <mergeCell ref="J107:K107"/>
    <mergeCell ref="M107:N107"/>
    <mergeCell ref="C108:I108"/>
    <mergeCell ref="J108:K108"/>
    <mergeCell ref="M108:N108"/>
    <mergeCell ref="E117:I117"/>
    <mergeCell ref="J117:K117"/>
    <mergeCell ref="M117:N117"/>
    <mergeCell ref="E118:I118"/>
    <mergeCell ref="J118:K118"/>
    <mergeCell ref="M118:N118"/>
    <mergeCell ref="E115:I115"/>
    <mergeCell ref="J115:K115"/>
    <mergeCell ref="M115:N115"/>
    <mergeCell ref="E116:I116"/>
    <mergeCell ref="J116:K116"/>
    <mergeCell ref="M116:N116"/>
    <mergeCell ref="D113:I113"/>
    <mergeCell ref="J113:K113"/>
    <mergeCell ref="M113:N113"/>
    <mergeCell ref="E114:I114"/>
    <mergeCell ref="J114:K114"/>
    <mergeCell ref="M114:N114"/>
    <mergeCell ref="E123:I123"/>
    <mergeCell ref="J123:K123"/>
    <mergeCell ref="M123:N123"/>
    <mergeCell ref="E124:I124"/>
    <mergeCell ref="J124:K124"/>
    <mergeCell ref="M124:N124"/>
    <mergeCell ref="E121:I121"/>
    <mergeCell ref="J121:K121"/>
    <mergeCell ref="M121:N121"/>
    <mergeCell ref="E122:I122"/>
    <mergeCell ref="J122:K122"/>
    <mergeCell ref="M122:N122"/>
    <mergeCell ref="E119:I119"/>
    <mergeCell ref="J119:K119"/>
    <mergeCell ref="M119:N119"/>
    <mergeCell ref="D120:I120"/>
    <mergeCell ref="J120:K120"/>
    <mergeCell ref="M120:N120"/>
    <mergeCell ref="E129:I129"/>
    <mergeCell ref="J129:K129"/>
    <mergeCell ref="M129:N129"/>
    <mergeCell ref="C130:I130"/>
    <mergeCell ref="J130:K130"/>
    <mergeCell ref="M130:N130"/>
    <mergeCell ref="E127:I127"/>
    <mergeCell ref="J127:K127"/>
    <mergeCell ref="M127:N127"/>
    <mergeCell ref="E128:I128"/>
    <mergeCell ref="J128:K128"/>
    <mergeCell ref="M128:N128"/>
    <mergeCell ref="C125:I125"/>
    <mergeCell ref="J125:K125"/>
    <mergeCell ref="M125:N125"/>
    <mergeCell ref="D126:I126"/>
    <mergeCell ref="J126:K126"/>
    <mergeCell ref="M126:N126"/>
    <mergeCell ref="E136:I136"/>
    <mergeCell ref="J136:K136"/>
    <mergeCell ref="M136:N136"/>
    <mergeCell ref="E137:I137"/>
    <mergeCell ref="J137:K137"/>
    <mergeCell ref="M137:N137"/>
    <mergeCell ref="E134:I134"/>
    <mergeCell ref="J134:K134"/>
    <mergeCell ref="M134:N134"/>
    <mergeCell ref="E135:I135"/>
    <mergeCell ref="J135:K135"/>
    <mergeCell ref="M135:N135"/>
    <mergeCell ref="D131:I131"/>
    <mergeCell ref="J131:K131"/>
    <mergeCell ref="M131:N131"/>
    <mergeCell ref="D132:D139"/>
    <mergeCell ref="E132:I132"/>
    <mergeCell ref="J132:K132"/>
    <mergeCell ref="M132:N132"/>
    <mergeCell ref="E133:I133"/>
    <mergeCell ref="J133:K133"/>
    <mergeCell ref="M133:N133"/>
    <mergeCell ref="E142:I142"/>
    <mergeCell ref="J142:K142"/>
    <mergeCell ref="M142:N142"/>
    <mergeCell ref="E143:I143"/>
    <mergeCell ref="J143:K143"/>
    <mergeCell ref="M143:N143"/>
    <mergeCell ref="D140:I140"/>
    <mergeCell ref="J140:K140"/>
    <mergeCell ref="M140:N140"/>
    <mergeCell ref="E141:I141"/>
    <mergeCell ref="J141:K141"/>
    <mergeCell ref="M141:N141"/>
    <mergeCell ref="E138:I138"/>
    <mergeCell ref="J138:K138"/>
    <mergeCell ref="M138:N138"/>
    <mergeCell ref="E139:I139"/>
    <mergeCell ref="J139:K139"/>
    <mergeCell ref="M139:N139"/>
    <mergeCell ref="E148:I148"/>
    <mergeCell ref="J148:K148"/>
    <mergeCell ref="M148:N148"/>
    <mergeCell ref="E149:I149"/>
    <mergeCell ref="J149:K149"/>
    <mergeCell ref="M149:N149"/>
    <mergeCell ref="D146:I146"/>
    <mergeCell ref="J146:K146"/>
    <mergeCell ref="M146:N146"/>
    <mergeCell ref="E147:I147"/>
    <mergeCell ref="J147:K147"/>
    <mergeCell ref="M147:N147"/>
    <mergeCell ref="E144:I144"/>
    <mergeCell ref="J144:K144"/>
    <mergeCell ref="M144:N144"/>
    <mergeCell ref="C145:I145"/>
    <mergeCell ref="J145:K145"/>
    <mergeCell ref="M145:N145"/>
    <mergeCell ref="D154:I154"/>
    <mergeCell ref="J154:K154"/>
    <mergeCell ref="M154:N154"/>
    <mergeCell ref="E155:I155"/>
    <mergeCell ref="J155:K155"/>
    <mergeCell ref="M155:N155"/>
    <mergeCell ref="A152:I152"/>
    <mergeCell ref="J152:K152"/>
    <mergeCell ref="M152:N152"/>
    <mergeCell ref="C153:I153"/>
    <mergeCell ref="J153:K153"/>
    <mergeCell ref="M153:N153"/>
    <mergeCell ref="E150:I150"/>
    <mergeCell ref="J150:K150"/>
    <mergeCell ref="M150:N150"/>
    <mergeCell ref="E151:I151"/>
    <mergeCell ref="J151:K151"/>
    <mergeCell ref="M151:N151"/>
    <mergeCell ref="D160:I160"/>
    <mergeCell ref="J160:K160"/>
    <mergeCell ref="M160:N160"/>
    <mergeCell ref="E161:I161"/>
    <mergeCell ref="J161:K161"/>
    <mergeCell ref="M161:N161"/>
    <mergeCell ref="E158:I158"/>
    <mergeCell ref="J158:K158"/>
    <mergeCell ref="M158:N158"/>
    <mergeCell ref="E159:I159"/>
    <mergeCell ref="J159:K159"/>
    <mergeCell ref="M159:N159"/>
    <mergeCell ref="E156:I156"/>
    <mergeCell ref="J156:K156"/>
    <mergeCell ref="M156:N156"/>
    <mergeCell ref="E157:I157"/>
    <mergeCell ref="J157:K157"/>
    <mergeCell ref="M157:N157"/>
    <mergeCell ref="E166:I166"/>
    <mergeCell ref="J166:K166"/>
    <mergeCell ref="M166:N166"/>
    <mergeCell ref="E167:I167"/>
    <mergeCell ref="J167:K167"/>
    <mergeCell ref="M167:N167"/>
    <mergeCell ref="D164:I164"/>
    <mergeCell ref="J164:K164"/>
    <mergeCell ref="M164:N164"/>
    <mergeCell ref="E165:I165"/>
    <mergeCell ref="J165:K165"/>
    <mergeCell ref="M165:N165"/>
    <mergeCell ref="A162:I162"/>
    <mergeCell ref="J162:K162"/>
    <mergeCell ref="M162:N162"/>
    <mergeCell ref="C163:I163"/>
    <mergeCell ref="J163:K163"/>
    <mergeCell ref="M163:N163"/>
    <mergeCell ref="A172:I172"/>
    <mergeCell ref="J172:K172"/>
    <mergeCell ref="M172:N172"/>
    <mergeCell ref="C173:I173"/>
    <mergeCell ref="J173:K173"/>
    <mergeCell ref="M173:N173"/>
    <mergeCell ref="D170:I170"/>
    <mergeCell ref="J170:K170"/>
    <mergeCell ref="M170:N170"/>
    <mergeCell ref="E171:I171"/>
    <mergeCell ref="J171:K171"/>
    <mergeCell ref="M171:N171"/>
    <mergeCell ref="E168:I168"/>
    <mergeCell ref="J168:K168"/>
    <mergeCell ref="M168:N168"/>
    <mergeCell ref="E169:I169"/>
    <mergeCell ref="J169:K169"/>
    <mergeCell ref="M169:N169"/>
    <mergeCell ref="E178:I178"/>
    <mergeCell ref="J178:K178"/>
    <mergeCell ref="M178:N178"/>
    <mergeCell ref="E179:I179"/>
    <mergeCell ref="J179:K179"/>
    <mergeCell ref="M179:N179"/>
    <mergeCell ref="E176:I176"/>
    <mergeCell ref="J176:K176"/>
    <mergeCell ref="M176:N176"/>
    <mergeCell ref="E177:I177"/>
    <mergeCell ref="J177:K177"/>
    <mergeCell ref="M177:N177"/>
    <mergeCell ref="D174:I174"/>
    <mergeCell ref="J174:K174"/>
    <mergeCell ref="M174:N174"/>
    <mergeCell ref="E175:I175"/>
    <mergeCell ref="J175:K175"/>
    <mergeCell ref="M175:N175"/>
    <mergeCell ref="C184:I184"/>
    <mergeCell ref="J184:K184"/>
    <mergeCell ref="M184:N184"/>
    <mergeCell ref="D185:I185"/>
    <mergeCell ref="J185:K185"/>
    <mergeCell ref="M185:N185"/>
    <mergeCell ref="E182:I182"/>
    <mergeCell ref="J182:K182"/>
    <mergeCell ref="M182:N182"/>
    <mergeCell ref="E183:I183"/>
    <mergeCell ref="J183:K183"/>
    <mergeCell ref="M183:N183"/>
    <mergeCell ref="C180:I180"/>
    <mergeCell ref="J180:K180"/>
    <mergeCell ref="M180:N180"/>
    <mergeCell ref="D181:I181"/>
    <mergeCell ref="J181:K181"/>
    <mergeCell ref="M181:N181"/>
    <mergeCell ref="C190:I190"/>
    <mergeCell ref="J190:K190"/>
    <mergeCell ref="M190:N190"/>
    <mergeCell ref="D191:I191"/>
    <mergeCell ref="J191:K191"/>
    <mergeCell ref="M191:N191"/>
    <mergeCell ref="E188:I188"/>
    <mergeCell ref="J188:K188"/>
    <mergeCell ref="M188:N188"/>
    <mergeCell ref="E189:I189"/>
    <mergeCell ref="J189:K189"/>
    <mergeCell ref="M189:N189"/>
    <mergeCell ref="E186:I186"/>
    <mergeCell ref="J186:K186"/>
    <mergeCell ref="M186:N186"/>
    <mergeCell ref="E187:I187"/>
    <mergeCell ref="J187:K187"/>
    <mergeCell ref="M187:N187"/>
    <mergeCell ref="D196:I196"/>
    <mergeCell ref="J196:K196"/>
    <mergeCell ref="M196:N196"/>
    <mergeCell ref="E197:I197"/>
    <mergeCell ref="J197:K197"/>
    <mergeCell ref="M197:N197"/>
    <mergeCell ref="A194:I194"/>
    <mergeCell ref="J194:K194"/>
    <mergeCell ref="M194:N194"/>
    <mergeCell ref="C195:I195"/>
    <mergeCell ref="J195:K195"/>
    <mergeCell ref="M195:N195"/>
    <mergeCell ref="E192:I192"/>
    <mergeCell ref="J192:K192"/>
    <mergeCell ref="M192:N192"/>
    <mergeCell ref="E193:I193"/>
    <mergeCell ref="J193:K193"/>
    <mergeCell ref="M193:N193"/>
    <mergeCell ref="E202:I202"/>
    <mergeCell ref="J202:K202"/>
    <mergeCell ref="M202:N202"/>
    <mergeCell ref="C203:I203"/>
    <mergeCell ref="J203:K203"/>
    <mergeCell ref="M203:N203"/>
    <mergeCell ref="C200:I200"/>
    <mergeCell ref="J200:K200"/>
    <mergeCell ref="M200:N200"/>
    <mergeCell ref="D201:I201"/>
    <mergeCell ref="J201:K201"/>
    <mergeCell ref="M201:N201"/>
    <mergeCell ref="E198:I198"/>
    <mergeCell ref="J198:K198"/>
    <mergeCell ref="M198:N198"/>
    <mergeCell ref="E199:I199"/>
    <mergeCell ref="J199:K199"/>
    <mergeCell ref="M199:N199"/>
    <mergeCell ref="E208:I208"/>
    <mergeCell ref="J208:K208"/>
    <mergeCell ref="M208:N208"/>
    <mergeCell ref="E209:I209"/>
    <mergeCell ref="J209:K209"/>
    <mergeCell ref="M209:N209"/>
    <mergeCell ref="E206:I206"/>
    <mergeCell ref="J206:K206"/>
    <mergeCell ref="M206:N206"/>
    <mergeCell ref="E207:I207"/>
    <mergeCell ref="J207:K207"/>
    <mergeCell ref="M207:N207"/>
    <mergeCell ref="D204:I204"/>
    <mergeCell ref="J204:K204"/>
    <mergeCell ref="M204:N204"/>
    <mergeCell ref="E205:I205"/>
    <mergeCell ref="J205:K205"/>
    <mergeCell ref="M205:N205"/>
    <mergeCell ref="C214:I214"/>
    <mergeCell ref="J214:K214"/>
    <mergeCell ref="M214:N214"/>
    <mergeCell ref="D215:I215"/>
    <mergeCell ref="J215:K215"/>
    <mergeCell ref="M215:N215"/>
    <mergeCell ref="E212:I212"/>
    <mergeCell ref="J212:K212"/>
    <mergeCell ref="M212:N212"/>
    <mergeCell ref="E213:I213"/>
    <mergeCell ref="J213:K213"/>
    <mergeCell ref="M213:N213"/>
    <mergeCell ref="C210:I210"/>
    <mergeCell ref="J210:K210"/>
    <mergeCell ref="M210:N210"/>
    <mergeCell ref="D211:I211"/>
    <mergeCell ref="J211:K211"/>
    <mergeCell ref="M211:N211"/>
    <mergeCell ref="D220:I220"/>
    <mergeCell ref="J220:K220"/>
    <mergeCell ref="M220:N220"/>
    <mergeCell ref="E221:I221"/>
    <mergeCell ref="J221:K221"/>
    <mergeCell ref="M221:N221"/>
    <mergeCell ref="E218:I218"/>
    <mergeCell ref="J218:K218"/>
    <mergeCell ref="M218:N218"/>
    <mergeCell ref="C219:I219"/>
    <mergeCell ref="J219:K219"/>
    <mergeCell ref="M219:N219"/>
    <mergeCell ref="E216:I216"/>
    <mergeCell ref="J216:K216"/>
    <mergeCell ref="M216:N216"/>
    <mergeCell ref="E217:I217"/>
    <mergeCell ref="J217:K217"/>
    <mergeCell ref="M217:N217"/>
    <mergeCell ref="E226:I226"/>
    <mergeCell ref="J226:K226"/>
    <mergeCell ref="M226:N226"/>
    <mergeCell ref="E227:I227"/>
    <mergeCell ref="J227:K227"/>
    <mergeCell ref="M227:N227"/>
    <mergeCell ref="D224:I224"/>
    <mergeCell ref="J224:K224"/>
    <mergeCell ref="M224:N224"/>
    <mergeCell ref="E225:I225"/>
    <mergeCell ref="J225:K225"/>
    <mergeCell ref="M225:N225"/>
    <mergeCell ref="E222:I222"/>
    <mergeCell ref="J222:K222"/>
    <mergeCell ref="M222:N222"/>
    <mergeCell ref="C223:I223"/>
    <mergeCell ref="J223:K223"/>
    <mergeCell ref="M223:N223"/>
    <mergeCell ref="C232:I232"/>
    <mergeCell ref="J232:K232"/>
    <mergeCell ref="M232:N232"/>
    <mergeCell ref="D233:I233"/>
    <mergeCell ref="J233:K233"/>
    <mergeCell ref="M233:N233"/>
    <mergeCell ref="E230:I230"/>
    <mergeCell ref="J230:K230"/>
    <mergeCell ref="M230:N230"/>
    <mergeCell ref="A231:I231"/>
    <mergeCell ref="J231:K231"/>
    <mergeCell ref="M231:N231"/>
    <mergeCell ref="E228:I228"/>
    <mergeCell ref="J228:K228"/>
    <mergeCell ref="M228:N228"/>
    <mergeCell ref="E229:I229"/>
    <mergeCell ref="J229:K229"/>
    <mergeCell ref="M229:N229"/>
    <mergeCell ref="C238:I238"/>
    <mergeCell ref="J238:K238"/>
    <mergeCell ref="M238:N238"/>
    <mergeCell ref="D239:I239"/>
    <mergeCell ref="J239:K239"/>
    <mergeCell ref="M239:N239"/>
    <mergeCell ref="E236:I236"/>
    <mergeCell ref="J236:K236"/>
    <mergeCell ref="M236:N236"/>
    <mergeCell ref="A237:D237"/>
    <mergeCell ref="E237:I237"/>
    <mergeCell ref="J237:K237"/>
    <mergeCell ref="M237:N237"/>
    <mergeCell ref="E234:I234"/>
    <mergeCell ref="J234:K234"/>
    <mergeCell ref="M234:N234"/>
    <mergeCell ref="E235:I235"/>
    <mergeCell ref="J235:K235"/>
    <mergeCell ref="M235:N235"/>
    <mergeCell ref="D244:I244"/>
    <mergeCell ref="J244:K244"/>
    <mergeCell ref="M244:N244"/>
    <mergeCell ref="E245:I245"/>
    <mergeCell ref="J245:K245"/>
    <mergeCell ref="M245:N245"/>
    <mergeCell ref="A242:I242"/>
    <mergeCell ref="J242:K242"/>
    <mergeCell ref="M242:N242"/>
    <mergeCell ref="C243:I243"/>
    <mergeCell ref="J243:K243"/>
    <mergeCell ref="M243:N243"/>
    <mergeCell ref="D240:D241"/>
    <mergeCell ref="E240:I240"/>
    <mergeCell ref="J240:K240"/>
    <mergeCell ref="M240:N240"/>
    <mergeCell ref="E241:I241"/>
    <mergeCell ref="J241:K241"/>
    <mergeCell ref="M241:N241"/>
    <mergeCell ref="D250:I250"/>
    <mergeCell ref="J250:K250"/>
    <mergeCell ref="M250:N250"/>
    <mergeCell ref="E251:I251"/>
    <mergeCell ref="J251:K251"/>
    <mergeCell ref="M251:N251"/>
    <mergeCell ref="E248:I248"/>
    <mergeCell ref="J248:K248"/>
    <mergeCell ref="M248:N248"/>
    <mergeCell ref="C249:I249"/>
    <mergeCell ref="J249:K249"/>
    <mergeCell ref="M249:N249"/>
    <mergeCell ref="C246:I246"/>
    <mergeCell ref="J246:K246"/>
    <mergeCell ref="M246:N246"/>
    <mergeCell ref="D247:I247"/>
    <mergeCell ref="J247:K247"/>
    <mergeCell ref="M247:N247"/>
    <mergeCell ref="C256:I256"/>
    <mergeCell ref="J256:K256"/>
    <mergeCell ref="M256:N256"/>
    <mergeCell ref="D257:I257"/>
    <mergeCell ref="J257:K257"/>
    <mergeCell ref="M257:N257"/>
    <mergeCell ref="D254:I254"/>
    <mergeCell ref="J254:K254"/>
    <mergeCell ref="M254:N254"/>
    <mergeCell ref="E255:I255"/>
    <mergeCell ref="J255:K255"/>
    <mergeCell ref="M255:N255"/>
    <mergeCell ref="E252:I252"/>
    <mergeCell ref="J252:K252"/>
    <mergeCell ref="M252:N252"/>
    <mergeCell ref="C253:I253"/>
    <mergeCell ref="J253:K253"/>
    <mergeCell ref="M253:N253"/>
    <mergeCell ref="D262:I262"/>
    <mergeCell ref="J262:K262"/>
    <mergeCell ref="M262:N262"/>
    <mergeCell ref="E263:I263"/>
    <mergeCell ref="J263:K263"/>
    <mergeCell ref="M263:N263"/>
    <mergeCell ref="E260:I260"/>
    <mergeCell ref="J260:K260"/>
    <mergeCell ref="M260:N260"/>
    <mergeCell ref="E261:I261"/>
    <mergeCell ref="J261:K261"/>
    <mergeCell ref="M261:N261"/>
    <mergeCell ref="E258:I258"/>
    <mergeCell ref="J258:K258"/>
    <mergeCell ref="M258:N258"/>
    <mergeCell ref="E259:I259"/>
    <mergeCell ref="J259:K259"/>
    <mergeCell ref="M259:N259"/>
    <mergeCell ref="D268:I268"/>
    <mergeCell ref="J268:K268"/>
    <mergeCell ref="M268:N268"/>
    <mergeCell ref="E269:I269"/>
    <mergeCell ref="J269:K269"/>
    <mergeCell ref="M269:N269"/>
    <mergeCell ref="E266:I266"/>
    <mergeCell ref="J266:K266"/>
    <mergeCell ref="M266:N266"/>
    <mergeCell ref="C267:I267"/>
    <mergeCell ref="J267:K267"/>
    <mergeCell ref="M267:N267"/>
    <mergeCell ref="E264:I264"/>
    <mergeCell ref="J264:K264"/>
    <mergeCell ref="M264:N264"/>
    <mergeCell ref="E265:I265"/>
    <mergeCell ref="J265:K265"/>
    <mergeCell ref="M265:N265"/>
    <mergeCell ref="A274:I274"/>
    <mergeCell ref="J274:K274"/>
    <mergeCell ref="M274:N274"/>
    <mergeCell ref="C275:I275"/>
    <mergeCell ref="J275:K275"/>
    <mergeCell ref="M275:N275"/>
    <mergeCell ref="E272:I272"/>
    <mergeCell ref="J272:K272"/>
    <mergeCell ref="M272:N272"/>
    <mergeCell ref="E273:I273"/>
    <mergeCell ref="J273:K273"/>
    <mergeCell ref="M273:N273"/>
    <mergeCell ref="E270:I270"/>
    <mergeCell ref="J270:K270"/>
    <mergeCell ref="M270:N270"/>
    <mergeCell ref="E271:I271"/>
    <mergeCell ref="J271:K271"/>
    <mergeCell ref="M271:N271"/>
    <mergeCell ref="E280:I280"/>
    <mergeCell ref="J280:K280"/>
    <mergeCell ref="M280:N280"/>
    <mergeCell ref="E281:I281"/>
    <mergeCell ref="J281:K281"/>
    <mergeCell ref="M281:N281"/>
    <mergeCell ref="C278:I278"/>
    <mergeCell ref="J278:K278"/>
    <mergeCell ref="M278:N278"/>
    <mergeCell ref="D279:I279"/>
    <mergeCell ref="J279:K279"/>
    <mergeCell ref="M279:N279"/>
    <mergeCell ref="D276:I276"/>
    <mergeCell ref="J276:K276"/>
    <mergeCell ref="M276:N276"/>
    <mergeCell ref="E277:I277"/>
    <mergeCell ref="J277:K277"/>
    <mergeCell ref="M277:N277"/>
    <mergeCell ref="C286:I286"/>
    <mergeCell ref="J286:K286"/>
    <mergeCell ref="M286:N286"/>
    <mergeCell ref="D287:I287"/>
    <mergeCell ref="J287:K287"/>
    <mergeCell ref="M287:N287"/>
    <mergeCell ref="D284:I284"/>
    <mergeCell ref="J284:K284"/>
    <mergeCell ref="M284:N284"/>
    <mergeCell ref="E285:I285"/>
    <mergeCell ref="J285:K285"/>
    <mergeCell ref="M285:N285"/>
    <mergeCell ref="E282:I282"/>
    <mergeCell ref="J282:K282"/>
    <mergeCell ref="M282:N282"/>
    <mergeCell ref="C283:I283"/>
    <mergeCell ref="J283:K283"/>
    <mergeCell ref="M283:N283"/>
    <mergeCell ref="E292:I292"/>
    <mergeCell ref="J292:K292"/>
    <mergeCell ref="M292:N292"/>
    <mergeCell ref="C293:I293"/>
    <mergeCell ref="J293:K293"/>
    <mergeCell ref="M293:N293"/>
    <mergeCell ref="D290:I290"/>
    <mergeCell ref="J290:K290"/>
    <mergeCell ref="M290:N290"/>
    <mergeCell ref="E291:I291"/>
    <mergeCell ref="J291:K291"/>
    <mergeCell ref="M291:N291"/>
    <mergeCell ref="E288:I288"/>
    <mergeCell ref="J288:K288"/>
    <mergeCell ref="M288:N288"/>
    <mergeCell ref="C289:I289"/>
    <mergeCell ref="J289:K289"/>
    <mergeCell ref="M289:N289"/>
    <mergeCell ref="E298:I298"/>
    <mergeCell ref="J298:K298"/>
    <mergeCell ref="M298:N298"/>
    <mergeCell ref="C299:I299"/>
    <mergeCell ref="J299:K299"/>
    <mergeCell ref="M299:N299"/>
    <mergeCell ref="E296:I296"/>
    <mergeCell ref="J296:K296"/>
    <mergeCell ref="M296:N296"/>
    <mergeCell ref="D297:I297"/>
    <mergeCell ref="J297:K297"/>
    <mergeCell ref="M297:N297"/>
    <mergeCell ref="D294:I294"/>
    <mergeCell ref="J294:K294"/>
    <mergeCell ref="M294:N294"/>
    <mergeCell ref="E295:I295"/>
    <mergeCell ref="J295:K295"/>
    <mergeCell ref="M295:N295"/>
    <mergeCell ref="E304:I304"/>
    <mergeCell ref="J304:K304"/>
    <mergeCell ref="M304:N304"/>
    <mergeCell ref="A305:I305"/>
    <mergeCell ref="J305:K305"/>
    <mergeCell ref="M305:N305"/>
    <mergeCell ref="E302:I302"/>
    <mergeCell ref="J302:K302"/>
    <mergeCell ref="M302:N302"/>
    <mergeCell ref="E303:I303"/>
    <mergeCell ref="J303:K303"/>
    <mergeCell ref="M303:N303"/>
    <mergeCell ref="D300:I300"/>
    <mergeCell ref="J300:K300"/>
    <mergeCell ref="M300:N300"/>
    <mergeCell ref="E301:I301"/>
    <mergeCell ref="J301:K301"/>
    <mergeCell ref="M301:N301"/>
    <mergeCell ref="C310:I310"/>
    <mergeCell ref="J310:K310"/>
    <mergeCell ref="M310:N310"/>
    <mergeCell ref="D311:I311"/>
    <mergeCell ref="J311:K311"/>
    <mergeCell ref="M311:N311"/>
    <mergeCell ref="E308:I308"/>
    <mergeCell ref="J308:K308"/>
    <mergeCell ref="M308:N308"/>
    <mergeCell ref="A309:I309"/>
    <mergeCell ref="J309:K309"/>
    <mergeCell ref="M309:N309"/>
    <mergeCell ref="C306:I306"/>
    <mergeCell ref="J306:K306"/>
    <mergeCell ref="M306:N306"/>
    <mergeCell ref="D307:I307"/>
    <mergeCell ref="J307:K307"/>
    <mergeCell ref="M307:N307"/>
    <mergeCell ref="E316:I316"/>
    <mergeCell ref="J316:K316"/>
    <mergeCell ref="M316:N316"/>
    <mergeCell ref="A317:I317"/>
    <mergeCell ref="J317:K317"/>
    <mergeCell ref="M317:N317"/>
    <mergeCell ref="C314:I314"/>
    <mergeCell ref="J314:K314"/>
    <mergeCell ref="M314:N314"/>
    <mergeCell ref="D315:I315"/>
    <mergeCell ref="J315:K315"/>
    <mergeCell ref="M315:N315"/>
    <mergeCell ref="E312:I312"/>
    <mergeCell ref="J312:K312"/>
    <mergeCell ref="M312:N312"/>
    <mergeCell ref="E313:I313"/>
    <mergeCell ref="J313:K313"/>
    <mergeCell ref="M313:N313"/>
    <mergeCell ref="E322:I322"/>
    <mergeCell ref="J322:K322"/>
    <mergeCell ref="M322:N322"/>
    <mergeCell ref="C323:I323"/>
    <mergeCell ref="J323:K323"/>
    <mergeCell ref="M323:N323"/>
    <mergeCell ref="E320:I320"/>
    <mergeCell ref="J320:K320"/>
    <mergeCell ref="M320:N320"/>
    <mergeCell ref="E321:I321"/>
    <mergeCell ref="J321:K321"/>
    <mergeCell ref="M321:N321"/>
    <mergeCell ref="C318:I318"/>
    <mergeCell ref="J318:K318"/>
    <mergeCell ref="M318:N318"/>
    <mergeCell ref="D319:I319"/>
    <mergeCell ref="J319:K319"/>
    <mergeCell ref="M319:N319"/>
    <mergeCell ref="C328:I328"/>
    <mergeCell ref="J328:K328"/>
    <mergeCell ref="M328:N328"/>
    <mergeCell ref="D329:I329"/>
    <mergeCell ref="J329:K329"/>
    <mergeCell ref="M329:N329"/>
    <mergeCell ref="E326:I326"/>
    <mergeCell ref="J326:K326"/>
    <mergeCell ref="M326:N326"/>
    <mergeCell ref="E327:I327"/>
    <mergeCell ref="J327:K327"/>
    <mergeCell ref="M327:N327"/>
    <mergeCell ref="D324:I324"/>
    <mergeCell ref="J324:K324"/>
    <mergeCell ref="M324:N324"/>
    <mergeCell ref="E325:I325"/>
    <mergeCell ref="J325:K325"/>
    <mergeCell ref="M325:N325"/>
    <mergeCell ref="C334:I334"/>
    <mergeCell ref="J334:K334"/>
    <mergeCell ref="M334:N334"/>
    <mergeCell ref="D335:I335"/>
    <mergeCell ref="J335:K335"/>
    <mergeCell ref="M335:N335"/>
    <mergeCell ref="E332:I332"/>
    <mergeCell ref="J332:K332"/>
    <mergeCell ref="M332:N332"/>
    <mergeCell ref="A333:I333"/>
    <mergeCell ref="J333:K333"/>
    <mergeCell ref="M333:N333"/>
    <mergeCell ref="E330:I330"/>
    <mergeCell ref="J330:K330"/>
    <mergeCell ref="M330:N330"/>
    <mergeCell ref="E331:I331"/>
    <mergeCell ref="J331:K331"/>
    <mergeCell ref="M331:N331"/>
    <mergeCell ref="C341:I341"/>
    <mergeCell ref="J341:K341"/>
    <mergeCell ref="M341:N341"/>
    <mergeCell ref="D342:I342"/>
    <mergeCell ref="J342:K342"/>
    <mergeCell ref="M342:N342"/>
    <mergeCell ref="D338:I338"/>
    <mergeCell ref="J338:K338"/>
    <mergeCell ref="M338:N338"/>
    <mergeCell ref="D339:D340"/>
    <mergeCell ref="E339:I339"/>
    <mergeCell ref="J339:K339"/>
    <mergeCell ref="M339:N339"/>
    <mergeCell ref="E340:I340"/>
    <mergeCell ref="J340:K340"/>
    <mergeCell ref="M340:N340"/>
    <mergeCell ref="E336:I336"/>
    <mergeCell ref="J336:K336"/>
    <mergeCell ref="M336:N336"/>
    <mergeCell ref="C337:I337"/>
    <mergeCell ref="J337:K337"/>
    <mergeCell ref="M337:N337"/>
    <mergeCell ref="E347:I347"/>
    <mergeCell ref="J347:K347"/>
    <mergeCell ref="M347:N347"/>
    <mergeCell ref="E348:I348"/>
    <mergeCell ref="J348:K348"/>
    <mergeCell ref="M348:N348"/>
    <mergeCell ref="E345:I345"/>
    <mergeCell ref="J345:K345"/>
    <mergeCell ref="M345:N345"/>
    <mergeCell ref="E346:I346"/>
    <mergeCell ref="J346:K346"/>
    <mergeCell ref="M346:N346"/>
    <mergeCell ref="E343:I343"/>
    <mergeCell ref="J343:K343"/>
    <mergeCell ref="M343:N343"/>
    <mergeCell ref="E344:I344"/>
    <mergeCell ref="J344:K344"/>
    <mergeCell ref="M344:N344"/>
    <mergeCell ref="E353:I353"/>
    <mergeCell ref="J353:K353"/>
    <mergeCell ref="M353:N353"/>
    <mergeCell ref="E354:I354"/>
    <mergeCell ref="J354:K354"/>
    <mergeCell ref="M354:N354"/>
    <mergeCell ref="E351:I351"/>
    <mergeCell ref="J351:K351"/>
    <mergeCell ref="M351:N351"/>
    <mergeCell ref="E352:I352"/>
    <mergeCell ref="J352:K352"/>
    <mergeCell ref="M352:N352"/>
    <mergeCell ref="E349:I349"/>
    <mergeCell ref="J349:K349"/>
    <mergeCell ref="M349:N349"/>
    <mergeCell ref="E350:I350"/>
    <mergeCell ref="J350:K350"/>
    <mergeCell ref="M350:N350"/>
    <mergeCell ref="D359:I359"/>
    <mergeCell ref="J359:K359"/>
    <mergeCell ref="M359:N359"/>
    <mergeCell ref="E360:I360"/>
    <mergeCell ref="J360:K360"/>
    <mergeCell ref="M360:N360"/>
    <mergeCell ref="E357:I357"/>
    <mergeCell ref="J357:K357"/>
    <mergeCell ref="M357:N357"/>
    <mergeCell ref="C358:I358"/>
    <mergeCell ref="J358:K358"/>
    <mergeCell ref="M358:N358"/>
    <mergeCell ref="E355:I355"/>
    <mergeCell ref="J355:K355"/>
    <mergeCell ref="M355:N355"/>
    <mergeCell ref="D356:I356"/>
    <mergeCell ref="J356:K356"/>
    <mergeCell ref="M356:N356"/>
    <mergeCell ref="C365:I365"/>
    <mergeCell ref="J365:K365"/>
    <mergeCell ref="M365:N365"/>
    <mergeCell ref="D366:I366"/>
    <mergeCell ref="J366:K366"/>
    <mergeCell ref="M366:N366"/>
    <mergeCell ref="E363:I363"/>
    <mergeCell ref="J363:K363"/>
    <mergeCell ref="M363:N363"/>
    <mergeCell ref="A364:I364"/>
    <mergeCell ref="J364:K364"/>
    <mergeCell ref="M364:N364"/>
    <mergeCell ref="E361:I361"/>
    <mergeCell ref="J361:K361"/>
    <mergeCell ref="M361:N361"/>
    <mergeCell ref="E362:I362"/>
    <mergeCell ref="J362:K362"/>
    <mergeCell ref="M362:N362"/>
    <mergeCell ref="D371:I371"/>
    <mergeCell ref="J371:K371"/>
    <mergeCell ref="M371:N371"/>
    <mergeCell ref="E372:I372"/>
    <mergeCell ref="J372:K372"/>
    <mergeCell ref="M372:N372"/>
    <mergeCell ref="A369:I369"/>
    <mergeCell ref="J369:K369"/>
    <mergeCell ref="M369:N369"/>
    <mergeCell ref="C370:I370"/>
    <mergeCell ref="J370:K370"/>
    <mergeCell ref="M370:N370"/>
    <mergeCell ref="E367:I367"/>
    <mergeCell ref="J367:K367"/>
    <mergeCell ref="M367:N367"/>
    <mergeCell ref="E368:I368"/>
    <mergeCell ref="J368:K368"/>
    <mergeCell ref="M368:N368"/>
    <mergeCell ref="E377:I377"/>
    <mergeCell ref="J377:K377"/>
    <mergeCell ref="M377:N377"/>
    <mergeCell ref="C378:I378"/>
    <mergeCell ref="J378:K378"/>
    <mergeCell ref="M378:N378"/>
    <mergeCell ref="D375:I375"/>
    <mergeCell ref="J375:K375"/>
    <mergeCell ref="M375:N375"/>
    <mergeCell ref="E376:I376"/>
    <mergeCell ref="J376:K376"/>
    <mergeCell ref="M376:N376"/>
    <mergeCell ref="E373:I373"/>
    <mergeCell ref="J373:K373"/>
    <mergeCell ref="M373:N373"/>
    <mergeCell ref="C374:I374"/>
    <mergeCell ref="J374:K374"/>
    <mergeCell ref="M374:N374"/>
    <mergeCell ref="D384:I384"/>
    <mergeCell ref="J384:K384"/>
    <mergeCell ref="M384:N384"/>
    <mergeCell ref="D385:D387"/>
    <mergeCell ref="E385:I385"/>
    <mergeCell ref="J385:K385"/>
    <mergeCell ref="M385:N385"/>
    <mergeCell ref="E386:I386"/>
    <mergeCell ref="J386:K386"/>
    <mergeCell ref="M386:N386"/>
    <mergeCell ref="E382:I382"/>
    <mergeCell ref="J382:K382"/>
    <mergeCell ref="M382:N382"/>
    <mergeCell ref="C383:I383"/>
    <mergeCell ref="J383:K383"/>
    <mergeCell ref="M383:N383"/>
    <mergeCell ref="D379:I379"/>
    <mergeCell ref="J379:K379"/>
    <mergeCell ref="M379:N379"/>
    <mergeCell ref="D380:D382"/>
    <mergeCell ref="E380:I380"/>
    <mergeCell ref="J380:K380"/>
    <mergeCell ref="M380:N380"/>
    <mergeCell ref="E381:I381"/>
    <mergeCell ref="J381:K381"/>
    <mergeCell ref="M381:N381"/>
    <mergeCell ref="E391:I391"/>
    <mergeCell ref="J391:K391"/>
    <mergeCell ref="M391:N391"/>
    <mergeCell ref="C392:I392"/>
    <mergeCell ref="J392:K392"/>
    <mergeCell ref="M392:N392"/>
    <mergeCell ref="D389:I389"/>
    <mergeCell ref="J389:K389"/>
    <mergeCell ref="M389:N389"/>
    <mergeCell ref="E390:I390"/>
    <mergeCell ref="J390:K390"/>
    <mergeCell ref="M390:N390"/>
    <mergeCell ref="E387:I387"/>
    <mergeCell ref="J387:K387"/>
    <mergeCell ref="M387:N387"/>
    <mergeCell ref="C388:I388"/>
    <mergeCell ref="J388:K388"/>
    <mergeCell ref="M388:N388"/>
    <mergeCell ref="D398:I398"/>
    <mergeCell ref="J398:K398"/>
    <mergeCell ref="M398:N398"/>
    <mergeCell ref="A399:D399"/>
    <mergeCell ref="E399:I399"/>
    <mergeCell ref="J399:K399"/>
    <mergeCell ref="M399:N399"/>
    <mergeCell ref="E396:I396"/>
    <mergeCell ref="J396:K396"/>
    <mergeCell ref="M396:N396"/>
    <mergeCell ref="E397:I397"/>
    <mergeCell ref="J397:K397"/>
    <mergeCell ref="M397:N397"/>
    <mergeCell ref="D393:I393"/>
    <mergeCell ref="J393:K393"/>
    <mergeCell ref="M393:N393"/>
    <mergeCell ref="D394:D397"/>
    <mergeCell ref="E394:I394"/>
    <mergeCell ref="J394:K394"/>
    <mergeCell ref="M394:N394"/>
    <mergeCell ref="E395:I395"/>
    <mergeCell ref="J395:K395"/>
    <mergeCell ref="M395:N395"/>
    <mergeCell ref="C404:I404"/>
    <mergeCell ref="J404:K404"/>
    <mergeCell ref="M404:N404"/>
    <mergeCell ref="D405:I405"/>
    <mergeCell ref="J405:K405"/>
    <mergeCell ref="M405:N405"/>
    <mergeCell ref="D402:I402"/>
    <mergeCell ref="J402:K402"/>
    <mergeCell ref="M402:N402"/>
    <mergeCell ref="E403:I403"/>
    <mergeCell ref="J403:K403"/>
    <mergeCell ref="M403:N403"/>
    <mergeCell ref="A400:I400"/>
    <mergeCell ref="J400:K400"/>
    <mergeCell ref="M400:N400"/>
    <mergeCell ref="C401:I401"/>
    <mergeCell ref="J401:K401"/>
    <mergeCell ref="M401:N401"/>
    <mergeCell ref="C410:I410"/>
    <mergeCell ref="J410:K410"/>
    <mergeCell ref="M410:N410"/>
    <mergeCell ref="D411:I411"/>
    <mergeCell ref="J411:K411"/>
    <mergeCell ref="M411:N411"/>
    <mergeCell ref="E408:I408"/>
    <mergeCell ref="J408:K408"/>
    <mergeCell ref="M408:N408"/>
    <mergeCell ref="E409:I409"/>
    <mergeCell ref="J409:K409"/>
    <mergeCell ref="M409:N409"/>
    <mergeCell ref="E406:I406"/>
    <mergeCell ref="J406:K406"/>
    <mergeCell ref="M406:N406"/>
    <mergeCell ref="D407:I407"/>
    <mergeCell ref="J407:K407"/>
    <mergeCell ref="M407:N407"/>
    <mergeCell ref="D416:I416"/>
    <mergeCell ref="J416:K416"/>
    <mergeCell ref="M416:N416"/>
    <mergeCell ref="E417:I417"/>
    <mergeCell ref="J417:K417"/>
    <mergeCell ref="M417:N417"/>
    <mergeCell ref="D414:I414"/>
    <mergeCell ref="J414:K414"/>
    <mergeCell ref="M414:N414"/>
    <mergeCell ref="E415:I415"/>
    <mergeCell ref="J415:K415"/>
    <mergeCell ref="M415:N415"/>
    <mergeCell ref="E412:I412"/>
    <mergeCell ref="J412:K412"/>
    <mergeCell ref="M412:N412"/>
    <mergeCell ref="C413:I413"/>
    <mergeCell ref="J413:K413"/>
    <mergeCell ref="M413:N413"/>
    <mergeCell ref="C422:I422"/>
    <mergeCell ref="J422:K422"/>
    <mergeCell ref="M422:N422"/>
    <mergeCell ref="D423:I423"/>
    <mergeCell ref="J423:K423"/>
    <mergeCell ref="M423:N423"/>
    <mergeCell ref="E420:I420"/>
    <mergeCell ref="J420:K420"/>
    <mergeCell ref="M420:N420"/>
    <mergeCell ref="A421:I421"/>
    <mergeCell ref="J421:K421"/>
    <mergeCell ref="M421:N421"/>
    <mergeCell ref="C418:I418"/>
    <mergeCell ref="J418:K418"/>
    <mergeCell ref="M418:N418"/>
    <mergeCell ref="D419:I419"/>
    <mergeCell ref="J419:K419"/>
    <mergeCell ref="M419:N419"/>
    <mergeCell ref="H429:I429"/>
    <mergeCell ref="J429:K429"/>
    <mergeCell ref="M429:N429"/>
    <mergeCell ref="E426:I426"/>
    <mergeCell ref="J426:K426"/>
    <mergeCell ref="M426:N426"/>
    <mergeCell ref="J427:K427"/>
    <mergeCell ref="M427:N427"/>
    <mergeCell ref="H428:I428"/>
    <mergeCell ref="J428:K428"/>
    <mergeCell ref="M428:N428"/>
    <mergeCell ref="E424:I424"/>
    <mergeCell ref="J424:K424"/>
    <mergeCell ref="M424:N424"/>
    <mergeCell ref="E425:I425"/>
    <mergeCell ref="J425:K425"/>
    <mergeCell ref="M425:N425"/>
  </mergeCells>
  <pageMargins left="0.39370078740157483" right="0.19685039370078741" top="0.47244094488188981" bottom="0.47244094488188981" header="0.11811023622047245" footer="0.11811023622047245"/>
  <pageSetup paperSize="9" scale="66" firstPageNumber="199" orientation="portrait" useFirstPageNumber="1" r:id="rId1"/>
  <headerFooter>
    <oddHeader>&amp;CInformacja o przebiegu  wykonania budżetu Województwa Zachodniopomorskiego za I półrocze  2014  roku - załączniki  
____________________________________________________________________________________________________________</oddHeader>
    <oddFooter>&amp;C&amp;P</oddFooter>
  </headerFooter>
  <rowBreaks count="3" manualBreakCount="3">
    <brk id="64" max="15" man="1"/>
    <brk id="283" max="15" man="1"/>
    <brk id="401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323"/>
  <sheetViews>
    <sheetView view="pageBreakPreview" zoomScaleNormal="100" zoomScaleSheetLayoutView="100" workbookViewId="0">
      <selection activeCell="H17" sqref="H17:I17"/>
    </sheetView>
  </sheetViews>
  <sheetFormatPr defaultRowHeight="15" customHeight="1" x14ac:dyDescent="0.25"/>
  <cols>
    <col min="1" max="1" width="1.85546875" style="151" customWidth="1"/>
    <col min="2" max="2" width="2" style="151" customWidth="1"/>
    <col min="3" max="4" width="2.28515625" style="151" customWidth="1"/>
    <col min="5" max="6" width="3.42578125" style="151" customWidth="1"/>
    <col min="7" max="7" width="64.5703125" style="151" customWidth="1"/>
    <col min="8" max="8" width="9.7109375" style="151" customWidth="1"/>
    <col min="9" max="9" width="5.7109375" style="151" customWidth="1"/>
    <col min="10" max="11" width="14.7109375" style="151" customWidth="1"/>
    <col min="12" max="12" width="10.7109375" style="152" customWidth="1"/>
    <col min="13" max="13" width="10.7109375" style="151" customWidth="1"/>
    <col min="14" max="14" width="14.140625" style="151" customWidth="1"/>
    <col min="15" max="15" width="11.7109375" style="151" customWidth="1"/>
    <col min="16" max="16" width="11" style="151" customWidth="1"/>
    <col min="17" max="17" width="11.7109375" style="151" customWidth="1"/>
    <col min="18" max="16384" width="9.140625" style="151"/>
  </cols>
  <sheetData>
    <row r="2" spans="1:17" ht="15.75" customHeight="1" x14ac:dyDescent="0.25">
      <c r="K2" s="918" t="s">
        <v>202</v>
      </c>
      <c r="L2" s="918"/>
      <c r="M2" s="918"/>
    </row>
    <row r="4" spans="1:17" ht="24.75" customHeight="1" x14ac:dyDescent="0.25">
      <c r="A4" s="919" t="s">
        <v>203</v>
      </c>
      <c r="B4" s="919"/>
      <c r="C4" s="919"/>
      <c r="D4" s="919"/>
      <c r="E4" s="919"/>
      <c r="F4" s="919"/>
      <c r="G4" s="919"/>
      <c r="H4" s="919"/>
      <c r="I4" s="919"/>
      <c r="J4" s="919"/>
      <c r="K4" s="919"/>
      <c r="L4" s="919"/>
      <c r="M4" s="919"/>
      <c r="N4" s="153"/>
      <c r="O4" s="153"/>
      <c r="P4" s="153"/>
    </row>
    <row r="5" spans="1:17" ht="41.25" customHeight="1" x14ac:dyDescent="0.25">
      <c r="A5" s="919"/>
      <c r="B5" s="919"/>
      <c r="C5" s="919"/>
      <c r="D5" s="919"/>
      <c r="E5" s="919"/>
      <c r="F5" s="919"/>
      <c r="G5" s="919"/>
      <c r="H5" s="919"/>
      <c r="I5" s="919"/>
      <c r="J5" s="919"/>
      <c r="K5" s="919"/>
      <c r="L5" s="919"/>
      <c r="M5" s="919"/>
    </row>
    <row r="6" spans="1:17" ht="15" customHeight="1" x14ac:dyDescent="0.25">
      <c r="M6" s="154" t="s">
        <v>4</v>
      </c>
    </row>
    <row r="7" spans="1:17" ht="75.95" customHeight="1" x14ac:dyDescent="0.25">
      <c r="A7" s="920" t="s">
        <v>5</v>
      </c>
      <c r="B7" s="921"/>
      <c r="C7" s="921"/>
      <c r="D7" s="921"/>
      <c r="E7" s="922"/>
      <c r="F7" s="923" t="s">
        <v>6</v>
      </c>
      <c r="G7" s="924"/>
      <c r="H7" s="925" t="s">
        <v>204</v>
      </c>
      <c r="I7" s="926"/>
      <c r="J7" s="155" t="s">
        <v>8</v>
      </c>
      <c r="K7" s="155" t="s">
        <v>9</v>
      </c>
      <c r="L7" s="156" t="s">
        <v>10</v>
      </c>
      <c r="M7" s="155" t="s">
        <v>11</v>
      </c>
      <c r="N7" s="157"/>
      <c r="O7" s="157"/>
    </row>
    <row r="8" spans="1:17" ht="15" customHeight="1" x14ac:dyDescent="0.25">
      <c r="A8" s="889" t="s">
        <v>12</v>
      </c>
      <c r="B8" s="890"/>
      <c r="C8" s="890"/>
      <c r="D8" s="890"/>
      <c r="E8" s="891"/>
      <c r="F8" s="889">
        <v>2</v>
      </c>
      <c r="G8" s="891"/>
      <c r="H8" s="927">
        <v>3</v>
      </c>
      <c r="I8" s="928"/>
      <c r="J8" s="158">
        <v>4</v>
      </c>
      <c r="K8" s="158">
        <v>5</v>
      </c>
      <c r="L8" s="158">
        <v>6</v>
      </c>
      <c r="M8" s="158">
        <v>7</v>
      </c>
    </row>
    <row r="9" spans="1:17" ht="20.100000000000001" customHeight="1" x14ac:dyDescent="0.25">
      <c r="A9" s="908" t="s">
        <v>205</v>
      </c>
      <c r="B9" s="909"/>
      <c r="C9" s="909"/>
      <c r="D9" s="909"/>
      <c r="E9" s="909"/>
      <c r="F9" s="909"/>
      <c r="G9" s="910"/>
      <c r="H9" s="911">
        <f>H10+H11</f>
        <v>899752160</v>
      </c>
      <c r="I9" s="912"/>
      <c r="J9" s="159">
        <f>J10+J11</f>
        <v>973355087</v>
      </c>
      <c r="K9" s="160">
        <f>K10+K11</f>
        <v>355889629</v>
      </c>
      <c r="L9" s="161">
        <f t="shared" ref="L9:L17" si="0">K9/J9*100</f>
        <v>36.56318580477096</v>
      </c>
      <c r="M9" s="161">
        <f t="shared" ref="M9:M17" si="1">+K9/$K$9*100</f>
        <v>100</v>
      </c>
      <c r="N9" s="157"/>
      <c r="O9" s="157"/>
      <c r="P9" s="157"/>
      <c r="Q9" s="157"/>
    </row>
    <row r="10" spans="1:17" ht="15" customHeight="1" x14ac:dyDescent="0.25">
      <c r="A10" s="906" t="s">
        <v>46</v>
      </c>
      <c r="B10" s="907"/>
      <c r="C10" s="907"/>
      <c r="D10" s="907"/>
      <c r="E10" s="913"/>
      <c r="F10" s="915" t="s">
        <v>206</v>
      </c>
      <c r="G10" s="916"/>
      <c r="H10" s="917">
        <v>515272404</v>
      </c>
      <c r="I10" s="905"/>
      <c r="J10" s="162">
        <v>560787834</v>
      </c>
      <c r="K10" s="162">
        <v>240254166</v>
      </c>
      <c r="L10" s="163">
        <f t="shared" si="0"/>
        <v>42.842257166370693</v>
      </c>
      <c r="M10" s="163">
        <f t="shared" si="1"/>
        <v>67.508054863829699</v>
      </c>
      <c r="N10" s="152"/>
    </row>
    <row r="11" spans="1:17" ht="15" customHeight="1" x14ac:dyDescent="0.25">
      <c r="A11" s="902"/>
      <c r="B11" s="903"/>
      <c r="C11" s="903"/>
      <c r="D11" s="903"/>
      <c r="E11" s="914"/>
      <c r="F11" s="915" t="s">
        <v>207</v>
      </c>
      <c r="G11" s="916"/>
      <c r="H11" s="917">
        <v>384479756</v>
      </c>
      <c r="I11" s="905"/>
      <c r="J11" s="162">
        <v>412567253</v>
      </c>
      <c r="K11" s="162">
        <v>115635463</v>
      </c>
      <c r="L11" s="163">
        <f t="shared" si="0"/>
        <v>28.02826985398184</v>
      </c>
      <c r="M11" s="163">
        <f t="shared" si="1"/>
        <v>32.491945136170294</v>
      </c>
      <c r="P11" s="157"/>
    </row>
    <row r="12" spans="1:17" ht="20.100000000000001" customHeight="1" x14ac:dyDescent="0.25">
      <c r="A12" s="897" t="s">
        <v>208</v>
      </c>
      <c r="B12" s="898"/>
      <c r="C12" s="898"/>
      <c r="D12" s="898"/>
      <c r="E12" s="898"/>
      <c r="F12" s="898"/>
      <c r="G12" s="899"/>
      <c r="H12" s="900">
        <f>H13+H14</f>
        <v>823614160</v>
      </c>
      <c r="I12" s="901"/>
      <c r="J12" s="164">
        <f>J13+J14</f>
        <v>871196087</v>
      </c>
      <c r="K12" s="165">
        <f>K13+K14</f>
        <v>321141932</v>
      </c>
      <c r="L12" s="166">
        <f t="shared" si="0"/>
        <v>36.86218714616426</v>
      </c>
      <c r="M12" s="166">
        <f t="shared" si="1"/>
        <v>90.236383932390453</v>
      </c>
    </row>
    <row r="13" spans="1:17" ht="15" customHeight="1" x14ac:dyDescent="0.25">
      <c r="A13" s="167"/>
      <c r="B13" s="168"/>
      <c r="C13" s="168"/>
      <c r="D13" s="168"/>
      <c r="E13" s="168"/>
      <c r="F13" s="902" t="s">
        <v>206</v>
      </c>
      <c r="G13" s="903"/>
      <c r="H13" s="904">
        <v>446349404</v>
      </c>
      <c r="I13" s="905"/>
      <c r="J13" s="162">
        <v>472043834</v>
      </c>
      <c r="K13" s="162">
        <v>208399969</v>
      </c>
      <c r="L13" s="163">
        <f t="shared" si="0"/>
        <v>44.148435799714314</v>
      </c>
      <c r="M13" s="163">
        <f t="shared" si="1"/>
        <v>58.557471760437274</v>
      </c>
    </row>
    <row r="14" spans="1:17" ht="15" customHeight="1" x14ac:dyDescent="0.25">
      <c r="A14" s="167"/>
      <c r="B14" s="168"/>
      <c r="C14" s="168"/>
      <c r="D14" s="168"/>
      <c r="E14" s="169"/>
      <c r="F14" s="906" t="s">
        <v>207</v>
      </c>
      <c r="G14" s="907"/>
      <c r="H14" s="904">
        <v>377264756</v>
      </c>
      <c r="I14" s="905"/>
      <c r="J14" s="162">
        <v>399152253</v>
      </c>
      <c r="K14" s="162">
        <v>112741963</v>
      </c>
      <c r="L14" s="163">
        <f t="shared" si="0"/>
        <v>28.245353033244687</v>
      </c>
      <c r="M14" s="163">
        <f t="shared" si="1"/>
        <v>31.678912171953179</v>
      </c>
    </row>
    <row r="15" spans="1:17" ht="20.100000000000001" customHeight="1" x14ac:dyDescent="0.25">
      <c r="A15" s="897" t="s">
        <v>209</v>
      </c>
      <c r="B15" s="898"/>
      <c r="C15" s="898"/>
      <c r="D15" s="898"/>
      <c r="E15" s="898"/>
      <c r="F15" s="898"/>
      <c r="G15" s="899"/>
      <c r="H15" s="900">
        <f>H16+H17</f>
        <v>76138000</v>
      </c>
      <c r="I15" s="901"/>
      <c r="J15" s="164">
        <f>J16+J17</f>
        <v>102159000</v>
      </c>
      <c r="K15" s="165">
        <f>K16+K17</f>
        <v>34747697</v>
      </c>
      <c r="L15" s="166">
        <f t="shared" si="0"/>
        <v>34.013348799420513</v>
      </c>
      <c r="M15" s="166">
        <f t="shared" si="1"/>
        <v>9.7636160676095454</v>
      </c>
      <c r="N15" s="157"/>
    </row>
    <row r="16" spans="1:17" ht="15" customHeight="1" x14ac:dyDescent="0.25">
      <c r="A16" s="167"/>
      <c r="B16" s="168"/>
      <c r="C16" s="168"/>
      <c r="D16" s="168"/>
      <c r="E16" s="169"/>
      <c r="F16" s="902" t="s">
        <v>206</v>
      </c>
      <c r="G16" s="903"/>
      <c r="H16" s="904">
        <v>68923000</v>
      </c>
      <c r="I16" s="905"/>
      <c r="J16" s="162">
        <v>88744000</v>
      </c>
      <c r="K16" s="162">
        <v>31854197</v>
      </c>
      <c r="L16" s="163">
        <f t="shared" si="0"/>
        <v>35.894479626791671</v>
      </c>
      <c r="M16" s="163">
        <f t="shared" si="1"/>
        <v>8.9505831033924288</v>
      </c>
    </row>
    <row r="17" spans="1:13" ht="15" customHeight="1" x14ac:dyDescent="0.25">
      <c r="A17" s="170"/>
      <c r="B17" s="171"/>
      <c r="C17" s="171"/>
      <c r="D17" s="168"/>
      <c r="E17" s="168"/>
      <c r="F17" s="906" t="s">
        <v>207</v>
      </c>
      <c r="G17" s="907"/>
      <c r="H17" s="904">
        <v>7215000</v>
      </c>
      <c r="I17" s="905"/>
      <c r="J17" s="162">
        <v>13415000</v>
      </c>
      <c r="K17" s="162">
        <v>2893500</v>
      </c>
      <c r="L17" s="163">
        <f t="shared" si="0"/>
        <v>21.569139023481178</v>
      </c>
      <c r="M17" s="163">
        <f t="shared" si="1"/>
        <v>0.8130329642171169</v>
      </c>
    </row>
    <row r="18" spans="1:13" ht="12" customHeight="1" x14ac:dyDescent="0.25">
      <c r="A18" s="889" t="s">
        <v>210</v>
      </c>
      <c r="B18" s="890"/>
      <c r="C18" s="890"/>
      <c r="D18" s="890"/>
      <c r="E18" s="890"/>
      <c r="F18" s="890"/>
      <c r="G18" s="891"/>
      <c r="H18" s="889"/>
      <c r="I18" s="890"/>
      <c r="J18" s="890"/>
      <c r="K18" s="890"/>
      <c r="L18" s="890"/>
      <c r="M18" s="891"/>
    </row>
    <row r="19" spans="1:13" ht="19.5" customHeight="1" x14ac:dyDescent="0.25">
      <c r="A19" s="892" t="s">
        <v>52</v>
      </c>
      <c r="B19" s="893"/>
      <c r="C19" s="893"/>
      <c r="D19" s="893"/>
      <c r="E19" s="893"/>
      <c r="F19" s="893"/>
      <c r="G19" s="894"/>
      <c r="H19" s="895">
        <v>71676390</v>
      </c>
      <c r="I19" s="896"/>
      <c r="J19" s="172">
        <v>99270398</v>
      </c>
      <c r="K19" s="172">
        <v>20129918</v>
      </c>
      <c r="L19" s="173">
        <v>20.28</v>
      </c>
      <c r="M19" s="174">
        <f t="shared" ref="M19:M82" si="2">+K19/$K$9*100</f>
        <v>5.6562249528209767</v>
      </c>
    </row>
    <row r="20" spans="1:13" ht="17.850000000000001" customHeight="1" x14ac:dyDescent="0.25">
      <c r="A20" s="175"/>
      <c r="B20" s="176"/>
      <c r="C20" s="859" t="s">
        <v>53</v>
      </c>
      <c r="D20" s="860"/>
      <c r="E20" s="860"/>
      <c r="F20" s="860"/>
      <c r="G20" s="860"/>
      <c r="H20" s="861">
        <v>11299887</v>
      </c>
      <c r="I20" s="862"/>
      <c r="J20" s="177">
        <v>11439887</v>
      </c>
      <c r="K20" s="177">
        <v>5695246</v>
      </c>
      <c r="L20" s="178">
        <v>49.78</v>
      </c>
      <c r="M20" s="179">
        <f t="shared" si="2"/>
        <v>1.6002843398395292</v>
      </c>
    </row>
    <row r="21" spans="1:13" ht="12.75" customHeight="1" x14ac:dyDescent="0.25">
      <c r="A21" s="175"/>
      <c r="B21" s="176"/>
      <c r="C21" s="180" t="s">
        <v>1</v>
      </c>
      <c r="D21" s="878" t="s">
        <v>211</v>
      </c>
      <c r="E21" s="879"/>
      <c r="F21" s="879"/>
      <c r="G21" s="880"/>
      <c r="H21" s="881">
        <v>11029887</v>
      </c>
      <c r="I21" s="882"/>
      <c r="J21" s="181">
        <v>11029887</v>
      </c>
      <c r="K21" s="181">
        <v>5682471</v>
      </c>
      <c r="L21" s="182">
        <v>51.52</v>
      </c>
      <c r="M21" s="183">
        <f t="shared" si="2"/>
        <v>1.5966947438077774</v>
      </c>
    </row>
    <row r="22" spans="1:13" ht="11.85" customHeight="1" x14ac:dyDescent="0.25">
      <c r="A22" s="175"/>
      <c r="B22" s="176"/>
      <c r="C22" s="176"/>
      <c r="D22" s="184" t="s">
        <v>1</v>
      </c>
      <c r="E22" s="840" t="s">
        <v>212</v>
      </c>
      <c r="F22" s="841"/>
      <c r="G22" s="842"/>
      <c r="H22" s="843">
        <v>45000</v>
      </c>
      <c r="I22" s="844"/>
      <c r="J22" s="185">
        <v>45000</v>
      </c>
      <c r="K22" s="185">
        <v>8825</v>
      </c>
      <c r="L22" s="186">
        <v>19.61</v>
      </c>
      <c r="M22" s="187">
        <f t="shared" si="2"/>
        <v>2.4797013683138264E-3</v>
      </c>
    </row>
    <row r="23" spans="1:13" ht="11.85" customHeight="1" x14ac:dyDescent="0.25">
      <c r="A23" s="175"/>
      <c r="B23" s="176"/>
      <c r="C23" s="176"/>
      <c r="D23" s="188"/>
      <c r="E23" s="840" t="s">
        <v>213</v>
      </c>
      <c r="F23" s="841"/>
      <c r="G23" s="842"/>
      <c r="H23" s="843">
        <v>7160360</v>
      </c>
      <c r="I23" s="844"/>
      <c r="J23" s="185">
        <v>7175224</v>
      </c>
      <c r="K23" s="185">
        <v>3521562</v>
      </c>
      <c r="L23" s="186">
        <v>49.08</v>
      </c>
      <c r="M23" s="187">
        <f t="shared" si="2"/>
        <v>0.98950958753563456</v>
      </c>
    </row>
    <row r="24" spans="1:13" ht="11.85" customHeight="1" x14ac:dyDescent="0.25">
      <c r="A24" s="175"/>
      <c r="B24" s="176"/>
      <c r="C24" s="176"/>
      <c r="D24" s="188"/>
      <c r="E24" s="840" t="s">
        <v>214</v>
      </c>
      <c r="F24" s="841"/>
      <c r="G24" s="842"/>
      <c r="H24" s="843">
        <v>586200</v>
      </c>
      <c r="I24" s="844"/>
      <c r="J24" s="185">
        <v>571336</v>
      </c>
      <c r="K24" s="185">
        <v>571335</v>
      </c>
      <c r="L24" s="186">
        <v>100</v>
      </c>
      <c r="M24" s="187">
        <f t="shared" si="2"/>
        <v>0.16053713102159547</v>
      </c>
    </row>
    <row r="25" spans="1:13" ht="11.85" customHeight="1" x14ac:dyDescent="0.25">
      <c r="A25" s="175"/>
      <c r="B25" s="176"/>
      <c r="C25" s="176"/>
      <c r="D25" s="188"/>
      <c r="E25" s="840" t="s">
        <v>215</v>
      </c>
      <c r="F25" s="841"/>
      <c r="G25" s="842"/>
      <c r="H25" s="843">
        <v>1259600</v>
      </c>
      <c r="I25" s="844"/>
      <c r="J25" s="185">
        <v>1254600</v>
      </c>
      <c r="K25" s="185">
        <v>680070</v>
      </c>
      <c r="L25" s="186">
        <v>54.21</v>
      </c>
      <c r="M25" s="187">
        <f t="shared" si="2"/>
        <v>0.19109014272511998</v>
      </c>
    </row>
    <row r="26" spans="1:13" ht="11.85" customHeight="1" x14ac:dyDescent="0.25">
      <c r="A26" s="175"/>
      <c r="B26" s="176"/>
      <c r="C26" s="176"/>
      <c r="D26" s="188"/>
      <c r="E26" s="840" t="s">
        <v>216</v>
      </c>
      <c r="F26" s="841"/>
      <c r="G26" s="842"/>
      <c r="H26" s="843">
        <v>166900</v>
      </c>
      <c r="I26" s="844"/>
      <c r="J26" s="185">
        <v>166900</v>
      </c>
      <c r="K26" s="185">
        <v>70833</v>
      </c>
      <c r="L26" s="186">
        <v>42.44</v>
      </c>
      <c r="M26" s="187">
        <f t="shared" si="2"/>
        <v>1.990308068235391E-2</v>
      </c>
    </row>
    <row r="27" spans="1:13" ht="13.5" customHeight="1" x14ac:dyDescent="0.25">
      <c r="A27" s="175"/>
      <c r="B27" s="176"/>
      <c r="C27" s="176"/>
      <c r="D27" s="188"/>
      <c r="E27" s="840" t="s">
        <v>217</v>
      </c>
      <c r="F27" s="841"/>
      <c r="G27" s="842"/>
      <c r="H27" s="843">
        <v>120000</v>
      </c>
      <c r="I27" s="844"/>
      <c r="J27" s="185">
        <v>120000</v>
      </c>
      <c r="K27" s="185">
        <v>46813</v>
      </c>
      <c r="L27" s="186">
        <v>39.01</v>
      </c>
      <c r="M27" s="187">
        <f t="shared" si="2"/>
        <v>1.3153797184688402E-2</v>
      </c>
    </row>
    <row r="28" spans="1:13" ht="11.85" customHeight="1" x14ac:dyDescent="0.25">
      <c r="A28" s="175"/>
      <c r="B28" s="176"/>
      <c r="C28" s="176"/>
      <c r="D28" s="188"/>
      <c r="E28" s="840" t="s">
        <v>218</v>
      </c>
      <c r="F28" s="841"/>
      <c r="G28" s="842"/>
      <c r="H28" s="843">
        <v>80000</v>
      </c>
      <c r="I28" s="844"/>
      <c r="J28" s="185">
        <v>90000</v>
      </c>
      <c r="K28" s="185">
        <v>43935</v>
      </c>
      <c r="L28" s="186">
        <v>48.82</v>
      </c>
      <c r="M28" s="187">
        <f t="shared" si="2"/>
        <v>1.2345119503327813E-2</v>
      </c>
    </row>
    <row r="29" spans="1:13" ht="11.85" customHeight="1" x14ac:dyDescent="0.25">
      <c r="A29" s="175"/>
      <c r="B29" s="176"/>
      <c r="C29" s="176"/>
      <c r="D29" s="188"/>
      <c r="E29" s="859" t="s">
        <v>219</v>
      </c>
      <c r="F29" s="860"/>
      <c r="G29" s="860"/>
      <c r="H29" s="843">
        <v>384000</v>
      </c>
      <c r="I29" s="844"/>
      <c r="J29" s="185">
        <v>384000</v>
      </c>
      <c r="K29" s="185">
        <v>145786</v>
      </c>
      <c r="L29" s="186">
        <v>37.97</v>
      </c>
      <c r="M29" s="187">
        <f t="shared" si="2"/>
        <v>4.0963823646572174E-2</v>
      </c>
    </row>
    <row r="30" spans="1:13" ht="11.85" customHeight="1" x14ac:dyDescent="0.25">
      <c r="A30" s="175"/>
      <c r="B30" s="176"/>
      <c r="C30" s="176"/>
      <c r="D30" s="188"/>
      <c r="E30" s="840" t="s">
        <v>220</v>
      </c>
      <c r="F30" s="841"/>
      <c r="G30" s="842"/>
      <c r="H30" s="843">
        <v>175977</v>
      </c>
      <c r="I30" s="844"/>
      <c r="J30" s="185">
        <v>174977</v>
      </c>
      <c r="K30" s="185">
        <v>52278</v>
      </c>
      <c r="L30" s="186">
        <v>29.88</v>
      </c>
      <c r="M30" s="187">
        <f t="shared" si="2"/>
        <v>1.4689385624103142E-2</v>
      </c>
    </row>
    <row r="31" spans="1:13" ht="11.85" customHeight="1" x14ac:dyDescent="0.25">
      <c r="A31" s="175"/>
      <c r="B31" s="176"/>
      <c r="C31" s="176"/>
      <c r="D31" s="188"/>
      <c r="E31" s="840" t="s">
        <v>221</v>
      </c>
      <c r="F31" s="841"/>
      <c r="G31" s="842"/>
      <c r="H31" s="843">
        <v>122000</v>
      </c>
      <c r="I31" s="844"/>
      <c r="J31" s="185">
        <v>117000</v>
      </c>
      <c r="K31" s="185">
        <v>24987</v>
      </c>
      <c r="L31" s="186">
        <v>21.36</v>
      </c>
      <c r="M31" s="187">
        <f t="shared" si="2"/>
        <v>7.0209969507147394E-3</v>
      </c>
    </row>
    <row r="32" spans="1:13" ht="11.85" customHeight="1" x14ac:dyDescent="0.25">
      <c r="A32" s="175"/>
      <c r="B32" s="176"/>
      <c r="C32" s="176"/>
      <c r="D32" s="188"/>
      <c r="E32" s="840" t="s">
        <v>222</v>
      </c>
      <c r="F32" s="841"/>
      <c r="G32" s="842"/>
      <c r="H32" s="843">
        <v>6000</v>
      </c>
      <c r="I32" s="844"/>
      <c r="J32" s="185">
        <v>6000</v>
      </c>
      <c r="K32" s="185">
        <v>2688</v>
      </c>
      <c r="L32" s="186">
        <v>44.8</v>
      </c>
      <c r="M32" s="187">
        <f t="shared" si="2"/>
        <v>7.5529034311927078E-4</v>
      </c>
    </row>
    <row r="33" spans="1:13" ht="11.85" customHeight="1" x14ac:dyDescent="0.25">
      <c r="A33" s="175"/>
      <c r="B33" s="176"/>
      <c r="C33" s="176"/>
      <c r="D33" s="188"/>
      <c r="E33" s="859" t="s">
        <v>223</v>
      </c>
      <c r="F33" s="860"/>
      <c r="G33" s="860"/>
      <c r="H33" s="843">
        <v>222500</v>
      </c>
      <c r="I33" s="844"/>
      <c r="J33" s="185">
        <v>222168</v>
      </c>
      <c r="K33" s="185">
        <v>91485</v>
      </c>
      <c r="L33" s="186">
        <v>41.18</v>
      </c>
      <c r="M33" s="187">
        <f t="shared" si="2"/>
        <v>2.5706003363194379E-2</v>
      </c>
    </row>
    <row r="34" spans="1:13" ht="11.85" customHeight="1" x14ac:dyDescent="0.25">
      <c r="A34" s="175"/>
      <c r="B34" s="176"/>
      <c r="C34" s="176"/>
      <c r="D34" s="188"/>
      <c r="E34" s="840" t="s">
        <v>224</v>
      </c>
      <c r="F34" s="841"/>
      <c r="G34" s="842"/>
      <c r="H34" s="843">
        <v>27400</v>
      </c>
      <c r="I34" s="844"/>
      <c r="J34" s="185">
        <v>27400</v>
      </c>
      <c r="K34" s="185">
        <v>9759</v>
      </c>
      <c r="L34" s="186">
        <v>35.619999999999997</v>
      </c>
      <c r="M34" s="187">
        <f t="shared" si="2"/>
        <v>2.7421422836685135E-3</v>
      </c>
    </row>
    <row r="35" spans="1:13" ht="12.75" customHeight="1" x14ac:dyDescent="0.25">
      <c r="A35" s="175"/>
      <c r="B35" s="176"/>
      <c r="C35" s="176"/>
      <c r="D35" s="188"/>
      <c r="E35" s="840" t="s">
        <v>225</v>
      </c>
      <c r="F35" s="841"/>
      <c r="G35" s="842"/>
      <c r="H35" s="843">
        <v>27600</v>
      </c>
      <c r="I35" s="844"/>
      <c r="J35" s="185">
        <v>27600</v>
      </c>
      <c r="K35" s="185">
        <v>9686</v>
      </c>
      <c r="L35" s="186">
        <v>35.090000000000003</v>
      </c>
      <c r="M35" s="187">
        <f t="shared" si="2"/>
        <v>2.7216303063442178E-3</v>
      </c>
    </row>
    <row r="36" spans="1:13" ht="24" customHeight="1" x14ac:dyDescent="0.25">
      <c r="A36" s="175"/>
      <c r="B36" s="176"/>
      <c r="C36" s="176"/>
      <c r="D36" s="188"/>
      <c r="E36" s="840" t="s">
        <v>226</v>
      </c>
      <c r="F36" s="841"/>
      <c r="G36" s="842"/>
      <c r="H36" s="843">
        <v>24000</v>
      </c>
      <c r="I36" s="844"/>
      <c r="J36" s="185">
        <v>24000</v>
      </c>
      <c r="K36" s="185">
        <v>12683</v>
      </c>
      <c r="L36" s="186">
        <v>52.85</v>
      </c>
      <c r="M36" s="187">
        <f t="shared" si="2"/>
        <v>3.5637453206033153E-3</v>
      </c>
    </row>
    <row r="37" spans="1:13" ht="11.85" customHeight="1" x14ac:dyDescent="0.25">
      <c r="A37" s="175"/>
      <c r="B37" s="176"/>
      <c r="C37" s="176"/>
      <c r="D37" s="188"/>
      <c r="E37" s="840" t="s">
        <v>227</v>
      </c>
      <c r="F37" s="841"/>
      <c r="G37" s="842"/>
      <c r="H37" s="843">
        <v>1000</v>
      </c>
      <c r="I37" s="844"/>
      <c r="J37" s="185">
        <v>1000</v>
      </c>
      <c r="K37" s="185">
        <v>492</v>
      </c>
      <c r="L37" s="186">
        <v>49.2</v>
      </c>
      <c r="M37" s="187">
        <f t="shared" si="2"/>
        <v>1.3824510744593797E-4</v>
      </c>
    </row>
    <row r="38" spans="1:13" ht="12" customHeight="1" x14ac:dyDescent="0.25">
      <c r="A38" s="175"/>
      <c r="B38" s="176"/>
      <c r="C38" s="176"/>
      <c r="D38" s="188"/>
      <c r="E38" s="840" t="s">
        <v>228</v>
      </c>
      <c r="F38" s="841"/>
      <c r="G38" s="842"/>
      <c r="H38" s="843">
        <v>246100</v>
      </c>
      <c r="I38" s="844"/>
      <c r="J38" s="185">
        <v>246100</v>
      </c>
      <c r="K38" s="185">
        <v>134947</v>
      </c>
      <c r="L38" s="186">
        <v>54.83</v>
      </c>
      <c r="M38" s="187">
        <f t="shared" si="2"/>
        <v>3.7918216492900385E-2</v>
      </c>
    </row>
    <row r="39" spans="1:13" ht="11.85" customHeight="1" x14ac:dyDescent="0.25">
      <c r="A39" s="175"/>
      <c r="B39" s="176"/>
      <c r="C39" s="176"/>
      <c r="D39" s="188"/>
      <c r="E39" s="840" t="s">
        <v>229</v>
      </c>
      <c r="F39" s="841"/>
      <c r="G39" s="842"/>
      <c r="H39" s="843">
        <v>60000</v>
      </c>
      <c r="I39" s="844"/>
      <c r="J39" s="185">
        <v>60000</v>
      </c>
      <c r="K39" s="185">
        <v>29216</v>
      </c>
      <c r="L39" s="186">
        <v>48.69</v>
      </c>
      <c r="M39" s="187">
        <f t="shared" si="2"/>
        <v>8.2092867055701697E-3</v>
      </c>
    </row>
    <row r="40" spans="1:13" ht="11.85" customHeight="1" x14ac:dyDescent="0.25">
      <c r="A40" s="175"/>
      <c r="B40" s="176"/>
      <c r="C40" s="176"/>
      <c r="D40" s="188"/>
      <c r="E40" s="840" t="s">
        <v>230</v>
      </c>
      <c r="F40" s="841"/>
      <c r="G40" s="842"/>
      <c r="H40" s="843">
        <v>2000</v>
      </c>
      <c r="I40" s="844"/>
      <c r="J40" s="185">
        <v>2000</v>
      </c>
      <c r="K40" s="185">
        <v>652</v>
      </c>
      <c r="L40" s="186">
        <v>32.6</v>
      </c>
      <c r="M40" s="187">
        <f t="shared" si="2"/>
        <v>1.8320286596494218E-4</v>
      </c>
    </row>
    <row r="41" spans="1:13" ht="11.85" customHeight="1" x14ac:dyDescent="0.25">
      <c r="A41" s="175"/>
      <c r="B41" s="176"/>
      <c r="C41" s="176"/>
      <c r="D41" s="188"/>
      <c r="E41" s="840" t="s">
        <v>231</v>
      </c>
      <c r="F41" s="841"/>
      <c r="G41" s="842"/>
      <c r="H41" s="843">
        <v>54000</v>
      </c>
      <c r="I41" s="844"/>
      <c r="J41" s="185">
        <v>54000</v>
      </c>
      <c r="K41" s="185">
        <v>30375</v>
      </c>
      <c r="L41" s="186">
        <v>56.25</v>
      </c>
      <c r="M41" s="187">
        <f t="shared" si="2"/>
        <v>8.5349494688422064E-3</v>
      </c>
    </row>
    <row r="42" spans="1:13" ht="11.85" customHeight="1" x14ac:dyDescent="0.25">
      <c r="A42" s="175"/>
      <c r="B42" s="176"/>
      <c r="C42" s="176"/>
      <c r="D42" s="188"/>
      <c r="E42" s="840" t="s">
        <v>232</v>
      </c>
      <c r="F42" s="841"/>
      <c r="G42" s="842"/>
      <c r="H42" s="843">
        <v>190000</v>
      </c>
      <c r="I42" s="844"/>
      <c r="J42" s="185">
        <v>190000</v>
      </c>
      <c r="K42" s="185">
        <v>154500</v>
      </c>
      <c r="L42" s="186">
        <v>81.319999999999993</v>
      </c>
      <c r="M42" s="187">
        <f t="shared" si="2"/>
        <v>4.3412335569913446E-2</v>
      </c>
    </row>
    <row r="43" spans="1:13" ht="11.85" customHeight="1" x14ac:dyDescent="0.25">
      <c r="A43" s="175"/>
      <c r="B43" s="176"/>
      <c r="C43" s="176"/>
      <c r="D43" s="188"/>
      <c r="E43" s="840" t="s">
        <v>233</v>
      </c>
      <c r="F43" s="841"/>
      <c r="G43" s="842"/>
      <c r="H43" s="843">
        <v>40200</v>
      </c>
      <c r="I43" s="844"/>
      <c r="J43" s="185">
        <v>40200</v>
      </c>
      <c r="K43" s="185">
        <v>20996</v>
      </c>
      <c r="L43" s="186">
        <v>52.23</v>
      </c>
      <c r="M43" s="187">
        <f t="shared" si="2"/>
        <v>5.899581861656328E-3</v>
      </c>
    </row>
    <row r="44" spans="1:13" ht="11.85" customHeight="1" x14ac:dyDescent="0.25">
      <c r="A44" s="175"/>
      <c r="B44" s="176"/>
      <c r="C44" s="176"/>
      <c r="D44" s="188"/>
      <c r="E44" s="840" t="s">
        <v>234</v>
      </c>
      <c r="F44" s="841"/>
      <c r="G44" s="842"/>
      <c r="H44" s="843">
        <v>2050</v>
      </c>
      <c r="I44" s="844"/>
      <c r="J44" s="185">
        <v>2382</v>
      </c>
      <c r="K44" s="185">
        <v>2284</v>
      </c>
      <c r="L44" s="186">
        <v>95.87</v>
      </c>
      <c r="M44" s="187">
        <f t="shared" si="2"/>
        <v>6.4177200285878513E-4</v>
      </c>
    </row>
    <row r="45" spans="1:13" ht="11.85" hidden="1" customHeight="1" x14ac:dyDescent="0.25">
      <c r="A45" s="175" t="s">
        <v>1</v>
      </c>
      <c r="B45" s="176"/>
      <c r="C45" s="176"/>
      <c r="D45" s="188"/>
      <c r="E45" s="840" t="s">
        <v>235</v>
      </c>
      <c r="F45" s="841"/>
      <c r="G45" s="842"/>
      <c r="H45" s="843">
        <v>0</v>
      </c>
      <c r="I45" s="844"/>
      <c r="J45" s="185">
        <v>0</v>
      </c>
      <c r="K45" s="185">
        <v>0</v>
      </c>
      <c r="L45" s="186">
        <v>0</v>
      </c>
      <c r="M45" s="187">
        <f t="shared" si="2"/>
        <v>0</v>
      </c>
    </row>
    <row r="46" spans="1:13" ht="11.85" customHeight="1" x14ac:dyDescent="0.25">
      <c r="A46" s="175"/>
      <c r="B46" s="176"/>
      <c r="C46" s="176"/>
      <c r="D46" s="188"/>
      <c r="E46" s="840" t="s">
        <v>236</v>
      </c>
      <c r="F46" s="841"/>
      <c r="G46" s="842"/>
      <c r="H46" s="843">
        <v>3000</v>
      </c>
      <c r="I46" s="844"/>
      <c r="J46" s="185">
        <v>4000</v>
      </c>
      <c r="K46" s="185">
        <v>955</v>
      </c>
      <c r="L46" s="186">
        <v>23.87</v>
      </c>
      <c r="M46" s="187">
        <f t="shared" si="2"/>
        <v>2.6834162116030642E-4</v>
      </c>
    </row>
    <row r="47" spans="1:13" ht="11.85" customHeight="1" x14ac:dyDescent="0.25">
      <c r="A47" s="175"/>
      <c r="B47" s="176"/>
      <c r="C47" s="176"/>
      <c r="D47" s="188"/>
      <c r="E47" s="840" t="s">
        <v>237</v>
      </c>
      <c r="F47" s="841"/>
      <c r="G47" s="842"/>
      <c r="H47" s="843">
        <v>24000</v>
      </c>
      <c r="I47" s="844"/>
      <c r="J47" s="185">
        <v>24000</v>
      </c>
      <c r="K47" s="185">
        <v>15330</v>
      </c>
      <c r="L47" s="186">
        <v>63.88</v>
      </c>
      <c r="M47" s="187">
        <f t="shared" si="2"/>
        <v>4.3075152381020915E-3</v>
      </c>
    </row>
    <row r="48" spans="1:13" ht="12.75" customHeight="1" x14ac:dyDescent="0.25">
      <c r="A48" s="175" t="s">
        <v>1</v>
      </c>
      <c r="B48" s="176"/>
      <c r="C48" s="176"/>
      <c r="D48" s="878" t="s">
        <v>238</v>
      </c>
      <c r="E48" s="879"/>
      <c r="F48" s="879"/>
      <c r="G48" s="880"/>
      <c r="H48" s="881">
        <v>270000</v>
      </c>
      <c r="I48" s="882"/>
      <c r="J48" s="181">
        <v>410000</v>
      </c>
      <c r="K48" s="181">
        <v>12775</v>
      </c>
      <c r="L48" s="182">
        <v>3.12</v>
      </c>
      <c r="M48" s="183">
        <f t="shared" si="2"/>
        <v>3.5895960317517427E-3</v>
      </c>
    </row>
    <row r="49" spans="1:13" ht="11.85" customHeight="1" x14ac:dyDescent="0.25">
      <c r="A49" s="175"/>
      <c r="B49" s="176"/>
      <c r="C49" s="176"/>
      <c r="D49" s="189" t="s">
        <v>1</v>
      </c>
      <c r="E49" s="840" t="s">
        <v>239</v>
      </c>
      <c r="F49" s="841"/>
      <c r="G49" s="842"/>
      <c r="H49" s="843">
        <v>270000</v>
      </c>
      <c r="I49" s="844"/>
      <c r="J49" s="185">
        <v>410000</v>
      </c>
      <c r="K49" s="185">
        <v>12775</v>
      </c>
      <c r="L49" s="186">
        <v>3.12</v>
      </c>
      <c r="M49" s="187">
        <f t="shared" si="2"/>
        <v>3.5895960317517427E-3</v>
      </c>
    </row>
    <row r="50" spans="1:13" ht="17.850000000000001" customHeight="1" x14ac:dyDescent="0.25">
      <c r="A50" s="175" t="s">
        <v>1</v>
      </c>
      <c r="B50" s="176"/>
      <c r="C50" s="859" t="s">
        <v>59</v>
      </c>
      <c r="D50" s="860"/>
      <c r="E50" s="860"/>
      <c r="F50" s="860"/>
      <c r="G50" s="860"/>
      <c r="H50" s="861">
        <v>44333053</v>
      </c>
      <c r="I50" s="862"/>
      <c r="J50" s="177">
        <v>69887043</v>
      </c>
      <c r="K50" s="177">
        <v>12147339</v>
      </c>
      <c r="L50" s="178">
        <v>17.38</v>
      </c>
      <c r="M50" s="179">
        <f t="shared" si="2"/>
        <v>3.4132320838155135</v>
      </c>
    </row>
    <row r="51" spans="1:13" ht="12.75" customHeight="1" x14ac:dyDescent="0.25">
      <c r="A51" s="175"/>
      <c r="B51" s="176"/>
      <c r="C51" s="176" t="s">
        <v>1</v>
      </c>
      <c r="D51" s="878" t="s">
        <v>211</v>
      </c>
      <c r="E51" s="879"/>
      <c r="F51" s="879"/>
      <c r="G51" s="880"/>
      <c r="H51" s="881">
        <v>12200000</v>
      </c>
      <c r="I51" s="882"/>
      <c r="J51" s="181">
        <v>32021000</v>
      </c>
      <c r="K51" s="181">
        <v>3587762</v>
      </c>
      <c r="L51" s="182">
        <v>11.2</v>
      </c>
      <c r="M51" s="183">
        <f t="shared" si="2"/>
        <v>1.0081108601228725</v>
      </c>
    </row>
    <row r="52" spans="1:13" ht="11.85" customHeight="1" x14ac:dyDescent="0.25">
      <c r="A52" s="175"/>
      <c r="B52" s="176"/>
      <c r="C52" s="176"/>
      <c r="D52" s="184" t="s">
        <v>1</v>
      </c>
      <c r="E52" s="840" t="s">
        <v>218</v>
      </c>
      <c r="F52" s="841"/>
      <c r="G52" s="842"/>
      <c r="H52" s="843">
        <v>32118</v>
      </c>
      <c r="I52" s="844"/>
      <c r="J52" s="185">
        <v>32118</v>
      </c>
      <c r="K52" s="185">
        <v>0</v>
      </c>
      <c r="L52" s="186">
        <v>0</v>
      </c>
      <c r="M52" s="187">
        <f t="shared" si="2"/>
        <v>0</v>
      </c>
    </row>
    <row r="53" spans="1:13" ht="11.85" customHeight="1" x14ac:dyDescent="0.25">
      <c r="A53" s="175"/>
      <c r="B53" s="176"/>
      <c r="C53" s="176"/>
      <c r="D53" s="188"/>
      <c r="E53" s="840" t="s">
        <v>219</v>
      </c>
      <c r="F53" s="841"/>
      <c r="G53" s="842"/>
      <c r="H53" s="843">
        <v>21412</v>
      </c>
      <c r="I53" s="844"/>
      <c r="J53" s="185">
        <v>21412</v>
      </c>
      <c r="K53" s="185">
        <v>3272</v>
      </c>
      <c r="L53" s="186">
        <v>15.28</v>
      </c>
      <c r="M53" s="187">
        <f t="shared" si="2"/>
        <v>9.193861617136362E-4</v>
      </c>
    </row>
    <row r="54" spans="1:13" ht="11.85" customHeight="1" x14ac:dyDescent="0.25">
      <c r="A54" s="175"/>
      <c r="B54" s="176"/>
      <c r="C54" s="176"/>
      <c r="D54" s="188"/>
      <c r="E54" s="840" t="s">
        <v>220</v>
      </c>
      <c r="F54" s="841"/>
      <c r="G54" s="842"/>
      <c r="H54" s="843">
        <v>2919309</v>
      </c>
      <c r="I54" s="844"/>
      <c r="J54" s="185">
        <v>2919309</v>
      </c>
      <c r="K54" s="185">
        <v>1184809</v>
      </c>
      <c r="L54" s="186">
        <v>40.590000000000003</v>
      </c>
      <c r="M54" s="187">
        <f t="shared" si="2"/>
        <v>0.33291473070714295</v>
      </c>
    </row>
    <row r="55" spans="1:13" ht="11.85" customHeight="1" x14ac:dyDescent="0.25">
      <c r="A55" s="175"/>
      <c r="B55" s="176"/>
      <c r="C55" s="176"/>
      <c r="D55" s="188"/>
      <c r="E55" s="840" t="s">
        <v>221</v>
      </c>
      <c r="F55" s="841"/>
      <c r="G55" s="842"/>
      <c r="H55" s="843">
        <v>963539</v>
      </c>
      <c r="I55" s="844"/>
      <c r="J55" s="185">
        <v>5784539</v>
      </c>
      <c r="K55" s="185">
        <v>348182</v>
      </c>
      <c r="L55" s="186">
        <v>6.02</v>
      </c>
      <c r="M55" s="187">
        <f t="shared" si="2"/>
        <v>9.7834264229149551E-2</v>
      </c>
    </row>
    <row r="56" spans="1:13" ht="11.85" customHeight="1" x14ac:dyDescent="0.25">
      <c r="A56" s="175"/>
      <c r="B56" s="176"/>
      <c r="C56" s="176"/>
      <c r="D56" s="188"/>
      <c r="E56" s="840" t="s">
        <v>223</v>
      </c>
      <c r="F56" s="841"/>
      <c r="G56" s="842"/>
      <c r="H56" s="843">
        <v>7981800</v>
      </c>
      <c r="I56" s="844"/>
      <c r="J56" s="185">
        <v>22733800</v>
      </c>
      <c r="K56" s="185">
        <v>1704117</v>
      </c>
      <c r="L56" s="186">
        <v>7.5</v>
      </c>
      <c r="M56" s="187">
        <f t="shared" si="2"/>
        <v>0.47883300358831188</v>
      </c>
    </row>
    <row r="57" spans="1:13" ht="24" customHeight="1" x14ac:dyDescent="0.25">
      <c r="A57" s="175"/>
      <c r="B57" s="176"/>
      <c r="C57" s="176"/>
      <c r="D57" s="188"/>
      <c r="E57" s="840" t="s">
        <v>225</v>
      </c>
      <c r="F57" s="841"/>
      <c r="G57" s="842"/>
      <c r="H57" s="843">
        <v>2144</v>
      </c>
      <c r="I57" s="844"/>
      <c r="J57" s="185">
        <v>2144</v>
      </c>
      <c r="K57" s="185">
        <v>100</v>
      </c>
      <c r="L57" s="186">
        <v>4.66</v>
      </c>
      <c r="M57" s="187">
        <f t="shared" si="2"/>
        <v>2.8098599074377634E-5</v>
      </c>
    </row>
    <row r="58" spans="1:13" ht="11.85" customHeight="1" x14ac:dyDescent="0.25">
      <c r="A58" s="175"/>
      <c r="B58" s="176"/>
      <c r="C58" s="176"/>
      <c r="D58" s="188"/>
      <c r="E58" s="840" t="s">
        <v>231</v>
      </c>
      <c r="F58" s="841"/>
      <c r="G58" s="842"/>
      <c r="H58" s="843">
        <v>20500</v>
      </c>
      <c r="I58" s="844"/>
      <c r="J58" s="185">
        <v>28500</v>
      </c>
      <c r="K58" s="185">
        <v>26928</v>
      </c>
      <c r="L58" s="186">
        <v>94.49</v>
      </c>
      <c r="M58" s="187">
        <f t="shared" si="2"/>
        <v>7.5663907587484097E-3</v>
      </c>
    </row>
    <row r="59" spans="1:13" ht="11.85" customHeight="1" x14ac:dyDescent="0.25">
      <c r="A59" s="175"/>
      <c r="B59" s="176"/>
      <c r="C59" s="176"/>
      <c r="D59" s="188"/>
      <c r="E59" s="840" t="s">
        <v>233</v>
      </c>
      <c r="F59" s="841"/>
      <c r="G59" s="842"/>
      <c r="H59" s="843">
        <v>37471</v>
      </c>
      <c r="I59" s="844"/>
      <c r="J59" s="185">
        <v>37471</v>
      </c>
      <c r="K59" s="185">
        <v>23353</v>
      </c>
      <c r="L59" s="186">
        <v>62.32</v>
      </c>
      <c r="M59" s="187">
        <f t="shared" si="2"/>
        <v>6.561865841839409E-3</v>
      </c>
    </row>
    <row r="60" spans="1:13" ht="11.85" customHeight="1" x14ac:dyDescent="0.25">
      <c r="A60" s="175"/>
      <c r="B60" s="176"/>
      <c r="C60" s="176"/>
      <c r="D60" s="188"/>
      <c r="E60" s="840" t="s">
        <v>234</v>
      </c>
      <c r="F60" s="841"/>
      <c r="G60" s="842"/>
      <c r="H60" s="843">
        <v>7494</v>
      </c>
      <c r="I60" s="844"/>
      <c r="J60" s="185">
        <v>7494</v>
      </c>
      <c r="K60" s="185">
        <v>828</v>
      </c>
      <c r="L60" s="186">
        <v>11.05</v>
      </c>
      <c r="M60" s="187">
        <f t="shared" si="2"/>
        <v>2.3265640033584681E-4</v>
      </c>
    </row>
    <row r="61" spans="1:13" ht="11.85" customHeight="1" x14ac:dyDescent="0.25">
      <c r="A61" s="175"/>
      <c r="B61" s="176"/>
      <c r="C61" s="176"/>
      <c r="D61" s="188"/>
      <c r="E61" s="840" t="s">
        <v>240</v>
      </c>
      <c r="F61" s="841"/>
      <c r="G61" s="842"/>
      <c r="H61" s="843">
        <v>74942</v>
      </c>
      <c r="I61" s="844"/>
      <c r="J61" s="185">
        <v>314942</v>
      </c>
      <c r="K61" s="185">
        <v>296173</v>
      </c>
      <c r="L61" s="186">
        <v>94.04</v>
      </c>
      <c r="M61" s="187">
        <f t="shared" si="2"/>
        <v>8.3220463836556471E-2</v>
      </c>
    </row>
    <row r="62" spans="1:13" ht="24" customHeight="1" x14ac:dyDescent="0.25">
      <c r="A62" s="175"/>
      <c r="B62" s="176"/>
      <c r="C62" s="176"/>
      <c r="D62" s="188"/>
      <c r="E62" s="840" t="s">
        <v>235</v>
      </c>
      <c r="F62" s="841"/>
      <c r="G62" s="842"/>
      <c r="H62" s="843">
        <v>120000</v>
      </c>
      <c r="I62" s="844"/>
      <c r="J62" s="185">
        <v>120000</v>
      </c>
      <c r="K62" s="185">
        <v>0</v>
      </c>
      <c r="L62" s="186">
        <v>0</v>
      </c>
      <c r="M62" s="187">
        <f t="shared" si="2"/>
        <v>0</v>
      </c>
    </row>
    <row r="63" spans="1:13" ht="11.85" customHeight="1" x14ac:dyDescent="0.25">
      <c r="A63" s="175"/>
      <c r="B63" s="176"/>
      <c r="C63" s="176"/>
      <c r="D63" s="190"/>
      <c r="E63" s="840" t="s">
        <v>236</v>
      </c>
      <c r="F63" s="841"/>
      <c r="G63" s="842"/>
      <c r="H63" s="843">
        <v>19271</v>
      </c>
      <c r="I63" s="844"/>
      <c r="J63" s="185">
        <v>19271</v>
      </c>
      <c r="K63" s="185">
        <v>0</v>
      </c>
      <c r="L63" s="186">
        <v>0</v>
      </c>
      <c r="M63" s="187">
        <f t="shared" si="2"/>
        <v>0</v>
      </c>
    </row>
    <row r="64" spans="1:13" ht="12.75" customHeight="1" x14ac:dyDescent="0.25">
      <c r="A64" s="175"/>
      <c r="B64" s="176"/>
      <c r="C64" s="176"/>
      <c r="D64" s="878" t="s">
        <v>238</v>
      </c>
      <c r="E64" s="879"/>
      <c r="F64" s="879"/>
      <c r="G64" s="880"/>
      <c r="H64" s="881">
        <v>32133053</v>
      </c>
      <c r="I64" s="882"/>
      <c r="J64" s="181">
        <v>37866043</v>
      </c>
      <c r="K64" s="181">
        <v>8559577</v>
      </c>
      <c r="L64" s="182">
        <v>22.6</v>
      </c>
      <c r="M64" s="183">
        <f t="shared" si="2"/>
        <v>2.4051212236926407</v>
      </c>
    </row>
    <row r="65" spans="1:13" ht="11.85" customHeight="1" x14ac:dyDescent="0.25">
      <c r="A65" s="175"/>
      <c r="B65" s="176"/>
      <c r="C65" s="176"/>
      <c r="D65" s="184" t="s">
        <v>1</v>
      </c>
      <c r="E65" s="840" t="s">
        <v>241</v>
      </c>
      <c r="F65" s="841"/>
      <c r="G65" s="842"/>
      <c r="H65" s="843">
        <v>5324011</v>
      </c>
      <c r="I65" s="844"/>
      <c r="J65" s="185">
        <v>11057001</v>
      </c>
      <c r="K65" s="185">
        <v>2167383</v>
      </c>
      <c r="L65" s="186">
        <v>19.600000000000001</v>
      </c>
      <c r="M65" s="187">
        <f t="shared" si="2"/>
        <v>0.60900425957621818</v>
      </c>
    </row>
    <row r="66" spans="1:13" ht="11.85" customHeight="1" x14ac:dyDescent="0.25">
      <c r="A66" s="175"/>
      <c r="B66" s="176"/>
      <c r="C66" s="176"/>
      <c r="D66" s="188"/>
      <c r="E66" s="840" t="s">
        <v>242</v>
      </c>
      <c r="F66" s="841"/>
      <c r="G66" s="842"/>
      <c r="H66" s="843">
        <v>6420328</v>
      </c>
      <c r="I66" s="844"/>
      <c r="J66" s="185">
        <v>6420328</v>
      </c>
      <c r="K66" s="185">
        <v>657374</v>
      </c>
      <c r="L66" s="186">
        <v>10.24</v>
      </c>
      <c r="M66" s="187">
        <f t="shared" si="2"/>
        <v>0.18471288467919925</v>
      </c>
    </row>
    <row r="67" spans="1:13" ht="11.85" customHeight="1" x14ac:dyDescent="0.25">
      <c r="A67" s="175"/>
      <c r="B67" s="176"/>
      <c r="C67" s="176"/>
      <c r="D67" s="188"/>
      <c r="E67" s="840" t="s">
        <v>243</v>
      </c>
      <c r="F67" s="841"/>
      <c r="G67" s="842"/>
      <c r="H67" s="843">
        <v>7022714</v>
      </c>
      <c r="I67" s="844"/>
      <c r="J67" s="185">
        <v>7022714</v>
      </c>
      <c r="K67" s="185">
        <v>0</v>
      </c>
      <c r="L67" s="186">
        <v>0</v>
      </c>
      <c r="M67" s="187">
        <f t="shared" si="2"/>
        <v>0</v>
      </c>
    </row>
    <row r="68" spans="1:13" ht="11.85" customHeight="1" x14ac:dyDescent="0.25">
      <c r="A68" s="175"/>
      <c r="B68" s="176"/>
      <c r="C68" s="176"/>
      <c r="D68" s="188"/>
      <c r="E68" s="840" t="s">
        <v>244</v>
      </c>
      <c r="F68" s="841"/>
      <c r="G68" s="842"/>
      <c r="H68" s="843">
        <v>10764000</v>
      </c>
      <c r="I68" s="844"/>
      <c r="J68" s="185">
        <v>10764000</v>
      </c>
      <c r="K68" s="185">
        <v>4550553</v>
      </c>
      <c r="L68" s="186">
        <v>42.28</v>
      </c>
      <c r="M68" s="187">
        <f t="shared" si="2"/>
        <v>1.2786416431370637</v>
      </c>
    </row>
    <row r="69" spans="1:13" ht="11.85" customHeight="1" x14ac:dyDescent="0.25">
      <c r="A69" s="175"/>
      <c r="B69" s="176"/>
      <c r="C69" s="191"/>
      <c r="D69" s="190"/>
      <c r="E69" s="840" t="s">
        <v>245</v>
      </c>
      <c r="F69" s="841"/>
      <c r="G69" s="842"/>
      <c r="H69" s="843">
        <v>2602000</v>
      </c>
      <c r="I69" s="844"/>
      <c r="J69" s="185">
        <v>2602000</v>
      </c>
      <c r="K69" s="185">
        <v>1184267</v>
      </c>
      <c r="L69" s="186">
        <v>45.51</v>
      </c>
      <c r="M69" s="187">
        <f t="shared" si="2"/>
        <v>0.33276243630015978</v>
      </c>
    </row>
    <row r="70" spans="1:13" ht="17.850000000000001" customHeight="1" x14ac:dyDescent="0.25">
      <c r="A70" s="175"/>
      <c r="B70" s="176"/>
      <c r="C70" s="859" t="s">
        <v>246</v>
      </c>
      <c r="D70" s="860"/>
      <c r="E70" s="860"/>
      <c r="F70" s="860"/>
      <c r="G70" s="860"/>
      <c r="H70" s="861">
        <v>0</v>
      </c>
      <c r="I70" s="862"/>
      <c r="J70" s="177">
        <v>200000</v>
      </c>
      <c r="K70" s="177">
        <v>0</v>
      </c>
      <c r="L70" s="178">
        <v>0</v>
      </c>
      <c r="M70" s="179">
        <f t="shared" si="2"/>
        <v>0</v>
      </c>
    </row>
    <row r="71" spans="1:13" ht="12.75" customHeight="1" x14ac:dyDescent="0.25">
      <c r="A71" s="175"/>
      <c r="B71" s="176"/>
      <c r="C71" s="176" t="s">
        <v>1</v>
      </c>
      <c r="D71" s="878" t="s">
        <v>211</v>
      </c>
      <c r="E71" s="879"/>
      <c r="F71" s="879"/>
      <c r="G71" s="880"/>
      <c r="H71" s="881">
        <v>0</v>
      </c>
      <c r="I71" s="882"/>
      <c r="J71" s="181">
        <v>200000</v>
      </c>
      <c r="K71" s="181">
        <v>0</v>
      </c>
      <c r="L71" s="182">
        <v>0</v>
      </c>
      <c r="M71" s="183">
        <f t="shared" si="2"/>
        <v>0</v>
      </c>
    </row>
    <row r="72" spans="1:13" ht="24" customHeight="1" x14ac:dyDescent="0.25">
      <c r="A72" s="175"/>
      <c r="B72" s="176"/>
      <c r="C72" s="176"/>
      <c r="D72" s="188" t="s">
        <v>1</v>
      </c>
      <c r="E72" s="840" t="s">
        <v>247</v>
      </c>
      <c r="F72" s="841"/>
      <c r="G72" s="842"/>
      <c r="H72" s="843">
        <v>0</v>
      </c>
      <c r="I72" s="844"/>
      <c r="J72" s="185">
        <v>200000</v>
      </c>
      <c r="K72" s="185">
        <v>0</v>
      </c>
      <c r="L72" s="186">
        <v>0</v>
      </c>
      <c r="M72" s="187">
        <f t="shared" si="2"/>
        <v>0</v>
      </c>
    </row>
    <row r="73" spans="1:13" ht="17.850000000000001" customHeight="1" x14ac:dyDescent="0.25">
      <c r="A73" s="175"/>
      <c r="B73" s="176"/>
      <c r="C73" s="859" t="s">
        <v>248</v>
      </c>
      <c r="D73" s="860"/>
      <c r="E73" s="860"/>
      <c r="F73" s="860"/>
      <c r="G73" s="860"/>
      <c r="H73" s="861">
        <v>3000</v>
      </c>
      <c r="I73" s="862"/>
      <c r="J73" s="177">
        <v>3000</v>
      </c>
      <c r="K73" s="177">
        <v>0</v>
      </c>
      <c r="L73" s="178">
        <v>0</v>
      </c>
      <c r="M73" s="179">
        <f t="shared" si="2"/>
        <v>0</v>
      </c>
    </row>
    <row r="74" spans="1:13" ht="12.75" customHeight="1" x14ac:dyDescent="0.25">
      <c r="A74" s="175"/>
      <c r="B74" s="176"/>
      <c r="C74" s="176" t="s">
        <v>1</v>
      </c>
      <c r="D74" s="878" t="s">
        <v>211</v>
      </c>
      <c r="E74" s="879"/>
      <c r="F74" s="879"/>
      <c r="G74" s="880"/>
      <c r="H74" s="881">
        <v>3000</v>
      </c>
      <c r="I74" s="882"/>
      <c r="J74" s="181">
        <v>3000</v>
      </c>
      <c r="K74" s="181">
        <v>0</v>
      </c>
      <c r="L74" s="182">
        <v>0</v>
      </c>
      <c r="M74" s="183">
        <f t="shared" si="2"/>
        <v>0</v>
      </c>
    </row>
    <row r="75" spans="1:13" ht="11.85" customHeight="1" x14ac:dyDescent="0.25">
      <c r="A75" s="175"/>
      <c r="B75" s="176"/>
      <c r="C75" s="191"/>
      <c r="D75" s="189" t="s">
        <v>1</v>
      </c>
      <c r="E75" s="840" t="s">
        <v>223</v>
      </c>
      <c r="F75" s="841"/>
      <c r="G75" s="842"/>
      <c r="H75" s="843">
        <v>3000</v>
      </c>
      <c r="I75" s="844"/>
      <c r="J75" s="185">
        <v>3000</v>
      </c>
      <c r="K75" s="185">
        <v>0</v>
      </c>
      <c r="L75" s="186">
        <v>0</v>
      </c>
      <c r="M75" s="187">
        <f t="shared" si="2"/>
        <v>0</v>
      </c>
    </row>
    <row r="76" spans="1:13" ht="17.850000000000001" customHeight="1" x14ac:dyDescent="0.25">
      <c r="A76" s="175"/>
      <c r="B76" s="176"/>
      <c r="C76" s="859" t="s">
        <v>70</v>
      </c>
      <c r="D76" s="860"/>
      <c r="E76" s="860"/>
      <c r="F76" s="860"/>
      <c r="G76" s="860"/>
      <c r="H76" s="861">
        <v>8400000</v>
      </c>
      <c r="I76" s="862"/>
      <c r="J76" s="177">
        <v>8400018</v>
      </c>
      <c r="K76" s="177">
        <v>2171966</v>
      </c>
      <c r="L76" s="178">
        <v>25.86</v>
      </c>
      <c r="M76" s="179">
        <f t="shared" si="2"/>
        <v>0.61029201837179692</v>
      </c>
    </row>
    <row r="77" spans="1:13" ht="12.75" customHeight="1" x14ac:dyDescent="0.25">
      <c r="A77" s="175"/>
      <c r="B77" s="176"/>
      <c r="C77" s="176" t="s">
        <v>1</v>
      </c>
      <c r="D77" s="878" t="s">
        <v>211</v>
      </c>
      <c r="E77" s="879"/>
      <c r="F77" s="879"/>
      <c r="G77" s="880"/>
      <c r="H77" s="881">
        <v>8400000</v>
      </c>
      <c r="I77" s="882"/>
      <c r="J77" s="181">
        <v>8400018</v>
      </c>
      <c r="K77" s="181">
        <v>2171966</v>
      </c>
      <c r="L77" s="182">
        <v>25.86</v>
      </c>
      <c r="M77" s="183">
        <f t="shared" si="2"/>
        <v>0.61029201837179692</v>
      </c>
    </row>
    <row r="78" spans="1:13" ht="36.950000000000003" customHeight="1" x14ac:dyDescent="0.25">
      <c r="A78" s="192"/>
      <c r="B78" s="193"/>
      <c r="C78" s="193"/>
      <c r="D78" s="194" t="s">
        <v>1</v>
      </c>
      <c r="E78" s="831" t="s">
        <v>249</v>
      </c>
      <c r="F78" s="832"/>
      <c r="G78" s="833"/>
      <c r="H78" s="834">
        <v>0</v>
      </c>
      <c r="I78" s="835"/>
      <c r="J78" s="195">
        <v>13</v>
      </c>
      <c r="K78" s="195">
        <v>12</v>
      </c>
      <c r="L78" s="196">
        <v>94.77</v>
      </c>
      <c r="M78" s="197">
        <f t="shared" si="2"/>
        <v>3.3718318889253158E-6</v>
      </c>
    </row>
    <row r="79" spans="1:13" ht="36.950000000000003" customHeight="1" x14ac:dyDescent="0.25">
      <c r="A79" s="175"/>
      <c r="B79" s="176"/>
      <c r="C79" s="176"/>
      <c r="D79" s="188"/>
      <c r="E79" s="871" t="s">
        <v>250</v>
      </c>
      <c r="F79" s="872"/>
      <c r="G79" s="873"/>
      <c r="H79" s="874">
        <v>0</v>
      </c>
      <c r="I79" s="875"/>
      <c r="J79" s="198">
        <v>5</v>
      </c>
      <c r="K79" s="198">
        <v>4</v>
      </c>
      <c r="L79" s="199">
        <v>81.599999999999994</v>
      </c>
      <c r="M79" s="200">
        <f t="shared" si="2"/>
        <v>1.1239439629751056E-6</v>
      </c>
    </row>
    <row r="80" spans="1:13" ht="12" customHeight="1" x14ac:dyDescent="0.25">
      <c r="A80" s="175"/>
      <c r="B80" s="176"/>
      <c r="C80" s="176"/>
      <c r="D80" s="188"/>
      <c r="E80" s="840" t="s">
        <v>251</v>
      </c>
      <c r="F80" s="841"/>
      <c r="G80" s="842"/>
      <c r="H80" s="843">
        <v>0</v>
      </c>
      <c r="I80" s="844"/>
      <c r="J80" s="185">
        <v>15000</v>
      </c>
      <c r="K80" s="185">
        <v>0</v>
      </c>
      <c r="L80" s="186">
        <v>0</v>
      </c>
      <c r="M80" s="187">
        <f t="shared" si="2"/>
        <v>0</v>
      </c>
    </row>
    <row r="81" spans="1:13" ht="11.85" customHeight="1" x14ac:dyDescent="0.25">
      <c r="A81" s="175" t="s">
        <v>1</v>
      </c>
      <c r="B81" s="176"/>
      <c r="C81" s="176"/>
      <c r="D81" s="188"/>
      <c r="E81" s="840" t="s">
        <v>252</v>
      </c>
      <c r="F81" s="841"/>
      <c r="G81" s="842"/>
      <c r="H81" s="843">
        <v>0</v>
      </c>
      <c r="I81" s="844"/>
      <c r="J81" s="185">
        <v>5000</v>
      </c>
      <c r="K81" s="185">
        <v>0</v>
      </c>
      <c r="L81" s="186">
        <v>0</v>
      </c>
      <c r="M81" s="187">
        <f t="shared" si="2"/>
        <v>0</v>
      </c>
    </row>
    <row r="82" spans="1:13" ht="11.85" customHeight="1" x14ac:dyDescent="0.25">
      <c r="A82" s="175"/>
      <c r="B82" s="176"/>
      <c r="C82" s="176"/>
      <c r="D82" s="188"/>
      <c r="E82" s="840" t="s">
        <v>253</v>
      </c>
      <c r="F82" s="841"/>
      <c r="G82" s="842"/>
      <c r="H82" s="843">
        <v>3459745</v>
      </c>
      <c r="I82" s="844"/>
      <c r="J82" s="185">
        <v>3537797</v>
      </c>
      <c r="K82" s="185">
        <v>758565</v>
      </c>
      <c r="L82" s="186">
        <v>21.44</v>
      </c>
      <c r="M82" s="187">
        <f t="shared" si="2"/>
        <v>0.21314613806855273</v>
      </c>
    </row>
    <row r="83" spans="1:13" ht="11.85" customHeight="1" x14ac:dyDescent="0.25">
      <c r="A83" s="175"/>
      <c r="B83" s="176"/>
      <c r="C83" s="176"/>
      <c r="D83" s="188"/>
      <c r="E83" s="840" t="s">
        <v>254</v>
      </c>
      <c r="F83" s="841"/>
      <c r="G83" s="842"/>
      <c r="H83" s="843">
        <v>1153249</v>
      </c>
      <c r="I83" s="844"/>
      <c r="J83" s="185">
        <v>1179266</v>
      </c>
      <c r="K83" s="185">
        <v>252855</v>
      </c>
      <c r="L83" s="186">
        <v>21.44</v>
      </c>
      <c r="M83" s="187">
        <f t="shared" ref="M83:M146" si="3">+K83/$K$9*100</f>
        <v>7.1048712689517568E-2</v>
      </c>
    </row>
    <row r="84" spans="1:13" ht="11.85" customHeight="1" x14ac:dyDescent="0.25">
      <c r="A84" s="175"/>
      <c r="B84" s="176"/>
      <c r="C84" s="176"/>
      <c r="D84" s="188"/>
      <c r="E84" s="840" t="s">
        <v>255</v>
      </c>
      <c r="F84" s="841"/>
      <c r="G84" s="842"/>
      <c r="H84" s="843">
        <v>197250</v>
      </c>
      <c r="I84" s="844"/>
      <c r="J84" s="185">
        <v>142238</v>
      </c>
      <c r="K84" s="185">
        <v>142237</v>
      </c>
      <c r="L84" s="186">
        <v>100</v>
      </c>
      <c r="M84" s="187">
        <f t="shared" si="3"/>
        <v>3.9966604365422514E-2</v>
      </c>
    </row>
    <row r="85" spans="1:13" ht="11.85" customHeight="1" x14ac:dyDescent="0.25">
      <c r="A85" s="175"/>
      <c r="B85" s="176"/>
      <c r="C85" s="176"/>
      <c r="D85" s="188"/>
      <c r="E85" s="840" t="s">
        <v>256</v>
      </c>
      <c r="F85" s="841"/>
      <c r="G85" s="842"/>
      <c r="H85" s="843">
        <v>65750</v>
      </c>
      <c r="I85" s="844"/>
      <c r="J85" s="185">
        <v>47413</v>
      </c>
      <c r="K85" s="185">
        <v>47412</v>
      </c>
      <c r="L85" s="186">
        <v>100</v>
      </c>
      <c r="M85" s="187">
        <f t="shared" si="3"/>
        <v>1.3322107793143924E-2</v>
      </c>
    </row>
    <row r="86" spans="1:13" ht="11.85" customHeight="1" x14ac:dyDescent="0.25">
      <c r="A86" s="175"/>
      <c r="B86" s="176"/>
      <c r="C86" s="176"/>
      <c r="D86" s="188"/>
      <c r="E86" s="840" t="s">
        <v>257</v>
      </c>
      <c r="F86" s="841"/>
      <c r="G86" s="842"/>
      <c r="H86" s="843">
        <v>657291</v>
      </c>
      <c r="I86" s="844"/>
      <c r="J86" s="185">
        <v>469791</v>
      </c>
      <c r="K86" s="185">
        <v>162106</v>
      </c>
      <c r="L86" s="186">
        <v>34.51</v>
      </c>
      <c r="M86" s="187">
        <f t="shared" si="3"/>
        <v>4.5549515015510612E-2</v>
      </c>
    </row>
    <row r="87" spans="1:13" ht="11.85" customHeight="1" x14ac:dyDescent="0.25">
      <c r="A87" s="175"/>
      <c r="B87" s="176"/>
      <c r="C87" s="176"/>
      <c r="D87" s="188"/>
      <c r="E87" s="840" t="s">
        <v>258</v>
      </c>
      <c r="F87" s="841"/>
      <c r="G87" s="842"/>
      <c r="H87" s="843">
        <v>219097</v>
      </c>
      <c r="I87" s="844"/>
      <c r="J87" s="185">
        <v>156597</v>
      </c>
      <c r="K87" s="185">
        <v>54036</v>
      </c>
      <c r="L87" s="186">
        <v>34.51</v>
      </c>
      <c r="M87" s="187">
        <f t="shared" si="3"/>
        <v>1.5183358995830698E-2</v>
      </c>
    </row>
    <row r="88" spans="1:13" ht="11.85" customHeight="1" x14ac:dyDescent="0.25">
      <c r="A88" s="175"/>
      <c r="B88" s="176"/>
      <c r="C88" s="176"/>
      <c r="D88" s="188"/>
      <c r="E88" s="840" t="s">
        <v>259</v>
      </c>
      <c r="F88" s="841"/>
      <c r="G88" s="842"/>
      <c r="H88" s="843">
        <v>94125</v>
      </c>
      <c r="I88" s="844"/>
      <c r="J88" s="185">
        <v>81750</v>
      </c>
      <c r="K88" s="185">
        <v>21232</v>
      </c>
      <c r="L88" s="186">
        <v>25.97</v>
      </c>
      <c r="M88" s="187">
        <f t="shared" si="3"/>
        <v>5.9658945554718588E-3</v>
      </c>
    </row>
    <row r="89" spans="1:13" ht="11.85" customHeight="1" x14ac:dyDescent="0.25">
      <c r="A89" s="175"/>
      <c r="B89" s="176"/>
      <c r="C89" s="176"/>
      <c r="D89" s="188"/>
      <c r="E89" s="840" t="s">
        <v>260</v>
      </c>
      <c r="F89" s="841"/>
      <c r="G89" s="842"/>
      <c r="H89" s="843">
        <v>31375</v>
      </c>
      <c r="I89" s="844"/>
      <c r="J89" s="185">
        <v>27250</v>
      </c>
      <c r="K89" s="185">
        <v>7077</v>
      </c>
      <c r="L89" s="186">
        <v>25.97</v>
      </c>
      <c r="M89" s="187">
        <f t="shared" si="3"/>
        <v>1.9885378564937052E-3</v>
      </c>
    </row>
    <row r="90" spans="1:13" ht="11.85" customHeight="1" x14ac:dyDescent="0.25">
      <c r="A90" s="175"/>
      <c r="B90" s="176"/>
      <c r="C90" s="176"/>
      <c r="D90" s="188"/>
      <c r="E90" s="840" t="s">
        <v>261</v>
      </c>
      <c r="F90" s="841"/>
      <c r="G90" s="842"/>
      <c r="H90" s="843">
        <v>93900</v>
      </c>
      <c r="I90" s="844"/>
      <c r="J90" s="185">
        <v>240171</v>
      </c>
      <c r="K90" s="185">
        <v>91329</v>
      </c>
      <c r="L90" s="186">
        <v>38.03</v>
      </c>
      <c r="M90" s="187">
        <f t="shared" si="3"/>
        <v>2.5662169548638349E-2</v>
      </c>
    </row>
    <row r="91" spans="1:13" ht="11.85" customHeight="1" x14ac:dyDescent="0.25">
      <c r="A91" s="175"/>
      <c r="B91" s="176"/>
      <c r="C91" s="176"/>
      <c r="D91" s="188"/>
      <c r="E91" s="840" t="s">
        <v>262</v>
      </c>
      <c r="F91" s="841"/>
      <c r="G91" s="842"/>
      <c r="H91" s="843">
        <v>31300</v>
      </c>
      <c r="I91" s="844"/>
      <c r="J91" s="185">
        <v>80057</v>
      </c>
      <c r="K91" s="185">
        <v>30446</v>
      </c>
      <c r="L91" s="186">
        <v>38.03</v>
      </c>
      <c r="M91" s="187">
        <f t="shared" si="3"/>
        <v>8.5548994741850137E-3</v>
      </c>
    </row>
    <row r="92" spans="1:13" ht="11.85" customHeight="1" x14ac:dyDescent="0.25">
      <c r="A92" s="175"/>
      <c r="B92" s="176"/>
      <c r="C92" s="176"/>
      <c r="D92" s="188"/>
      <c r="E92" s="840" t="s">
        <v>219</v>
      </c>
      <c r="F92" s="841"/>
      <c r="G92" s="842"/>
      <c r="H92" s="843">
        <v>8970</v>
      </c>
      <c r="I92" s="844"/>
      <c r="J92" s="185">
        <v>9500</v>
      </c>
      <c r="K92" s="185">
        <v>8167</v>
      </c>
      <c r="L92" s="186">
        <v>85.96</v>
      </c>
      <c r="M92" s="187">
        <f t="shared" si="3"/>
        <v>2.2948125864044214E-3</v>
      </c>
    </row>
    <row r="93" spans="1:13" ht="11.85" customHeight="1" x14ac:dyDescent="0.25">
      <c r="A93" s="175"/>
      <c r="B93" s="176"/>
      <c r="C93" s="176"/>
      <c r="D93" s="188"/>
      <c r="E93" s="840" t="s">
        <v>263</v>
      </c>
      <c r="F93" s="841"/>
      <c r="G93" s="842"/>
      <c r="H93" s="843">
        <v>29250</v>
      </c>
      <c r="I93" s="844"/>
      <c r="J93" s="185">
        <v>30975</v>
      </c>
      <c r="K93" s="185">
        <v>26630</v>
      </c>
      <c r="L93" s="186">
        <v>85.97</v>
      </c>
      <c r="M93" s="187">
        <f t="shared" si="3"/>
        <v>7.4826569335067648E-3</v>
      </c>
    </row>
    <row r="94" spans="1:13" ht="11.85" customHeight="1" x14ac:dyDescent="0.25">
      <c r="A94" s="175"/>
      <c r="B94" s="176"/>
      <c r="C94" s="176"/>
      <c r="D94" s="188"/>
      <c r="E94" s="840" t="s">
        <v>264</v>
      </c>
      <c r="F94" s="841"/>
      <c r="G94" s="842"/>
      <c r="H94" s="843">
        <v>9750</v>
      </c>
      <c r="I94" s="844"/>
      <c r="J94" s="185">
        <v>10325</v>
      </c>
      <c r="K94" s="185">
        <v>8877</v>
      </c>
      <c r="L94" s="186">
        <v>85.97</v>
      </c>
      <c r="M94" s="187">
        <f t="shared" si="3"/>
        <v>2.4943126398325023E-3</v>
      </c>
    </row>
    <row r="95" spans="1:13" ht="11.85" customHeight="1" x14ac:dyDescent="0.25">
      <c r="A95" s="175"/>
      <c r="B95" s="176"/>
      <c r="C95" s="176"/>
      <c r="D95" s="188"/>
      <c r="E95" s="840" t="s">
        <v>223</v>
      </c>
      <c r="F95" s="841"/>
      <c r="G95" s="842"/>
      <c r="H95" s="843">
        <v>306030</v>
      </c>
      <c r="I95" s="844"/>
      <c r="J95" s="185">
        <v>319500</v>
      </c>
      <c r="K95" s="185">
        <v>26374</v>
      </c>
      <c r="L95" s="186">
        <v>8.25</v>
      </c>
      <c r="M95" s="187">
        <f t="shared" si="3"/>
        <v>7.4107245198763569E-3</v>
      </c>
    </row>
    <row r="96" spans="1:13" ht="11.85" customHeight="1" x14ac:dyDescent="0.25">
      <c r="A96" s="175"/>
      <c r="B96" s="176"/>
      <c r="C96" s="176"/>
      <c r="D96" s="188"/>
      <c r="E96" s="840" t="s">
        <v>265</v>
      </c>
      <c r="F96" s="841"/>
      <c r="G96" s="842"/>
      <c r="H96" s="843">
        <v>1133414</v>
      </c>
      <c r="I96" s="844"/>
      <c r="J96" s="185">
        <v>1154453</v>
      </c>
      <c r="K96" s="185">
        <v>269972</v>
      </c>
      <c r="L96" s="186">
        <v>23.39</v>
      </c>
      <c r="M96" s="187">
        <f t="shared" si="3"/>
        <v>7.5858349893078797E-2</v>
      </c>
    </row>
    <row r="97" spans="1:13" ht="11.85" customHeight="1" x14ac:dyDescent="0.25">
      <c r="A97" s="175"/>
      <c r="B97" s="176"/>
      <c r="C97" s="176"/>
      <c r="D97" s="188"/>
      <c r="E97" s="840" t="s">
        <v>266</v>
      </c>
      <c r="F97" s="841"/>
      <c r="G97" s="842"/>
      <c r="H97" s="843">
        <v>377804</v>
      </c>
      <c r="I97" s="844"/>
      <c r="J97" s="185">
        <v>384817</v>
      </c>
      <c r="K97" s="185">
        <v>89991</v>
      </c>
      <c r="L97" s="186">
        <v>23.39</v>
      </c>
      <c r="M97" s="187">
        <f t="shared" si="3"/>
        <v>2.5286210293023179E-2</v>
      </c>
    </row>
    <row r="98" spans="1:13" ht="11.85" customHeight="1" x14ac:dyDescent="0.25">
      <c r="A98" s="175"/>
      <c r="B98" s="176"/>
      <c r="C98" s="176"/>
      <c r="D98" s="188"/>
      <c r="E98" s="840" t="s">
        <v>228</v>
      </c>
      <c r="F98" s="841"/>
      <c r="G98" s="842"/>
      <c r="H98" s="843">
        <v>55000</v>
      </c>
      <c r="I98" s="844"/>
      <c r="J98" s="185">
        <v>51000</v>
      </c>
      <c r="K98" s="185">
        <v>21208</v>
      </c>
      <c r="L98" s="186">
        <v>41.58</v>
      </c>
      <c r="M98" s="187">
        <f t="shared" si="3"/>
        <v>5.9591508916940093E-3</v>
      </c>
    </row>
    <row r="99" spans="1:13" ht="11.85" customHeight="1" x14ac:dyDescent="0.25">
      <c r="A99" s="175"/>
      <c r="B99" s="176"/>
      <c r="C99" s="176"/>
      <c r="D99" s="188"/>
      <c r="E99" s="840" t="s">
        <v>267</v>
      </c>
      <c r="F99" s="841"/>
      <c r="G99" s="842"/>
      <c r="H99" s="843">
        <v>177000</v>
      </c>
      <c r="I99" s="844"/>
      <c r="J99" s="185">
        <v>177000</v>
      </c>
      <c r="K99" s="185">
        <v>69155</v>
      </c>
      <c r="L99" s="186">
        <v>39.07</v>
      </c>
      <c r="M99" s="187">
        <f t="shared" si="3"/>
        <v>1.9431586189885854E-2</v>
      </c>
    </row>
    <row r="100" spans="1:13" ht="11.85" customHeight="1" x14ac:dyDescent="0.25">
      <c r="A100" s="175"/>
      <c r="B100" s="176"/>
      <c r="C100" s="176"/>
      <c r="D100" s="188"/>
      <c r="E100" s="840" t="s">
        <v>268</v>
      </c>
      <c r="F100" s="841"/>
      <c r="G100" s="842"/>
      <c r="H100" s="843">
        <v>59000</v>
      </c>
      <c r="I100" s="844"/>
      <c r="J100" s="185">
        <v>59000</v>
      </c>
      <c r="K100" s="185">
        <v>23052</v>
      </c>
      <c r="L100" s="186">
        <v>39.07</v>
      </c>
      <c r="M100" s="187">
        <f t="shared" si="3"/>
        <v>6.4772890586255322E-3</v>
      </c>
    </row>
    <row r="101" spans="1:13" ht="11.85" customHeight="1" x14ac:dyDescent="0.25">
      <c r="A101" s="175"/>
      <c r="B101" s="176"/>
      <c r="C101" s="176"/>
      <c r="D101" s="188"/>
      <c r="E101" s="840" t="s">
        <v>229</v>
      </c>
      <c r="F101" s="841"/>
      <c r="G101" s="842"/>
      <c r="H101" s="843">
        <v>30000</v>
      </c>
      <c r="I101" s="844"/>
      <c r="J101" s="185">
        <v>20000</v>
      </c>
      <c r="K101" s="185">
        <v>3186</v>
      </c>
      <c r="L101" s="186">
        <v>15.93</v>
      </c>
      <c r="M101" s="187">
        <f t="shared" si="3"/>
        <v>8.9522136650967133E-4</v>
      </c>
    </row>
    <row r="102" spans="1:13" ht="11.85" customHeight="1" x14ac:dyDescent="0.25">
      <c r="A102" s="175"/>
      <c r="B102" s="176"/>
      <c r="C102" s="176"/>
      <c r="D102" s="188"/>
      <c r="E102" s="840" t="s">
        <v>269</v>
      </c>
      <c r="F102" s="841"/>
      <c r="G102" s="842"/>
      <c r="H102" s="843">
        <v>154275</v>
      </c>
      <c r="I102" s="844"/>
      <c r="J102" s="185">
        <v>146817</v>
      </c>
      <c r="K102" s="185">
        <v>39526</v>
      </c>
      <c r="L102" s="186">
        <v>26.92</v>
      </c>
      <c r="M102" s="187">
        <f t="shared" si="3"/>
        <v>1.1106252270138504E-2</v>
      </c>
    </row>
    <row r="103" spans="1:13" ht="11.85" customHeight="1" x14ac:dyDescent="0.25">
      <c r="A103" s="175"/>
      <c r="B103" s="176"/>
      <c r="C103" s="176"/>
      <c r="D103" s="188"/>
      <c r="E103" s="840" t="s">
        <v>270</v>
      </c>
      <c r="F103" s="841"/>
      <c r="G103" s="842"/>
      <c r="H103" s="843">
        <v>51425</v>
      </c>
      <c r="I103" s="844"/>
      <c r="J103" s="185">
        <v>48939</v>
      </c>
      <c r="K103" s="185">
        <v>13176</v>
      </c>
      <c r="L103" s="186">
        <v>26.92</v>
      </c>
      <c r="M103" s="187">
        <f t="shared" si="3"/>
        <v>3.7022714140399972E-3</v>
      </c>
    </row>
    <row r="104" spans="1:13" ht="11.85" customHeight="1" x14ac:dyDescent="0.25">
      <c r="A104" s="175"/>
      <c r="B104" s="176"/>
      <c r="C104" s="176"/>
      <c r="D104" s="188"/>
      <c r="E104" s="840" t="s">
        <v>271</v>
      </c>
      <c r="F104" s="841"/>
      <c r="G104" s="842"/>
      <c r="H104" s="843">
        <v>3750</v>
      </c>
      <c r="I104" s="844"/>
      <c r="J104" s="185">
        <v>4008</v>
      </c>
      <c r="K104" s="185">
        <v>4007</v>
      </c>
      <c r="L104" s="186">
        <v>99.99</v>
      </c>
      <c r="M104" s="187">
        <f t="shared" si="3"/>
        <v>1.1259108649103119E-3</v>
      </c>
    </row>
    <row r="105" spans="1:13" ht="11.85" customHeight="1" x14ac:dyDescent="0.25">
      <c r="A105" s="175"/>
      <c r="B105" s="176"/>
      <c r="C105" s="176"/>
      <c r="D105" s="188"/>
      <c r="E105" s="840" t="s">
        <v>272</v>
      </c>
      <c r="F105" s="841"/>
      <c r="G105" s="842"/>
      <c r="H105" s="843">
        <v>1250</v>
      </c>
      <c r="I105" s="844"/>
      <c r="J105" s="185">
        <v>1336</v>
      </c>
      <c r="K105" s="185">
        <v>1336</v>
      </c>
      <c r="L105" s="186">
        <v>99.99</v>
      </c>
      <c r="M105" s="187">
        <f t="shared" si="3"/>
        <v>3.7539728363368519E-4</v>
      </c>
    </row>
    <row r="106" spans="1:13" ht="17.850000000000001" customHeight="1" x14ac:dyDescent="0.25">
      <c r="A106" s="175" t="s">
        <v>1</v>
      </c>
      <c r="B106" s="176"/>
      <c r="C106" s="859" t="s">
        <v>75</v>
      </c>
      <c r="D106" s="860"/>
      <c r="E106" s="860"/>
      <c r="F106" s="860"/>
      <c r="G106" s="860"/>
      <c r="H106" s="861">
        <v>7200000</v>
      </c>
      <c r="I106" s="862"/>
      <c r="J106" s="177">
        <v>7200000</v>
      </c>
      <c r="K106" s="177">
        <v>14386</v>
      </c>
      <c r="L106" s="178">
        <v>0.2</v>
      </c>
      <c r="M106" s="179">
        <f t="shared" si="3"/>
        <v>4.0422644628399663E-3</v>
      </c>
    </row>
    <row r="107" spans="1:13" ht="12.75" customHeight="1" x14ac:dyDescent="0.25">
      <c r="A107" s="175"/>
      <c r="B107" s="176"/>
      <c r="C107" s="176" t="s">
        <v>1</v>
      </c>
      <c r="D107" s="878" t="s">
        <v>211</v>
      </c>
      <c r="E107" s="879"/>
      <c r="F107" s="879"/>
      <c r="G107" s="880"/>
      <c r="H107" s="881">
        <v>36000</v>
      </c>
      <c r="I107" s="882"/>
      <c r="J107" s="181">
        <v>36000</v>
      </c>
      <c r="K107" s="181">
        <v>14386</v>
      </c>
      <c r="L107" s="182">
        <v>39.96</v>
      </c>
      <c r="M107" s="183">
        <f t="shared" si="3"/>
        <v>4.0422644628399663E-3</v>
      </c>
    </row>
    <row r="108" spans="1:13" ht="11.85" customHeight="1" x14ac:dyDescent="0.25">
      <c r="A108" s="175"/>
      <c r="B108" s="176"/>
      <c r="C108" s="176"/>
      <c r="D108" s="184" t="s">
        <v>1</v>
      </c>
      <c r="E108" s="840" t="s">
        <v>219</v>
      </c>
      <c r="F108" s="841"/>
      <c r="G108" s="842"/>
      <c r="H108" s="843">
        <v>0</v>
      </c>
      <c r="I108" s="844"/>
      <c r="J108" s="185">
        <v>1990</v>
      </c>
      <c r="K108" s="185">
        <v>0</v>
      </c>
      <c r="L108" s="186">
        <v>0</v>
      </c>
      <c r="M108" s="187">
        <f t="shared" si="3"/>
        <v>0</v>
      </c>
    </row>
    <row r="109" spans="1:13" ht="11.85" customHeight="1" x14ac:dyDescent="0.25">
      <c r="A109" s="175"/>
      <c r="B109" s="176"/>
      <c r="C109" s="176"/>
      <c r="D109" s="188"/>
      <c r="E109" s="840" t="s">
        <v>231</v>
      </c>
      <c r="F109" s="841"/>
      <c r="G109" s="842"/>
      <c r="H109" s="843">
        <v>26000</v>
      </c>
      <c r="I109" s="844"/>
      <c r="J109" s="185">
        <v>24010</v>
      </c>
      <c r="K109" s="185">
        <v>13598</v>
      </c>
      <c r="L109" s="186">
        <v>56.63</v>
      </c>
      <c r="M109" s="187">
        <f t="shared" si="3"/>
        <v>3.820847502133871E-3</v>
      </c>
    </row>
    <row r="110" spans="1:13" ht="11.85" customHeight="1" x14ac:dyDescent="0.25">
      <c r="A110" s="175"/>
      <c r="B110" s="176"/>
      <c r="C110" s="176"/>
      <c r="D110" s="190"/>
      <c r="E110" s="840" t="s">
        <v>236</v>
      </c>
      <c r="F110" s="841"/>
      <c r="G110" s="842"/>
      <c r="H110" s="843">
        <v>10000</v>
      </c>
      <c r="I110" s="844"/>
      <c r="J110" s="185">
        <v>10000</v>
      </c>
      <c r="K110" s="185">
        <v>788</v>
      </c>
      <c r="L110" s="186">
        <v>7.88</v>
      </c>
      <c r="M110" s="187">
        <f t="shared" si="3"/>
        <v>2.2141696070609575E-4</v>
      </c>
    </row>
    <row r="111" spans="1:13" ht="12.75" customHeight="1" x14ac:dyDescent="0.25">
      <c r="A111" s="175"/>
      <c r="B111" s="176"/>
      <c r="C111" s="176"/>
      <c r="D111" s="878" t="s">
        <v>238</v>
      </c>
      <c r="E111" s="879"/>
      <c r="F111" s="879"/>
      <c r="G111" s="880"/>
      <c r="H111" s="881">
        <v>7164000</v>
      </c>
      <c r="I111" s="882"/>
      <c r="J111" s="181">
        <v>7164000</v>
      </c>
      <c r="K111" s="181">
        <v>0</v>
      </c>
      <c r="L111" s="182">
        <v>0</v>
      </c>
      <c r="M111" s="183">
        <f t="shared" si="3"/>
        <v>0</v>
      </c>
    </row>
    <row r="112" spans="1:13" ht="11.85" customHeight="1" x14ac:dyDescent="0.25">
      <c r="A112" s="175"/>
      <c r="B112" s="176"/>
      <c r="C112" s="176"/>
      <c r="D112" s="184" t="s">
        <v>1</v>
      </c>
      <c r="E112" s="840" t="s">
        <v>239</v>
      </c>
      <c r="F112" s="841"/>
      <c r="G112" s="842"/>
      <c r="H112" s="843">
        <v>10000</v>
      </c>
      <c r="I112" s="844"/>
      <c r="J112" s="185">
        <v>10000</v>
      </c>
      <c r="K112" s="185">
        <v>0</v>
      </c>
      <c r="L112" s="186">
        <v>0</v>
      </c>
      <c r="M112" s="187">
        <f t="shared" si="3"/>
        <v>0</v>
      </c>
    </row>
    <row r="113" spans="1:13" ht="36.950000000000003" customHeight="1" x14ac:dyDescent="0.25">
      <c r="A113" s="175"/>
      <c r="B113" s="176"/>
      <c r="C113" s="176"/>
      <c r="D113" s="188"/>
      <c r="E113" s="840" t="s">
        <v>273</v>
      </c>
      <c r="F113" s="841"/>
      <c r="G113" s="842"/>
      <c r="H113" s="843">
        <v>150000</v>
      </c>
      <c r="I113" s="844"/>
      <c r="J113" s="185">
        <v>0</v>
      </c>
      <c r="K113" s="185">
        <v>0</v>
      </c>
      <c r="L113" s="186">
        <v>0</v>
      </c>
      <c r="M113" s="187">
        <f t="shared" si="3"/>
        <v>0</v>
      </c>
    </row>
    <row r="114" spans="1:13" ht="24" customHeight="1" x14ac:dyDescent="0.25">
      <c r="A114" s="175"/>
      <c r="B114" s="176"/>
      <c r="C114" s="176"/>
      <c r="D114" s="188"/>
      <c r="E114" s="840" t="s">
        <v>274</v>
      </c>
      <c r="F114" s="841"/>
      <c r="G114" s="842"/>
      <c r="H114" s="843">
        <v>4504000</v>
      </c>
      <c r="I114" s="844"/>
      <c r="J114" s="185">
        <v>5275311</v>
      </c>
      <c r="K114" s="185">
        <v>0</v>
      </c>
      <c r="L114" s="186">
        <v>0</v>
      </c>
      <c r="M114" s="187">
        <f t="shared" si="3"/>
        <v>0</v>
      </c>
    </row>
    <row r="115" spans="1:13" ht="36.950000000000003" customHeight="1" x14ac:dyDescent="0.25">
      <c r="A115" s="175"/>
      <c r="B115" s="176"/>
      <c r="C115" s="176"/>
      <c r="D115" s="190"/>
      <c r="E115" s="840" t="s">
        <v>275</v>
      </c>
      <c r="F115" s="841"/>
      <c r="G115" s="842"/>
      <c r="H115" s="843">
        <v>2500000</v>
      </c>
      <c r="I115" s="844"/>
      <c r="J115" s="185">
        <v>1878689</v>
      </c>
      <c r="K115" s="185">
        <v>0</v>
      </c>
      <c r="L115" s="186">
        <v>0</v>
      </c>
      <c r="M115" s="187">
        <f t="shared" si="3"/>
        <v>0</v>
      </c>
    </row>
    <row r="116" spans="1:13" ht="17.850000000000001" customHeight="1" x14ac:dyDescent="0.25">
      <c r="A116" s="175"/>
      <c r="B116" s="176"/>
      <c r="C116" s="859" t="s">
        <v>78</v>
      </c>
      <c r="D116" s="860"/>
      <c r="E116" s="860"/>
      <c r="F116" s="860"/>
      <c r="G116" s="860"/>
      <c r="H116" s="861">
        <v>0</v>
      </c>
      <c r="I116" s="862"/>
      <c r="J116" s="177">
        <v>1700000</v>
      </c>
      <c r="K116" s="177">
        <v>0</v>
      </c>
      <c r="L116" s="178">
        <v>0</v>
      </c>
      <c r="M116" s="179">
        <f t="shared" si="3"/>
        <v>0</v>
      </c>
    </row>
    <row r="117" spans="1:13" ht="12.75" customHeight="1" x14ac:dyDescent="0.25">
      <c r="A117" s="175"/>
      <c r="B117" s="176"/>
      <c r="C117" s="176" t="s">
        <v>1</v>
      </c>
      <c r="D117" s="878" t="s">
        <v>238</v>
      </c>
      <c r="E117" s="879"/>
      <c r="F117" s="879"/>
      <c r="G117" s="880"/>
      <c r="H117" s="881">
        <v>0</v>
      </c>
      <c r="I117" s="882"/>
      <c r="J117" s="181">
        <v>1700000</v>
      </c>
      <c r="K117" s="181">
        <v>0</v>
      </c>
      <c r="L117" s="182">
        <v>0</v>
      </c>
      <c r="M117" s="183">
        <f t="shared" si="3"/>
        <v>0</v>
      </c>
    </row>
    <row r="118" spans="1:13" ht="11.85" customHeight="1" x14ac:dyDescent="0.25">
      <c r="A118" s="175" t="s">
        <v>1</v>
      </c>
      <c r="B118" s="176"/>
      <c r="C118" s="176"/>
      <c r="D118" s="188"/>
      <c r="E118" s="840" t="s">
        <v>241</v>
      </c>
      <c r="F118" s="841"/>
      <c r="G118" s="842"/>
      <c r="H118" s="843">
        <v>0</v>
      </c>
      <c r="I118" s="844"/>
      <c r="J118" s="185">
        <v>1700000</v>
      </c>
      <c r="K118" s="185">
        <v>0</v>
      </c>
      <c r="L118" s="186">
        <v>0</v>
      </c>
      <c r="M118" s="187">
        <f t="shared" si="3"/>
        <v>0</v>
      </c>
    </row>
    <row r="119" spans="1:13" ht="17.850000000000001" customHeight="1" x14ac:dyDescent="0.25">
      <c r="A119" s="175" t="s">
        <v>1</v>
      </c>
      <c r="B119" s="176"/>
      <c r="C119" s="859" t="s">
        <v>79</v>
      </c>
      <c r="D119" s="860"/>
      <c r="E119" s="860"/>
      <c r="F119" s="860"/>
      <c r="G119" s="860"/>
      <c r="H119" s="861">
        <v>440450</v>
      </c>
      <c r="I119" s="862"/>
      <c r="J119" s="177">
        <v>440450</v>
      </c>
      <c r="K119" s="177">
        <v>100982</v>
      </c>
      <c r="L119" s="178">
        <v>22.93</v>
      </c>
      <c r="M119" s="179">
        <f t="shared" si="3"/>
        <v>2.8374527317288022E-2</v>
      </c>
    </row>
    <row r="120" spans="1:13" ht="12.75" customHeight="1" x14ac:dyDescent="0.25">
      <c r="A120" s="175"/>
      <c r="B120" s="176"/>
      <c r="C120" s="176" t="s">
        <v>1</v>
      </c>
      <c r="D120" s="878" t="s">
        <v>211</v>
      </c>
      <c r="E120" s="879"/>
      <c r="F120" s="879"/>
      <c r="G120" s="880"/>
      <c r="H120" s="881">
        <v>440450</v>
      </c>
      <c r="I120" s="882"/>
      <c r="J120" s="181">
        <v>440450</v>
      </c>
      <c r="K120" s="181">
        <v>100982</v>
      </c>
      <c r="L120" s="182">
        <v>22.93</v>
      </c>
      <c r="M120" s="183">
        <f t="shared" si="3"/>
        <v>2.8374527317288022E-2</v>
      </c>
    </row>
    <row r="121" spans="1:13" ht="11.85" customHeight="1" x14ac:dyDescent="0.25">
      <c r="A121" s="175"/>
      <c r="B121" s="176"/>
      <c r="C121" s="176"/>
      <c r="D121" s="184" t="s">
        <v>1</v>
      </c>
      <c r="E121" s="840" t="s">
        <v>276</v>
      </c>
      <c r="F121" s="841"/>
      <c r="G121" s="842"/>
      <c r="H121" s="843">
        <v>15000</v>
      </c>
      <c r="I121" s="844"/>
      <c r="J121" s="185">
        <v>15000</v>
      </c>
      <c r="K121" s="185">
        <v>15000</v>
      </c>
      <c r="L121" s="186">
        <v>100</v>
      </c>
      <c r="M121" s="187">
        <f t="shared" si="3"/>
        <v>4.2147898611566452E-3</v>
      </c>
    </row>
    <row r="122" spans="1:13" ht="11.85" customHeight="1" x14ac:dyDescent="0.25">
      <c r="A122" s="175"/>
      <c r="B122" s="176"/>
      <c r="C122" s="176"/>
      <c r="D122" s="188"/>
      <c r="E122" s="840" t="s">
        <v>218</v>
      </c>
      <c r="F122" s="841"/>
      <c r="G122" s="842"/>
      <c r="H122" s="843">
        <v>3000</v>
      </c>
      <c r="I122" s="844"/>
      <c r="J122" s="185">
        <v>3000</v>
      </c>
      <c r="K122" s="185">
        <v>0</v>
      </c>
      <c r="L122" s="186">
        <v>0</v>
      </c>
      <c r="M122" s="187">
        <f t="shared" si="3"/>
        <v>0</v>
      </c>
    </row>
    <row r="123" spans="1:13" ht="11.85" customHeight="1" x14ac:dyDescent="0.25">
      <c r="A123" s="175"/>
      <c r="B123" s="176"/>
      <c r="C123" s="176"/>
      <c r="D123" s="188"/>
      <c r="E123" s="840" t="s">
        <v>219</v>
      </c>
      <c r="F123" s="841"/>
      <c r="G123" s="842"/>
      <c r="H123" s="843">
        <v>45800</v>
      </c>
      <c r="I123" s="844"/>
      <c r="J123" s="185">
        <v>45180</v>
      </c>
      <c r="K123" s="185">
        <v>18365</v>
      </c>
      <c r="L123" s="186">
        <v>40.65</v>
      </c>
      <c r="M123" s="187">
        <f t="shared" si="3"/>
        <v>5.1603077200094534E-3</v>
      </c>
    </row>
    <row r="124" spans="1:13" ht="11.85" customHeight="1" x14ac:dyDescent="0.25">
      <c r="A124" s="175"/>
      <c r="B124" s="176"/>
      <c r="C124" s="176"/>
      <c r="D124" s="188"/>
      <c r="E124" s="840" t="s">
        <v>223</v>
      </c>
      <c r="F124" s="841"/>
      <c r="G124" s="842"/>
      <c r="H124" s="843">
        <v>306450</v>
      </c>
      <c r="I124" s="844"/>
      <c r="J124" s="185">
        <v>226350</v>
      </c>
      <c r="K124" s="185">
        <v>5359</v>
      </c>
      <c r="L124" s="186">
        <v>2.37</v>
      </c>
      <c r="M124" s="187">
        <f t="shared" si="3"/>
        <v>1.5058039243958975E-3</v>
      </c>
    </row>
    <row r="125" spans="1:13" ht="11.85" customHeight="1" x14ac:dyDescent="0.25">
      <c r="A125" s="175"/>
      <c r="B125" s="176"/>
      <c r="C125" s="176"/>
      <c r="D125" s="188"/>
      <c r="E125" s="840" t="s">
        <v>277</v>
      </c>
      <c r="F125" s="841"/>
      <c r="G125" s="842"/>
      <c r="H125" s="843">
        <v>0</v>
      </c>
      <c r="I125" s="844"/>
      <c r="J125" s="185">
        <v>100880</v>
      </c>
      <c r="K125" s="185">
        <v>26490</v>
      </c>
      <c r="L125" s="186">
        <v>26.26</v>
      </c>
      <c r="M125" s="187">
        <f t="shared" si="3"/>
        <v>7.4433188948026356E-3</v>
      </c>
    </row>
    <row r="126" spans="1:13" ht="11.85" customHeight="1" x14ac:dyDescent="0.25">
      <c r="A126" s="175"/>
      <c r="B126" s="176"/>
      <c r="C126" s="176"/>
      <c r="D126" s="188"/>
      <c r="E126" s="840" t="s">
        <v>278</v>
      </c>
      <c r="F126" s="841"/>
      <c r="G126" s="842"/>
      <c r="H126" s="843">
        <v>10000</v>
      </c>
      <c r="I126" s="844"/>
      <c r="J126" s="185">
        <v>10000</v>
      </c>
      <c r="K126" s="185">
        <v>9522</v>
      </c>
      <c r="L126" s="186">
        <v>95.22</v>
      </c>
      <c r="M126" s="187">
        <f t="shared" si="3"/>
        <v>2.6755486038622387E-3</v>
      </c>
    </row>
    <row r="127" spans="1:13" ht="11.85" customHeight="1" x14ac:dyDescent="0.25">
      <c r="A127" s="175"/>
      <c r="B127" s="176"/>
      <c r="C127" s="176"/>
      <c r="D127" s="188"/>
      <c r="E127" s="840" t="s">
        <v>240</v>
      </c>
      <c r="F127" s="841"/>
      <c r="G127" s="842"/>
      <c r="H127" s="843">
        <v>60000</v>
      </c>
      <c r="I127" s="844"/>
      <c r="J127" s="185">
        <v>39740</v>
      </c>
      <c r="K127" s="185">
        <v>26223</v>
      </c>
      <c r="L127" s="186">
        <v>65.989999999999995</v>
      </c>
      <c r="M127" s="187">
        <f t="shared" si="3"/>
        <v>7.3682956352740464E-3</v>
      </c>
    </row>
    <row r="128" spans="1:13" ht="11.85" customHeight="1" x14ac:dyDescent="0.25">
      <c r="A128" s="175"/>
      <c r="B128" s="176"/>
      <c r="C128" s="176"/>
      <c r="D128" s="188"/>
      <c r="E128" s="840" t="s">
        <v>236</v>
      </c>
      <c r="F128" s="841"/>
      <c r="G128" s="842"/>
      <c r="H128" s="843">
        <v>0</v>
      </c>
      <c r="I128" s="844"/>
      <c r="J128" s="185">
        <v>100</v>
      </c>
      <c r="K128" s="185">
        <v>0</v>
      </c>
      <c r="L128" s="186">
        <v>0</v>
      </c>
      <c r="M128" s="187">
        <f t="shared" si="3"/>
        <v>0</v>
      </c>
    </row>
    <row r="129" spans="1:13" ht="11.85" customHeight="1" x14ac:dyDescent="0.25">
      <c r="A129" s="201"/>
      <c r="B129" s="191"/>
      <c r="C129" s="191"/>
      <c r="D129" s="190"/>
      <c r="E129" s="840" t="s">
        <v>279</v>
      </c>
      <c r="F129" s="841"/>
      <c r="G129" s="842"/>
      <c r="H129" s="843">
        <v>200</v>
      </c>
      <c r="I129" s="844"/>
      <c r="J129" s="185">
        <v>200</v>
      </c>
      <c r="K129" s="185">
        <v>24</v>
      </c>
      <c r="L129" s="186">
        <v>12</v>
      </c>
      <c r="M129" s="187">
        <f t="shared" si="3"/>
        <v>6.7436637778506317E-6</v>
      </c>
    </row>
    <row r="130" spans="1:13" ht="22.5" customHeight="1" x14ac:dyDescent="0.25">
      <c r="A130" s="863" t="s">
        <v>80</v>
      </c>
      <c r="B130" s="864"/>
      <c r="C130" s="864"/>
      <c r="D130" s="864"/>
      <c r="E130" s="864"/>
      <c r="F130" s="864"/>
      <c r="G130" s="864"/>
      <c r="H130" s="865">
        <v>1483000</v>
      </c>
      <c r="I130" s="866"/>
      <c r="J130" s="202">
        <v>1483000</v>
      </c>
      <c r="K130" s="202">
        <v>678295</v>
      </c>
      <c r="L130" s="203">
        <v>45.74</v>
      </c>
      <c r="M130" s="204">
        <f t="shared" si="3"/>
        <v>0.19059139259154978</v>
      </c>
    </row>
    <row r="131" spans="1:13" ht="27.75" customHeight="1" x14ac:dyDescent="0.25">
      <c r="A131" s="175" t="s">
        <v>1</v>
      </c>
      <c r="B131" s="176"/>
      <c r="C131" s="859" t="s">
        <v>81</v>
      </c>
      <c r="D131" s="860"/>
      <c r="E131" s="860"/>
      <c r="F131" s="860"/>
      <c r="G131" s="860"/>
      <c r="H131" s="861">
        <v>1483000</v>
      </c>
      <c r="I131" s="862"/>
      <c r="J131" s="177">
        <v>1483000</v>
      </c>
      <c r="K131" s="177">
        <v>678295</v>
      </c>
      <c r="L131" s="178">
        <v>45.74</v>
      </c>
      <c r="M131" s="179">
        <f t="shared" si="3"/>
        <v>0.19059139259154978</v>
      </c>
    </row>
    <row r="132" spans="1:13" ht="12.75" customHeight="1" x14ac:dyDescent="0.25">
      <c r="A132" s="175"/>
      <c r="B132" s="176"/>
      <c r="C132" s="176" t="s">
        <v>1</v>
      </c>
      <c r="D132" s="878" t="s">
        <v>211</v>
      </c>
      <c r="E132" s="879"/>
      <c r="F132" s="879"/>
      <c r="G132" s="880"/>
      <c r="H132" s="881">
        <v>1483000</v>
      </c>
      <c r="I132" s="882"/>
      <c r="J132" s="181">
        <v>1483000</v>
      </c>
      <c r="K132" s="181">
        <v>678295</v>
      </c>
      <c r="L132" s="182">
        <v>45.74</v>
      </c>
      <c r="M132" s="183">
        <f t="shared" si="3"/>
        <v>0.19059139259154978</v>
      </c>
    </row>
    <row r="133" spans="1:13" ht="11.85" customHeight="1" x14ac:dyDescent="0.25">
      <c r="A133" s="175"/>
      <c r="B133" s="176"/>
      <c r="C133" s="176"/>
      <c r="D133" s="184" t="s">
        <v>1</v>
      </c>
      <c r="E133" s="840" t="s">
        <v>253</v>
      </c>
      <c r="F133" s="841"/>
      <c r="G133" s="842"/>
      <c r="H133" s="843">
        <v>701250</v>
      </c>
      <c r="I133" s="844"/>
      <c r="J133" s="185">
        <v>689100</v>
      </c>
      <c r="K133" s="185">
        <v>311696</v>
      </c>
      <c r="L133" s="186">
        <v>45.23</v>
      </c>
      <c r="M133" s="187">
        <f t="shared" si="3"/>
        <v>8.7582209370872119E-2</v>
      </c>
    </row>
    <row r="134" spans="1:13" ht="11.85" customHeight="1" x14ac:dyDescent="0.25">
      <c r="A134" s="175"/>
      <c r="B134" s="176"/>
      <c r="C134" s="176"/>
      <c r="D134" s="188"/>
      <c r="E134" s="840" t="s">
        <v>254</v>
      </c>
      <c r="F134" s="841"/>
      <c r="G134" s="842"/>
      <c r="H134" s="843">
        <v>233750</v>
      </c>
      <c r="I134" s="844"/>
      <c r="J134" s="185">
        <v>229700</v>
      </c>
      <c r="K134" s="185">
        <v>103899</v>
      </c>
      <c r="L134" s="186">
        <v>45.23</v>
      </c>
      <c r="M134" s="187">
        <f t="shared" si="3"/>
        <v>2.9194163452287619E-2</v>
      </c>
    </row>
    <row r="135" spans="1:13" ht="11.85" customHeight="1" x14ac:dyDescent="0.25">
      <c r="A135" s="175"/>
      <c r="B135" s="176"/>
      <c r="C135" s="176"/>
      <c r="D135" s="188"/>
      <c r="E135" s="840" t="s">
        <v>255</v>
      </c>
      <c r="F135" s="841"/>
      <c r="G135" s="842"/>
      <c r="H135" s="843">
        <v>46200</v>
      </c>
      <c r="I135" s="844"/>
      <c r="J135" s="185">
        <v>46200</v>
      </c>
      <c r="K135" s="185">
        <v>45858</v>
      </c>
      <c r="L135" s="186">
        <v>99.26</v>
      </c>
      <c r="M135" s="187">
        <f t="shared" si="3"/>
        <v>1.2885455563528094E-2</v>
      </c>
    </row>
    <row r="136" spans="1:13" ht="11.85" customHeight="1" x14ac:dyDescent="0.25">
      <c r="A136" s="175"/>
      <c r="B136" s="176"/>
      <c r="C136" s="176"/>
      <c r="D136" s="188"/>
      <c r="E136" s="840" t="s">
        <v>256</v>
      </c>
      <c r="F136" s="841"/>
      <c r="G136" s="842"/>
      <c r="H136" s="843">
        <v>15400</v>
      </c>
      <c r="I136" s="844"/>
      <c r="J136" s="185">
        <v>15400</v>
      </c>
      <c r="K136" s="185">
        <v>15286</v>
      </c>
      <c r="L136" s="186">
        <v>99.26</v>
      </c>
      <c r="M136" s="187">
        <f t="shared" si="3"/>
        <v>4.2951518545093657E-3</v>
      </c>
    </row>
    <row r="137" spans="1:13" ht="11.85" customHeight="1" x14ac:dyDescent="0.25">
      <c r="A137" s="175"/>
      <c r="B137" s="176"/>
      <c r="C137" s="176"/>
      <c r="D137" s="188"/>
      <c r="E137" s="840" t="s">
        <v>257</v>
      </c>
      <c r="F137" s="841"/>
      <c r="G137" s="842"/>
      <c r="H137" s="843">
        <v>128250</v>
      </c>
      <c r="I137" s="844"/>
      <c r="J137" s="185">
        <v>129150</v>
      </c>
      <c r="K137" s="185">
        <v>51720</v>
      </c>
      <c r="L137" s="186">
        <v>40.049999999999997</v>
      </c>
      <c r="M137" s="187">
        <f t="shared" si="3"/>
        <v>1.4532595441268113E-2</v>
      </c>
    </row>
    <row r="138" spans="1:13" ht="11.85" customHeight="1" x14ac:dyDescent="0.25">
      <c r="A138" s="175"/>
      <c r="B138" s="176"/>
      <c r="C138" s="176"/>
      <c r="D138" s="188"/>
      <c r="E138" s="840" t="s">
        <v>258</v>
      </c>
      <c r="F138" s="841"/>
      <c r="G138" s="842"/>
      <c r="H138" s="843">
        <v>42750</v>
      </c>
      <c r="I138" s="844"/>
      <c r="J138" s="185">
        <v>43050</v>
      </c>
      <c r="K138" s="185">
        <v>17240</v>
      </c>
      <c r="L138" s="186">
        <v>40.049999999999997</v>
      </c>
      <c r="M138" s="187">
        <f t="shared" si="3"/>
        <v>4.8441984804227043E-3</v>
      </c>
    </row>
    <row r="139" spans="1:13" ht="11.85" customHeight="1" x14ac:dyDescent="0.25">
      <c r="A139" s="175"/>
      <c r="B139" s="176"/>
      <c r="C139" s="176"/>
      <c r="D139" s="188"/>
      <c r="E139" s="840" t="s">
        <v>259</v>
      </c>
      <c r="F139" s="841"/>
      <c r="G139" s="842"/>
      <c r="H139" s="843">
        <v>18375</v>
      </c>
      <c r="I139" s="844"/>
      <c r="J139" s="185">
        <v>18375</v>
      </c>
      <c r="K139" s="185">
        <v>7221</v>
      </c>
      <c r="L139" s="186">
        <v>39.299999999999997</v>
      </c>
      <c r="M139" s="187">
        <f t="shared" si="3"/>
        <v>2.0289998391608091E-3</v>
      </c>
    </row>
    <row r="140" spans="1:13" ht="11.85" customHeight="1" x14ac:dyDescent="0.25">
      <c r="A140" s="175"/>
      <c r="B140" s="176"/>
      <c r="C140" s="176"/>
      <c r="D140" s="188"/>
      <c r="E140" s="840" t="s">
        <v>260</v>
      </c>
      <c r="F140" s="841"/>
      <c r="G140" s="842"/>
      <c r="H140" s="843">
        <v>6125</v>
      </c>
      <c r="I140" s="844"/>
      <c r="J140" s="185">
        <v>6125</v>
      </c>
      <c r="K140" s="185">
        <v>2407</v>
      </c>
      <c r="L140" s="186">
        <v>39.299999999999997</v>
      </c>
      <c r="M140" s="187">
        <f t="shared" si="3"/>
        <v>6.7633327972026972E-4</v>
      </c>
    </row>
    <row r="141" spans="1:13" ht="11.85" customHeight="1" x14ac:dyDescent="0.25">
      <c r="A141" s="175"/>
      <c r="B141" s="176"/>
      <c r="C141" s="176"/>
      <c r="D141" s="188"/>
      <c r="E141" s="840" t="s">
        <v>261</v>
      </c>
      <c r="F141" s="841"/>
      <c r="G141" s="842"/>
      <c r="H141" s="843">
        <v>11250</v>
      </c>
      <c r="I141" s="844"/>
      <c r="J141" s="185">
        <v>22500</v>
      </c>
      <c r="K141" s="185">
        <v>5748</v>
      </c>
      <c r="L141" s="186">
        <v>25.55</v>
      </c>
      <c r="M141" s="187">
        <f t="shared" si="3"/>
        <v>1.6151074747952265E-3</v>
      </c>
    </row>
    <row r="142" spans="1:13" ht="11.85" customHeight="1" x14ac:dyDescent="0.25">
      <c r="A142" s="175"/>
      <c r="B142" s="176"/>
      <c r="C142" s="176"/>
      <c r="D142" s="188"/>
      <c r="E142" s="840" t="s">
        <v>262</v>
      </c>
      <c r="F142" s="841"/>
      <c r="G142" s="842"/>
      <c r="H142" s="843">
        <v>3750</v>
      </c>
      <c r="I142" s="844"/>
      <c r="J142" s="185">
        <v>7500</v>
      </c>
      <c r="K142" s="185">
        <v>1916</v>
      </c>
      <c r="L142" s="186">
        <v>25.55</v>
      </c>
      <c r="M142" s="187">
        <f t="shared" si="3"/>
        <v>5.3836915826507555E-4</v>
      </c>
    </row>
    <row r="143" spans="1:13" ht="11.85" customHeight="1" x14ac:dyDescent="0.25">
      <c r="A143" s="175"/>
      <c r="B143" s="176"/>
      <c r="C143" s="176"/>
      <c r="D143" s="188"/>
      <c r="E143" s="840" t="s">
        <v>219</v>
      </c>
      <c r="F143" s="841"/>
      <c r="G143" s="842"/>
      <c r="H143" s="843">
        <v>4140</v>
      </c>
      <c r="I143" s="844"/>
      <c r="J143" s="185">
        <v>4140</v>
      </c>
      <c r="K143" s="185">
        <v>933</v>
      </c>
      <c r="L143" s="186">
        <v>22.53</v>
      </c>
      <c r="M143" s="187">
        <f t="shared" si="3"/>
        <v>2.6215992936394337E-4</v>
      </c>
    </row>
    <row r="144" spans="1:13" ht="11.85" customHeight="1" x14ac:dyDescent="0.25">
      <c r="A144" s="175"/>
      <c r="B144" s="176"/>
      <c r="C144" s="176"/>
      <c r="D144" s="188"/>
      <c r="E144" s="840" t="s">
        <v>263</v>
      </c>
      <c r="F144" s="841"/>
      <c r="G144" s="842"/>
      <c r="H144" s="843">
        <v>13500</v>
      </c>
      <c r="I144" s="844"/>
      <c r="J144" s="185">
        <v>13500</v>
      </c>
      <c r="K144" s="185">
        <v>3041</v>
      </c>
      <c r="L144" s="186">
        <v>22.53</v>
      </c>
      <c r="M144" s="187">
        <f t="shared" si="3"/>
        <v>8.5447839785182395E-4</v>
      </c>
    </row>
    <row r="145" spans="1:13" ht="11.85" customHeight="1" x14ac:dyDescent="0.25">
      <c r="A145" s="175"/>
      <c r="B145" s="176"/>
      <c r="C145" s="176"/>
      <c r="D145" s="188"/>
      <c r="E145" s="840" t="s">
        <v>264</v>
      </c>
      <c r="F145" s="841"/>
      <c r="G145" s="842"/>
      <c r="H145" s="843">
        <v>4500</v>
      </c>
      <c r="I145" s="844"/>
      <c r="J145" s="185">
        <v>4500</v>
      </c>
      <c r="K145" s="185">
        <v>1014</v>
      </c>
      <c r="L145" s="186">
        <v>22.53</v>
      </c>
      <c r="M145" s="187">
        <f t="shared" si="3"/>
        <v>2.8491979461418924E-4</v>
      </c>
    </row>
    <row r="146" spans="1:13" ht="11.85" customHeight="1" x14ac:dyDescent="0.25">
      <c r="A146" s="175"/>
      <c r="B146" s="176"/>
      <c r="C146" s="176"/>
      <c r="D146" s="188"/>
      <c r="E146" s="840" t="s">
        <v>223</v>
      </c>
      <c r="F146" s="841"/>
      <c r="G146" s="842"/>
      <c r="H146" s="843">
        <v>15780</v>
      </c>
      <c r="I146" s="844"/>
      <c r="J146" s="185">
        <v>15780</v>
      </c>
      <c r="K146" s="185">
        <v>2374</v>
      </c>
      <c r="L146" s="186">
        <v>15.05</v>
      </c>
      <c r="M146" s="187">
        <f t="shared" si="3"/>
        <v>6.6706074202572507E-4</v>
      </c>
    </row>
    <row r="147" spans="1:13" ht="11.85" customHeight="1" x14ac:dyDescent="0.25">
      <c r="A147" s="175"/>
      <c r="B147" s="176"/>
      <c r="C147" s="176"/>
      <c r="D147" s="188"/>
      <c r="E147" s="840" t="s">
        <v>265</v>
      </c>
      <c r="F147" s="841"/>
      <c r="G147" s="842"/>
      <c r="H147" s="843">
        <v>71175</v>
      </c>
      <c r="I147" s="844"/>
      <c r="J147" s="185">
        <v>71175</v>
      </c>
      <c r="K147" s="185">
        <v>32418</v>
      </c>
      <c r="L147" s="186">
        <v>45.55</v>
      </c>
      <c r="M147" s="187">
        <f t="shared" ref="M147:M210" si="4">+K147/$K$9*100</f>
        <v>9.1090038479317414E-3</v>
      </c>
    </row>
    <row r="148" spans="1:13" ht="11.85" customHeight="1" x14ac:dyDescent="0.25">
      <c r="A148" s="175"/>
      <c r="B148" s="176"/>
      <c r="C148" s="176"/>
      <c r="D148" s="188"/>
      <c r="E148" s="840" t="s">
        <v>266</v>
      </c>
      <c r="F148" s="841"/>
      <c r="G148" s="842"/>
      <c r="H148" s="843">
        <v>23725</v>
      </c>
      <c r="I148" s="844"/>
      <c r="J148" s="185">
        <v>23725</v>
      </c>
      <c r="K148" s="185">
        <v>10806</v>
      </c>
      <c r="L148" s="186">
        <v>45.55</v>
      </c>
      <c r="M148" s="187">
        <f t="shared" si="4"/>
        <v>3.0363346159772474E-3</v>
      </c>
    </row>
    <row r="149" spans="1:13" ht="11.85" customHeight="1" x14ac:dyDescent="0.25">
      <c r="A149" s="175"/>
      <c r="B149" s="176"/>
      <c r="C149" s="176"/>
      <c r="D149" s="188"/>
      <c r="E149" s="840" t="s">
        <v>228</v>
      </c>
      <c r="F149" s="841"/>
      <c r="G149" s="842"/>
      <c r="H149" s="843">
        <v>22080</v>
      </c>
      <c r="I149" s="844"/>
      <c r="J149" s="185">
        <v>22080</v>
      </c>
      <c r="K149" s="185">
        <v>10884</v>
      </c>
      <c r="L149" s="186">
        <v>49.29</v>
      </c>
      <c r="M149" s="187">
        <f t="shared" si="4"/>
        <v>3.0582515232552621E-3</v>
      </c>
    </row>
    <row r="150" spans="1:13" ht="11.85" customHeight="1" x14ac:dyDescent="0.25">
      <c r="A150" s="175"/>
      <c r="B150" s="176"/>
      <c r="C150" s="176"/>
      <c r="D150" s="188"/>
      <c r="E150" s="840" t="s">
        <v>267</v>
      </c>
      <c r="F150" s="841"/>
      <c r="G150" s="842"/>
      <c r="H150" s="843">
        <v>72000</v>
      </c>
      <c r="I150" s="844"/>
      <c r="J150" s="185">
        <v>72000</v>
      </c>
      <c r="K150" s="185">
        <v>35490</v>
      </c>
      <c r="L150" s="186">
        <v>49.29</v>
      </c>
      <c r="M150" s="187">
        <f t="shared" si="4"/>
        <v>9.9721928114966229E-3</v>
      </c>
    </row>
    <row r="151" spans="1:13" ht="11.85" customHeight="1" x14ac:dyDescent="0.25">
      <c r="A151" s="175"/>
      <c r="B151" s="176"/>
      <c r="C151" s="176"/>
      <c r="D151" s="188"/>
      <c r="E151" s="840" t="s">
        <v>268</v>
      </c>
      <c r="F151" s="841"/>
      <c r="G151" s="842"/>
      <c r="H151" s="843">
        <v>24000</v>
      </c>
      <c r="I151" s="844"/>
      <c r="J151" s="185">
        <v>24000</v>
      </c>
      <c r="K151" s="185">
        <v>11830</v>
      </c>
      <c r="L151" s="186">
        <v>49.29</v>
      </c>
      <c r="M151" s="187">
        <f t="shared" si="4"/>
        <v>3.3240642704988744E-3</v>
      </c>
    </row>
    <row r="152" spans="1:13" ht="11.85" customHeight="1" x14ac:dyDescent="0.25">
      <c r="A152" s="175"/>
      <c r="B152" s="176"/>
      <c r="C152" s="176"/>
      <c r="D152" s="188"/>
      <c r="E152" s="840" t="s">
        <v>229</v>
      </c>
      <c r="F152" s="841"/>
      <c r="G152" s="842"/>
      <c r="H152" s="843">
        <v>1000</v>
      </c>
      <c r="I152" s="844"/>
      <c r="J152" s="185">
        <v>1000</v>
      </c>
      <c r="K152" s="185">
        <v>153</v>
      </c>
      <c r="L152" s="186">
        <v>15.31</v>
      </c>
      <c r="M152" s="187">
        <f t="shared" si="4"/>
        <v>4.2990856583797782E-5</v>
      </c>
    </row>
    <row r="153" spans="1:13" ht="11.85" customHeight="1" x14ac:dyDescent="0.25">
      <c r="A153" s="175"/>
      <c r="B153" s="176"/>
      <c r="C153" s="176"/>
      <c r="D153" s="188"/>
      <c r="E153" s="840" t="s">
        <v>269</v>
      </c>
      <c r="F153" s="841"/>
      <c r="G153" s="842"/>
      <c r="H153" s="843">
        <v>15000</v>
      </c>
      <c r="I153" s="844"/>
      <c r="J153" s="185">
        <v>15000</v>
      </c>
      <c r="K153" s="185">
        <v>4770</v>
      </c>
      <c r="L153" s="186">
        <v>31.8</v>
      </c>
      <c r="M153" s="187">
        <f t="shared" si="4"/>
        <v>1.3403031758478132E-3</v>
      </c>
    </row>
    <row r="154" spans="1:13" ht="11.85" customHeight="1" x14ac:dyDescent="0.25">
      <c r="A154" s="175"/>
      <c r="B154" s="176"/>
      <c r="C154" s="176"/>
      <c r="D154" s="188"/>
      <c r="E154" s="840" t="s">
        <v>270</v>
      </c>
      <c r="F154" s="841"/>
      <c r="G154" s="842"/>
      <c r="H154" s="843">
        <v>5000</v>
      </c>
      <c r="I154" s="844"/>
      <c r="J154" s="185">
        <v>5000</v>
      </c>
      <c r="K154" s="185">
        <v>1590</v>
      </c>
      <c r="L154" s="186">
        <v>31.8</v>
      </c>
      <c r="M154" s="187">
        <f t="shared" si="4"/>
        <v>4.4676772528260441E-4</v>
      </c>
    </row>
    <row r="155" spans="1:13" ht="11.85" customHeight="1" x14ac:dyDescent="0.25">
      <c r="A155" s="175"/>
      <c r="B155" s="176"/>
      <c r="C155" s="176"/>
      <c r="D155" s="188"/>
      <c r="E155" s="840" t="s">
        <v>280</v>
      </c>
      <c r="F155" s="841"/>
      <c r="G155" s="842"/>
      <c r="H155" s="843">
        <v>3000</v>
      </c>
      <c r="I155" s="844"/>
      <c r="J155" s="185">
        <v>3000</v>
      </c>
      <c r="K155" s="185">
        <v>0</v>
      </c>
      <c r="L155" s="186">
        <v>0</v>
      </c>
      <c r="M155" s="187">
        <f t="shared" si="4"/>
        <v>0</v>
      </c>
    </row>
    <row r="156" spans="1:13" ht="11.85" customHeight="1" x14ac:dyDescent="0.25">
      <c r="A156" s="175"/>
      <c r="B156" s="176"/>
      <c r="C156" s="176"/>
      <c r="D156" s="190"/>
      <c r="E156" s="840" t="s">
        <v>281</v>
      </c>
      <c r="F156" s="841"/>
      <c r="G156" s="842"/>
      <c r="H156" s="843">
        <v>1000</v>
      </c>
      <c r="I156" s="844"/>
      <c r="J156" s="185">
        <v>1000</v>
      </c>
      <c r="K156" s="185">
        <v>0</v>
      </c>
      <c r="L156" s="186">
        <v>0</v>
      </c>
      <c r="M156" s="187">
        <f t="shared" si="4"/>
        <v>0</v>
      </c>
    </row>
    <row r="157" spans="1:13" ht="12.75" hidden="1" customHeight="1" x14ac:dyDescent="0.25">
      <c r="A157" s="175" t="s">
        <v>1</v>
      </c>
      <c r="B157" s="176"/>
      <c r="C157" s="176"/>
      <c r="D157" s="878" t="s">
        <v>238</v>
      </c>
      <c r="E157" s="879"/>
      <c r="F157" s="879"/>
      <c r="G157" s="880"/>
      <c r="H157" s="881">
        <v>0</v>
      </c>
      <c r="I157" s="882"/>
      <c r="J157" s="181">
        <v>0</v>
      </c>
      <c r="K157" s="181">
        <v>0</v>
      </c>
      <c r="L157" s="182">
        <v>0</v>
      </c>
      <c r="M157" s="183">
        <f t="shared" si="4"/>
        <v>0</v>
      </c>
    </row>
    <row r="158" spans="1:13" ht="11.85" hidden="1" customHeight="1" x14ac:dyDescent="0.25">
      <c r="A158" s="175"/>
      <c r="B158" s="176"/>
      <c r="C158" s="176"/>
      <c r="D158" s="184" t="s">
        <v>1</v>
      </c>
      <c r="E158" s="840" t="s">
        <v>244</v>
      </c>
      <c r="F158" s="841"/>
      <c r="G158" s="842"/>
      <c r="H158" s="843">
        <v>0</v>
      </c>
      <c r="I158" s="844"/>
      <c r="J158" s="185">
        <v>0</v>
      </c>
      <c r="K158" s="185">
        <v>0</v>
      </c>
      <c r="L158" s="186">
        <v>0</v>
      </c>
      <c r="M158" s="187">
        <f t="shared" si="4"/>
        <v>0</v>
      </c>
    </row>
    <row r="159" spans="1:13" ht="11.85" hidden="1" customHeight="1" x14ac:dyDescent="0.25">
      <c r="A159" s="201"/>
      <c r="B159" s="191"/>
      <c r="C159" s="191"/>
      <c r="D159" s="190"/>
      <c r="E159" s="840" t="s">
        <v>245</v>
      </c>
      <c r="F159" s="841"/>
      <c r="G159" s="842"/>
      <c r="H159" s="843">
        <v>0</v>
      </c>
      <c r="I159" s="844"/>
      <c r="J159" s="185">
        <v>0</v>
      </c>
      <c r="K159" s="185">
        <v>0</v>
      </c>
      <c r="L159" s="186">
        <v>0</v>
      </c>
      <c r="M159" s="187">
        <f t="shared" si="4"/>
        <v>0</v>
      </c>
    </row>
    <row r="160" spans="1:13" ht="22.5" customHeight="1" x14ac:dyDescent="0.25">
      <c r="A160" s="863" t="s">
        <v>85</v>
      </c>
      <c r="B160" s="864"/>
      <c r="C160" s="864"/>
      <c r="D160" s="864"/>
      <c r="E160" s="864"/>
      <c r="F160" s="864"/>
      <c r="G160" s="864"/>
      <c r="H160" s="865">
        <v>22769542</v>
      </c>
      <c r="I160" s="866"/>
      <c r="J160" s="202">
        <v>25206791</v>
      </c>
      <c r="K160" s="202">
        <v>15184827</v>
      </c>
      <c r="L160" s="203">
        <v>60.24</v>
      </c>
      <c r="M160" s="204">
        <f t="shared" si="4"/>
        <v>4.2667236588678454</v>
      </c>
    </row>
    <row r="161" spans="1:13" ht="17.850000000000001" customHeight="1" x14ac:dyDescent="0.25">
      <c r="A161" s="205" t="s">
        <v>1</v>
      </c>
      <c r="B161" s="206"/>
      <c r="C161" s="850" t="s">
        <v>86</v>
      </c>
      <c r="D161" s="851"/>
      <c r="E161" s="851"/>
      <c r="F161" s="851"/>
      <c r="G161" s="851"/>
      <c r="H161" s="852">
        <v>7925236</v>
      </c>
      <c r="I161" s="853"/>
      <c r="J161" s="207">
        <v>9060843</v>
      </c>
      <c r="K161" s="207">
        <v>3874671</v>
      </c>
      <c r="L161" s="208">
        <v>42.76</v>
      </c>
      <c r="M161" s="209">
        <f t="shared" si="4"/>
        <v>1.0887282697411786</v>
      </c>
    </row>
    <row r="162" spans="1:13" ht="12.75" customHeight="1" x14ac:dyDescent="0.25">
      <c r="A162" s="175"/>
      <c r="B162" s="176"/>
      <c r="C162" s="176" t="s">
        <v>1</v>
      </c>
      <c r="D162" s="883" t="s">
        <v>211</v>
      </c>
      <c r="E162" s="884"/>
      <c r="F162" s="884"/>
      <c r="G162" s="885"/>
      <c r="H162" s="886">
        <v>7375236</v>
      </c>
      <c r="I162" s="887"/>
      <c r="J162" s="210">
        <v>8510843</v>
      </c>
      <c r="K162" s="210">
        <v>3419762</v>
      </c>
      <c r="L162" s="211">
        <v>40.18</v>
      </c>
      <c r="M162" s="212">
        <f t="shared" si="4"/>
        <v>0.96090521367791815</v>
      </c>
    </row>
    <row r="163" spans="1:13" ht="36.950000000000003" customHeight="1" x14ac:dyDescent="0.25">
      <c r="A163" s="175"/>
      <c r="B163" s="176"/>
      <c r="C163" s="176"/>
      <c r="D163" s="184" t="s">
        <v>1</v>
      </c>
      <c r="E163" s="840" t="s">
        <v>282</v>
      </c>
      <c r="F163" s="841"/>
      <c r="G163" s="842"/>
      <c r="H163" s="843">
        <v>140000</v>
      </c>
      <c r="I163" s="844"/>
      <c r="J163" s="185">
        <v>140000</v>
      </c>
      <c r="K163" s="185">
        <v>96500</v>
      </c>
      <c r="L163" s="186">
        <v>68.930000000000007</v>
      </c>
      <c r="M163" s="187">
        <f t="shared" si="4"/>
        <v>2.7115148106774421E-2</v>
      </c>
    </row>
    <row r="164" spans="1:13" ht="27" hidden="1" customHeight="1" x14ac:dyDescent="0.25">
      <c r="A164" s="175"/>
      <c r="B164" s="176"/>
      <c r="C164" s="176"/>
      <c r="D164" s="188"/>
      <c r="E164" s="840" t="s">
        <v>283</v>
      </c>
      <c r="F164" s="841"/>
      <c r="G164" s="842"/>
      <c r="H164" s="843">
        <v>0</v>
      </c>
      <c r="I164" s="844"/>
      <c r="J164" s="185">
        <v>0</v>
      </c>
      <c r="K164" s="185">
        <v>0</v>
      </c>
      <c r="L164" s="186">
        <v>0</v>
      </c>
      <c r="M164" s="187">
        <f t="shared" si="4"/>
        <v>0</v>
      </c>
    </row>
    <row r="165" spans="1:13" ht="36.950000000000003" customHeight="1" x14ac:dyDescent="0.25">
      <c r="A165" s="175"/>
      <c r="B165" s="176"/>
      <c r="C165" s="176"/>
      <c r="D165" s="188"/>
      <c r="E165" s="840" t="s">
        <v>284</v>
      </c>
      <c r="F165" s="841"/>
      <c r="G165" s="842"/>
      <c r="H165" s="843">
        <v>0</v>
      </c>
      <c r="I165" s="844"/>
      <c r="J165" s="185">
        <v>2802533</v>
      </c>
      <c r="K165" s="185">
        <v>2802532</v>
      </c>
      <c r="L165" s="186">
        <v>100</v>
      </c>
      <c r="M165" s="187">
        <f t="shared" si="4"/>
        <v>0.78747223061113691</v>
      </c>
    </row>
    <row r="166" spans="1:13" ht="36.950000000000003" customHeight="1" x14ac:dyDescent="0.25">
      <c r="A166" s="175"/>
      <c r="B166" s="176"/>
      <c r="C166" s="176"/>
      <c r="D166" s="188"/>
      <c r="E166" s="840" t="s">
        <v>249</v>
      </c>
      <c r="F166" s="841"/>
      <c r="G166" s="842"/>
      <c r="H166" s="843">
        <v>0</v>
      </c>
      <c r="I166" s="844"/>
      <c r="J166" s="185">
        <v>3130</v>
      </c>
      <c r="K166" s="185">
        <v>2709</v>
      </c>
      <c r="L166" s="186">
        <v>86.56</v>
      </c>
      <c r="M166" s="187">
        <f t="shared" si="4"/>
        <v>7.6119104892489022E-4</v>
      </c>
    </row>
    <row r="167" spans="1:13" ht="36.950000000000003" customHeight="1" x14ac:dyDescent="0.25">
      <c r="A167" s="175"/>
      <c r="B167" s="176"/>
      <c r="C167" s="176"/>
      <c r="D167" s="188"/>
      <c r="E167" s="840" t="s">
        <v>250</v>
      </c>
      <c r="F167" s="841"/>
      <c r="G167" s="842"/>
      <c r="H167" s="843">
        <v>0</v>
      </c>
      <c r="I167" s="844"/>
      <c r="J167" s="185">
        <v>1044</v>
      </c>
      <c r="K167" s="185">
        <v>903</v>
      </c>
      <c r="L167" s="186">
        <v>86.51</v>
      </c>
      <c r="M167" s="187">
        <f t="shared" si="4"/>
        <v>2.5373034964163002E-4</v>
      </c>
    </row>
    <row r="168" spans="1:13" ht="11.85" customHeight="1" x14ac:dyDescent="0.25">
      <c r="A168" s="175"/>
      <c r="B168" s="176"/>
      <c r="C168" s="176"/>
      <c r="D168" s="188"/>
      <c r="E168" s="840" t="s">
        <v>285</v>
      </c>
      <c r="F168" s="841"/>
      <c r="G168" s="842"/>
      <c r="H168" s="843">
        <v>229596</v>
      </c>
      <c r="I168" s="844"/>
      <c r="J168" s="185">
        <v>229599</v>
      </c>
      <c r="K168" s="185">
        <v>58576</v>
      </c>
      <c r="L168" s="186">
        <v>25.51</v>
      </c>
      <c r="M168" s="187">
        <f t="shared" si="4"/>
        <v>1.6459035393807442E-2</v>
      </c>
    </row>
    <row r="169" spans="1:13" ht="11.85" customHeight="1" x14ac:dyDescent="0.25">
      <c r="A169" s="175"/>
      <c r="B169" s="176"/>
      <c r="C169" s="176"/>
      <c r="D169" s="188"/>
      <c r="E169" s="840" t="s">
        <v>254</v>
      </c>
      <c r="F169" s="841"/>
      <c r="G169" s="842"/>
      <c r="H169" s="843">
        <v>29590</v>
      </c>
      <c r="I169" s="844"/>
      <c r="J169" s="185">
        <v>29591</v>
      </c>
      <c r="K169" s="185">
        <v>8643</v>
      </c>
      <c r="L169" s="186">
        <v>29.21</v>
      </c>
      <c r="M169" s="187">
        <f t="shared" si="4"/>
        <v>2.428561917998459E-3</v>
      </c>
    </row>
    <row r="170" spans="1:13" ht="11.85" customHeight="1" x14ac:dyDescent="0.25">
      <c r="A170" s="175"/>
      <c r="B170" s="176"/>
      <c r="C170" s="176"/>
      <c r="D170" s="188"/>
      <c r="E170" s="840" t="s">
        <v>215</v>
      </c>
      <c r="F170" s="841"/>
      <c r="G170" s="842"/>
      <c r="H170" s="843">
        <v>500</v>
      </c>
      <c r="I170" s="844"/>
      <c r="J170" s="185">
        <v>500</v>
      </c>
      <c r="K170" s="185">
        <v>0</v>
      </c>
      <c r="L170" s="186">
        <v>0</v>
      </c>
      <c r="M170" s="187">
        <f t="shared" si="4"/>
        <v>0</v>
      </c>
    </row>
    <row r="171" spans="1:13" ht="11.85" customHeight="1" x14ac:dyDescent="0.25">
      <c r="A171" s="175"/>
      <c r="B171" s="176"/>
      <c r="C171" s="176"/>
      <c r="D171" s="188"/>
      <c r="E171" s="840" t="s">
        <v>286</v>
      </c>
      <c r="F171" s="841"/>
      <c r="G171" s="842"/>
      <c r="H171" s="843">
        <v>39848</v>
      </c>
      <c r="I171" s="844"/>
      <c r="J171" s="185">
        <v>39849</v>
      </c>
      <c r="K171" s="185">
        <v>9155</v>
      </c>
      <c r="L171" s="186">
        <v>22.97</v>
      </c>
      <c r="M171" s="187">
        <f t="shared" si="4"/>
        <v>2.5724267452592727E-3</v>
      </c>
    </row>
    <row r="172" spans="1:13" ht="11.85" customHeight="1" x14ac:dyDescent="0.25">
      <c r="A172" s="175"/>
      <c r="B172" s="176"/>
      <c r="C172" s="176"/>
      <c r="D172" s="188"/>
      <c r="E172" s="840" t="s">
        <v>258</v>
      </c>
      <c r="F172" s="841"/>
      <c r="G172" s="842"/>
      <c r="H172" s="843">
        <v>5087</v>
      </c>
      <c r="I172" s="844"/>
      <c r="J172" s="185">
        <v>5086</v>
      </c>
      <c r="K172" s="185">
        <v>1324</v>
      </c>
      <c r="L172" s="186">
        <v>26.04</v>
      </c>
      <c r="M172" s="187">
        <f t="shared" si="4"/>
        <v>3.7202545174475988E-4</v>
      </c>
    </row>
    <row r="173" spans="1:13" ht="11.85" customHeight="1" x14ac:dyDescent="0.25">
      <c r="A173" s="175"/>
      <c r="B173" s="176"/>
      <c r="C173" s="176"/>
      <c r="D173" s="188"/>
      <c r="E173" s="840" t="s">
        <v>216</v>
      </c>
      <c r="F173" s="841"/>
      <c r="G173" s="842"/>
      <c r="H173" s="843">
        <v>500</v>
      </c>
      <c r="I173" s="844"/>
      <c r="J173" s="185">
        <v>500</v>
      </c>
      <c r="K173" s="185">
        <v>0</v>
      </c>
      <c r="L173" s="186">
        <v>0</v>
      </c>
      <c r="M173" s="187">
        <f t="shared" si="4"/>
        <v>0</v>
      </c>
    </row>
    <row r="174" spans="1:13" ht="11.85" customHeight="1" x14ac:dyDescent="0.25">
      <c r="A174" s="175"/>
      <c r="B174" s="176"/>
      <c r="C174" s="176"/>
      <c r="D174" s="188"/>
      <c r="E174" s="840" t="s">
        <v>287</v>
      </c>
      <c r="F174" s="841"/>
      <c r="G174" s="842"/>
      <c r="H174" s="843">
        <v>5654</v>
      </c>
      <c r="I174" s="844"/>
      <c r="J174" s="185">
        <v>5654</v>
      </c>
      <c r="K174" s="185">
        <v>1305</v>
      </c>
      <c r="L174" s="186">
        <v>23.08</v>
      </c>
      <c r="M174" s="187">
        <f t="shared" si="4"/>
        <v>3.6668671792062813E-4</v>
      </c>
    </row>
    <row r="175" spans="1:13" ht="11.85" customHeight="1" x14ac:dyDescent="0.25">
      <c r="A175" s="175"/>
      <c r="B175" s="176"/>
      <c r="C175" s="176"/>
      <c r="D175" s="188"/>
      <c r="E175" s="840" t="s">
        <v>260</v>
      </c>
      <c r="F175" s="841"/>
      <c r="G175" s="842"/>
      <c r="H175" s="843">
        <v>725</v>
      </c>
      <c r="I175" s="844"/>
      <c r="J175" s="185">
        <v>725</v>
      </c>
      <c r="K175" s="185">
        <v>189</v>
      </c>
      <c r="L175" s="186">
        <v>26.03</v>
      </c>
      <c r="M175" s="187">
        <f t="shared" si="4"/>
        <v>5.3106352250573731E-5</v>
      </c>
    </row>
    <row r="176" spans="1:13" ht="11.85" customHeight="1" x14ac:dyDescent="0.25">
      <c r="A176" s="175"/>
      <c r="B176" s="176"/>
      <c r="C176" s="176"/>
      <c r="D176" s="188"/>
      <c r="E176" s="840" t="s">
        <v>218</v>
      </c>
      <c r="F176" s="841"/>
      <c r="G176" s="842"/>
      <c r="H176" s="843">
        <v>20700</v>
      </c>
      <c r="I176" s="844"/>
      <c r="J176" s="185">
        <v>20700</v>
      </c>
      <c r="K176" s="185">
        <v>0</v>
      </c>
      <c r="L176" s="186">
        <v>0</v>
      </c>
      <c r="M176" s="187">
        <f t="shared" si="4"/>
        <v>0</v>
      </c>
    </row>
    <row r="177" spans="1:13" ht="11.85" customHeight="1" x14ac:dyDescent="0.25">
      <c r="A177" s="175"/>
      <c r="B177" s="176"/>
      <c r="C177" s="176"/>
      <c r="D177" s="188"/>
      <c r="E177" s="840" t="s">
        <v>219</v>
      </c>
      <c r="F177" s="841"/>
      <c r="G177" s="842"/>
      <c r="H177" s="843">
        <v>28000</v>
      </c>
      <c r="I177" s="844"/>
      <c r="J177" s="185">
        <v>28000</v>
      </c>
      <c r="K177" s="185">
        <v>4868</v>
      </c>
      <c r="L177" s="186">
        <v>17.39</v>
      </c>
      <c r="M177" s="187">
        <f t="shared" si="4"/>
        <v>1.3678398029407033E-3</v>
      </c>
    </row>
    <row r="178" spans="1:13" ht="11.85" hidden="1" customHeight="1" x14ac:dyDescent="0.25">
      <c r="A178" s="175"/>
      <c r="B178" s="176"/>
      <c r="C178" s="176"/>
      <c r="D178" s="188"/>
      <c r="E178" s="840" t="s">
        <v>288</v>
      </c>
      <c r="F178" s="841"/>
      <c r="G178" s="842"/>
      <c r="H178" s="843">
        <v>0</v>
      </c>
      <c r="I178" s="844"/>
      <c r="J178" s="185">
        <v>0</v>
      </c>
      <c r="K178" s="185">
        <v>0</v>
      </c>
      <c r="L178" s="186">
        <v>0</v>
      </c>
      <c r="M178" s="187">
        <f t="shared" si="4"/>
        <v>0</v>
      </c>
    </row>
    <row r="179" spans="1:13" ht="11.85" hidden="1" customHeight="1" x14ac:dyDescent="0.25">
      <c r="A179" s="175"/>
      <c r="B179" s="176"/>
      <c r="C179" s="176"/>
      <c r="D179" s="188"/>
      <c r="E179" s="840" t="s">
        <v>264</v>
      </c>
      <c r="F179" s="841"/>
      <c r="G179" s="842"/>
      <c r="H179" s="843">
        <v>0</v>
      </c>
      <c r="I179" s="844"/>
      <c r="J179" s="185">
        <v>0</v>
      </c>
      <c r="K179" s="185">
        <v>0</v>
      </c>
      <c r="L179" s="186">
        <v>0</v>
      </c>
      <c r="M179" s="187">
        <f t="shared" si="4"/>
        <v>0</v>
      </c>
    </row>
    <row r="180" spans="1:13" ht="11.85" customHeight="1" x14ac:dyDescent="0.25">
      <c r="A180" s="175"/>
      <c r="B180" s="176"/>
      <c r="C180" s="176"/>
      <c r="D180" s="188"/>
      <c r="E180" s="840" t="s">
        <v>289</v>
      </c>
      <c r="F180" s="841"/>
      <c r="G180" s="842"/>
      <c r="H180" s="843">
        <v>2550</v>
      </c>
      <c r="I180" s="844"/>
      <c r="J180" s="185">
        <v>2550</v>
      </c>
      <c r="K180" s="185">
        <v>0</v>
      </c>
      <c r="L180" s="186">
        <v>0</v>
      </c>
      <c r="M180" s="187">
        <f t="shared" si="4"/>
        <v>0</v>
      </c>
    </row>
    <row r="181" spans="1:13" ht="11.85" customHeight="1" x14ac:dyDescent="0.25">
      <c r="A181" s="175"/>
      <c r="B181" s="176"/>
      <c r="C181" s="176"/>
      <c r="D181" s="188"/>
      <c r="E181" s="840" t="s">
        <v>290</v>
      </c>
      <c r="F181" s="841"/>
      <c r="G181" s="842"/>
      <c r="H181" s="843">
        <v>450</v>
      </c>
      <c r="I181" s="844"/>
      <c r="J181" s="185">
        <v>450</v>
      </c>
      <c r="K181" s="185">
        <v>0</v>
      </c>
      <c r="L181" s="186">
        <v>0</v>
      </c>
      <c r="M181" s="187">
        <f t="shared" si="4"/>
        <v>0</v>
      </c>
    </row>
    <row r="182" spans="1:13" ht="11.85" customHeight="1" x14ac:dyDescent="0.25">
      <c r="A182" s="175"/>
      <c r="B182" s="176"/>
      <c r="C182" s="176"/>
      <c r="D182" s="188"/>
      <c r="E182" s="840" t="s">
        <v>223</v>
      </c>
      <c r="F182" s="841"/>
      <c r="G182" s="842"/>
      <c r="H182" s="843">
        <v>249500</v>
      </c>
      <c r="I182" s="844"/>
      <c r="J182" s="185">
        <v>295668</v>
      </c>
      <c r="K182" s="185">
        <v>123587</v>
      </c>
      <c r="L182" s="186">
        <v>41.8</v>
      </c>
      <c r="M182" s="187">
        <f t="shared" si="4"/>
        <v>3.4726215638051089E-2</v>
      </c>
    </row>
    <row r="183" spans="1:13" ht="11.85" customHeight="1" x14ac:dyDescent="0.25">
      <c r="A183" s="175"/>
      <c r="B183" s="176"/>
      <c r="C183" s="176"/>
      <c r="D183" s="188"/>
      <c r="E183" s="840" t="s">
        <v>291</v>
      </c>
      <c r="F183" s="841"/>
      <c r="G183" s="842"/>
      <c r="H183" s="843">
        <v>6000012</v>
      </c>
      <c r="I183" s="844"/>
      <c r="J183" s="185">
        <v>4311958</v>
      </c>
      <c r="K183" s="185">
        <v>298030</v>
      </c>
      <c r="L183" s="186">
        <v>6.91</v>
      </c>
      <c r="M183" s="187">
        <f t="shared" si="4"/>
        <v>8.374225482136767E-2</v>
      </c>
    </row>
    <row r="184" spans="1:13" ht="11.85" customHeight="1" x14ac:dyDescent="0.25">
      <c r="A184" s="175"/>
      <c r="B184" s="176"/>
      <c r="C184" s="176"/>
      <c r="D184" s="188"/>
      <c r="E184" s="840" t="s">
        <v>266</v>
      </c>
      <c r="F184" s="841"/>
      <c r="G184" s="842"/>
      <c r="H184" s="843">
        <v>35118</v>
      </c>
      <c r="I184" s="844"/>
      <c r="J184" s="185">
        <v>2700</v>
      </c>
      <c r="K184" s="185">
        <v>0</v>
      </c>
      <c r="L184" s="186">
        <v>0</v>
      </c>
      <c r="M184" s="187">
        <f t="shared" si="4"/>
        <v>0</v>
      </c>
    </row>
    <row r="185" spans="1:13" ht="11.85" customHeight="1" x14ac:dyDescent="0.25">
      <c r="A185" s="175"/>
      <c r="B185" s="176"/>
      <c r="C185" s="176"/>
      <c r="D185" s="188"/>
      <c r="E185" s="840" t="s">
        <v>227</v>
      </c>
      <c r="F185" s="841"/>
      <c r="G185" s="842"/>
      <c r="H185" s="843">
        <v>10000</v>
      </c>
      <c r="I185" s="844"/>
      <c r="J185" s="185">
        <v>10000</v>
      </c>
      <c r="K185" s="185">
        <v>0</v>
      </c>
      <c r="L185" s="186">
        <v>0</v>
      </c>
      <c r="M185" s="187">
        <f t="shared" si="4"/>
        <v>0</v>
      </c>
    </row>
    <row r="186" spans="1:13" ht="11.85" customHeight="1" x14ac:dyDescent="0.25">
      <c r="A186" s="175"/>
      <c r="B186" s="176"/>
      <c r="C186" s="176"/>
      <c r="D186" s="188"/>
      <c r="E186" s="840" t="s">
        <v>292</v>
      </c>
      <c r="F186" s="841"/>
      <c r="G186" s="842"/>
      <c r="H186" s="843">
        <v>552745</v>
      </c>
      <c r="I186" s="844"/>
      <c r="J186" s="185">
        <v>553250</v>
      </c>
      <c r="K186" s="185">
        <v>0</v>
      </c>
      <c r="L186" s="186">
        <v>0</v>
      </c>
      <c r="M186" s="187">
        <f t="shared" si="4"/>
        <v>0</v>
      </c>
    </row>
    <row r="187" spans="1:13" ht="11.85" customHeight="1" x14ac:dyDescent="0.25">
      <c r="A187" s="175"/>
      <c r="B187" s="176"/>
      <c r="C187" s="176"/>
      <c r="D187" s="188"/>
      <c r="E187" s="840" t="s">
        <v>293</v>
      </c>
      <c r="F187" s="841"/>
      <c r="G187" s="842"/>
      <c r="H187" s="843">
        <v>9661</v>
      </c>
      <c r="I187" s="844"/>
      <c r="J187" s="185">
        <v>9750</v>
      </c>
      <c r="K187" s="185">
        <v>0</v>
      </c>
      <c r="L187" s="186">
        <v>0</v>
      </c>
      <c r="M187" s="187">
        <f t="shared" si="4"/>
        <v>0</v>
      </c>
    </row>
    <row r="188" spans="1:13" ht="11.85" hidden="1" customHeight="1" x14ac:dyDescent="0.25">
      <c r="A188" s="175"/>
      <c r="B188" s="176"/>
      <c r="C188" s="176"/>
      <c r="D188" s="188"/>
      <c r="E188" s="840" t="s">
        <v>230</v>
      </c>
      <c r="F188" s="841"/>
      <c r="G188" s="842"/>
      <c r="H188" s="843">
        <v>0</v>
      </c>
      <c r="I188" s="844"/>
      <c r="J188" s="185">
        <v>0</v>
      </c>
      <c r="K188" s="185">
        <v>0</v>
      </c>
      <c r="L188" s="186">
        <v>0</v>
      </c>
      <c r="M188" s="187">
        <f t="shared" si="4"/>
        <v>0</v>
      </c>
    </row>
    <row r="189" spans="1:13" ht="11.85" customHeight="1" x14ac:dyDescent="0.25">
      <c r="A189" s="175" t="s">
        <v>1</v>
      </c>
      <c r="B189" s="176"/>
      <c r="C189" s="176"/>
      <c r="D189" s="188"/>
      <c r="E189" s="840" t="s">
        <v>294</v>
      </c>
      <c r="F189" s="841"/>
      <c r="G189" s="842"/>
      <c r="H189" s="843">
        <v>12000</v>
      </c>
      <c r="I189" s="844"/>
      <c r="J189" s="185">
        <v>12000</v>
      </c>
      <c r="K189" s="185">
        <v>9000</v>
      </c>
      <c r="L189" s="186">
        <v>75</v>
      </c>
      <c r="M189" s="187">
        <f t="shared" si="4"/>
        <v>2.5288739166939873E-3</v>
      </c>
    </row>
    <row r="190" spans="1:13" ht="36.950000000000003" customHeight="1" x14ac:dyDescent="0.25">
      <c r="A190" s="175"/>
      <c r="B190" s="176"/>
      <c r="C190" s="176"/>
      <c r="D190" s="188"/>
      <c r="E190" s="840" t="s">
        <v>295</v>
      </c>
      <c r="F190" s="841"/>
      <c r="G190" s="842"/>
      <c r="H190" s="843">
        <v>0</v>
      </c>
      <c r="I190" s="844"/>
      <c r="J190" s="185">
        <v>2606</v>
      </c>
      <c r="K190" s="185">
        <v>2295</v>
      </c>
      <c r="L190" s="186">
        <v>88.06</v>
      </c>
      <c r="M190" s="187">
        <f t="shared" si="4"/>
        <v>6.4486284875696668E-4</v>
      </c>
    </row>
    <row r="191" spans="1:13" ht="11.85" customHeight="1" x14ac:dyDescent="0.25">
      <c r="A191" s="175"/>
      <c r="B191" s="176"/>
      <c r="C191" s="176"/>
      <c r="D191" s="188"/>
      <c r="E191" s="840" t="s">
        <v>279</v>
      </c>
      <c r="F191" s="841"/>
      <c r="G191" s="842"/>
      <c r="H191" s="843">
        <v>3000</v>
      </c>
      <c r="I191" s="844"/>
      <c r="J191" s="185">
        <v>3000</v>
      </c>
      <c r="K191" s="185">
        <v>146</v>
      </c>
      <c r="L191" s="186">
        <v>4.8600000000000003</v>
      </c>
      <c r="M191" s="187">
        <f t="shared" si="4"/>
        <v>4.1023954648591349E-5</v>
      </c>
    </row>
    <row r="192" spans="1:13" ht="12.75" customHeight="1" x14ac:dyDescent="0.25">
      <c r="A192" s="175" t="s">
        <v>1</v>
      </c>
      <c r="B192" s="176"/>
      <c r="C192" s="176"/>
      <c r="D192" s="878" t="s">
        <v>238</v>
      </c>
      <c r="E192" s="879"/>
      <c r="F192" s="879"/>
      <c r="G192" s="880"/>
      <c r="H192" s="881">
        <v>550000</v>
      </c>
      <c r="I192" s="882"/>
      <c r="J192" s="181">
        <v>550000</v>
      </c>
      <c r="K192" s="181">
        <v>454909</v>
      </c>
      <c r="L192" s="182">
        <v>82.71</v>
      </c>
      <c r="M192" s="183">
        <f t="shared" si="4"/>
        <v>0.12782305606326055</v>
      </c>
    </row>
    <row r="193" spans="1:13" ht="36.950000000000003" customHeight="1" x14ac:dyDescent="0.25">
      <c r="A193" s="175"/>
      <c r="B193" s="176"/>
      <c r="C193" s="176"/>
      <c r="D193" s="184" t="s">
        <v>1</v>
      </c>
      <c r="E193" s="840" t="s">
        <v>296</v>
      </c>
      <c r="F193" s="841"/>
      <c r="G193" s="842"/>
      <c r="H193" s="843">
        <v>500000</v>
      </c>
      <c r="I193" s="844"/>
      <c r="J193" s="185">
        <v>500000</v>
      </c>
      <c r="K193" s="185">
        <v>430248</v>
      </c>
      <c r="L193" s="186">
        <v>86.05</v>
      </c>
      <c r="M193" s="187">
        <f t="shared" si="4"/>
        <v>0.12089366054552828</v>
      </c>
    </row>
    <row r="194" spans="1:13" ht="36.950000000000003" customHeight="1" x14ac:dyDescent="0.25">
      <c r="A194" s="175"/>
      <c r="B194" s="176"/>
      <c r="C194" s="176"/>
      <c r="D194" s="190"/>
      <c r="E194" s="840" t="s">
        <v>297</v>
      </c>
      <c r="F194" s="841"/>
      <c r="G194" s="842"/>
      <c r="H194" s="843">
        <v>50000</v>
      </c>
      <c r="I194" s="844"/>
      <c r="J194" s="185">
        <v>50000</v>
      </c>
      <c r="K194" s="185">
        <v>24661</v>
      </c>
      <c r="L194" s="186">
        <v>49.32</v>
      </c>
      <c r="M194" s="187">
        <f t="shared" si="4"/>
        <v>6.9293955177322682E-3</v>
      </c>
    </row>
    <row r="195" spans="1:13" ht="17.850000000000001" customHeight="1" x14ac:dyDescent="0.25">
      <c r="A195" s="175" t="s">
        <v>1</v>
      </c>
      <c r="B195" s="176"/>
      <c r="C195" s="859" t="s">
        <v>92</v>
      </c>
      <c r="D195" s="860"/>
      <c r="E195" s="860"/>
      <c r="F195" s="860"/>
      <c r="G195" s="860"/>
      <c r="H195" s="861">
        <v>14844306</v>
      </c>
      <c r="I195" s="862"/>
      <c r="J195" s="177">
        <v>16145948</v>
      </c>
      <c r="K195" s="177">
        <v>11310157</v>
      </c>
      <c r="L195" s="178">
        <v>70.05</v>
      </c>
      <c r="M195" s="179">
        <f t="shared" si="4"/>
        <v>3.177995670112657</v>
      </c>
    </row>
    <row r="196" spans="1:13" ht="12.75" customHeight="1" x14ac:dyDescent="0.25">
      <c r="A196" s="175"/>
      <c r="B196" s="176"/>
      <c r="C196" s="176" t="s">
        <v>1</v>
      </c>
      <c r="D196" s="878" t="s">
        <v>211</v>
      </c>
      <c r="E196" s="879"/>
      <c r="F196" s="879"/>
      <c r="G196" s="880"/>
      <c r="H196" s="881">
        <v>14844306</v>
      </c>
      <c r="I196" s="882"/>
      <c r="J196" s="181">
        <v>16145948</v>
      </c>
      <c r="K196" s="181">
        <v>11310157</v>
      </c>
      <c r="L196" s="182">
        <v>70.05</v>
      </c>
      <c r="M196" s="183">
        <f t="shared" si="4"/>
        <v>3.177995670112657</v>
      </c>
    </row>
    <row r="197" spans="1:13" ht="48.75" customHeight="1" x14ac:dyDescent="0.25">
      <c r="A197" s="175"/>
      <c r="B197" s="176"/>
      <c r="C197" s="176"/>
      <c r="D197" s="184" t="s">
        <v>1</v>
      </c>
      <c r="E197" s="840" t="s">
        <v>298</v>
      </c>
      <c r="F197" s="841"/>
      <c r="G197" s="842"/>
      <c r="H197" s="843">
        <v>12118179</v>
      </c>
      <c r="I197" s="844"/>
      <c r="J197" s="185">
        <v>13218043</v>
      </c>
      <c r="K197" s="185">
        <v>10070482</v>
      </c>
      <c r="L197" s="186">
        <v>76.19</v>
      </c>
      <c r="M197" s="187">
        <f t="shared" si="4"/>
        <v>2.829664362037366</v>
      </c>
    </row>
    <row r="198" spans="1:13" ht="36.950000000000003" customHeight="1" x14ac:dyDescent="0.25">
      <c r="A198" s="175"/>
      <c r="B198" s="176"/>
      <c r="C198" s="176"/>
      <c r="D198" s="188"/>
      <c r="E198" s="840" t="s">
        <v>250</v>
      </c>
      <c r="F198" s="841"/>
      <c r="G198" s="842"/>
      <c r="H198" s="843">
        <v>0</v>
      </c>
      <c r="I198" s="844"/>
      <c r="J198" s="185">
        <v>200000</v>
      </c>
      <c r="K198" s="185">
        <v>137602</v>
      </c>
      <c r="L198" s="186">
        <v>68.8</v>
      </c>
      <c r="M198" s="187">
        <f t="shared" si="4"/>
        <v>3.8664234298325113E-2</v>
      </c>
    </row>
    <row r="199" spans="1:13" ht="11.85" customHeight="1" x14ac:dyDescent="0.25">
      <c r="A199" s="175"/>
      <c r="B199" s="176"/>
      <c r="C199" s="176"/>
      <c r="D199" s="188"/>
      <c r="E199" s="840" t="s">
        <v>299</v>
      </c>
      <c r="F199" s="841"/>
      <c r="G199" s="842"/>
      <c r="H199" s="843">
        <v>1848750</v>
      </c>
      <c r="I199" s="844"/>
      <c r="J199" s="185">
        <v>1912500</v>
      </c>
      <c r="K199" s="185">
        <v>739500</v>
      </c>
      <c r="L199" s="186">
        <v>38.67</v>
      </c>
      <c r="M199" s="187">
        <f t="shared" si="4"/>
        <v>0.20778914015502259</v>
      </c>
    </row>
    <row r="200" spans="1:13" ht="11.85" customHeight="1" x14ac:dyDescent="0.25">
      <c r="A200" s="175"/>
      <c r="B200" s="176"/>
      <c r="C200" s="176"/>
      <c r="D200" s="188"/>
      <c r="E200" s="840" t="s">
        <v>300</v>
      </c>
      <c r="F200" s="841"/>
      <c r="G200" s="842"/>
      <c r="H200" s="843">
        <v>326250</v>
      </c>
      <c r="I200" s="844"/>
      <c r="J200" s="185">
        <v>337500</v>
      </c>
      <c r="K200" s="185">
        <v>130500</v>
      </c>
      <c r="L200" s="186">
        <v>38.67</v>
      </c>
      <c r="M200" s="187">
        <f t="shared" si="4"/>
        <v>3.6668671792062811E-2</v>
      </c>
    </row>
    <row r="201" spans="1:13" ht="11.85" customHeight="1" x14ac:dyDescent="0.25">
      <c r="A201" s="175"/>
      <c r="B201" s="176"/>
      <c r="C201" s="176"/>
      <c r="D201" s="188"/>
      <c r="E201" s="840" t="s">
        <v>285</v>
      </c>
      <c r="F201" s="841"/>
      <c r="G201" s="842"/>
      <c r="H201" s="843">
        <v>179038</v>
      </c>
      <c r="I201" s="844"/>
      <c r="J201" s="185">
        <v>181762</v>
      </c>
      <c r="K201" s="185">
        <v>66406</v>
      </c>
      <c r="L201" s="186">
        <v>36.53</v>
      </c>
      <c r="M201" s="187">
        <f t="shared" si="4"/>
        <v>1.8659155701331212E-2</v>
      </c>
    </row>
    <row r="202" spans="1:13" ht="11.85" customHeight="1" x14ac:dyDescent="0.25">
      <c r="A202" s="175"/>
      <c r="B202" s="176"/>
      <c r="C202" s="176"/>
      <c r="D202" s="188"/>
      <c r="E202" s="840" t="s">
        <v>254</v>
      </c>
      <c r="F202" s="841"/>
      <c r="G202" s="842"/>
      <c r="H202" s="843">
        <v>31594</v>
      </c>
      <c r="I202" s="844"/>
      <c r="J202" s="185">
        <v>32074</v>
      </c>
      <c r="K202" s="185">
        <v>11719</v>
      </c>
      <c r="L202" s="186">
        <v>36.54</v>
      </c>
      <c r="M202" s="187">
        <f t="shared" si="4"/>
        <v>3.2928748255263152E-3</v>
      </c>
    </row>
    <row r="203" spans="1:13" ht="11.85" customHeight="1" x14ac:dyDescent="0.25">
      <c r="A203" s="175"/>
      <c r="B203" s="176"/>
      <c r="C203" s="176"/>
      <c r="D203" s="188"/>
      <c r="E203" s="840" t="s">
        <v>301</v>
      </c>
      <c r="F203" s="841"/>
      <c r="G203" s="842"/>
      <c r="H203" s="843">
        <v>19154</v>
      </c>
      <c r="I203" s="844"/>
      <c r="J203" s="185">
        <v>17813</v>
      </c>
      <c r="K203" s="185">
        <v>14642</v>
      </c>
      <c r="L203" s="186">
        <v>82.2</v>
      </c>
      <c r="M203" s="187">
        <f t="shared" si="4"/>
        <v>4.1141968764703734E-3</v>
      </c>
    </row>
    <row r="204" spans="1:13" ht="11.85" customHeight="1" x14ac:dyDescent="0.25">
      <c r="A204" s="175"/>
      <c r="B204" s="176"/>
      <c r="C204" s="176"/>
      <c r="D204" s="188"/>
      <c r="E204" s="840" t="s">
        <v>256</v>
      </c>
      <c r="F204" s="841"/>
      <c r="G204" s="842"/>
      <c r="H204" s="843">
        <v>3378</v>
      </c>
      <c r="I204" s="844"/>
      <c r="J204" s="185">
        <v>3144</v>
      </c>
      <c r="K204" s="185">
        <v>2584</v>
      </c>
      <c r="L204" s="186">
        <v>82.18</v>
      </c>
      <c r="M204" s="187">
        <f t="shared" si="4"/>
        <v>7.2606780008191809E-4</v>
      </c>
    </row>
    <row r="205" spans="1:13" ht="11.85" customHeight="1" x14ac:dyDescent="0.25">
      <c r="A205" s="175"/>
      <c r="B205" s="176"/>
      <c r="C205" s="176"/>
      <c r="D205" s="188"/>
      <c r="E205" s="840" t="s">
        <v>286</v>
      </c>
      <c r="F205" s="841"/>
      <c r="G205" s="842"/>
      <c r="H205" s="843">
        <v>35771</v>
      </c>
      <c r="I205" s="844"/>
      <c r="J205" s="185">
        <v>36008</v>
      </c>
      <c r="K205" s="185">
        <v>15110</v>
      </c>
      <c r="L205" s="186">
        <v>41.96</v>
      </c>
      <c r="M205" s="187">
        <f t="shared" si="4"/>
        <v>4.2456983201384609E-3</v>
      </c>
    </row>
    <row r="206" spans="1:13" ht="11.85" customHeight="1" x14ac:dyDescent="0.25">
      <c r="A206" s="175"/>
      <c r="B206" s="176"/>
      <c r="C206" s="176"/>
      <c r="D206" s="188"/>
      <c r="E206" s="840" t="s">
        <v>258</v>
      </c>
      <c r="F206" s="841"/>
      <c r="G206" s="842"/>
      <c r="H206" s="843">
        <v>6312</v>
      </c>
      <c r="I206" s="844"/>
      <c r="J206" s="185">
        <v>6356</v>
      </c>
      <c r="K206" s="185">
        <v>2666</v>
      </c>
      <c r="L206" s="186">
        <v>41.95</v>
      </c>
      <c r="M206" s="187">
        <f t="shared" si="4"/>
        <v>7.4910865132290778E-4</v>
      </c>
    </row>
    <row r="207" spans="1:13" ht="11.85" customHeight="1" x14ac:dyDescent="0.25">
      <c r="A207" s="175"/>
      <c r="B207" s="176"/>
      <c r="C207" s="176"/>
      <c r="D207" s="188"/>
      <c r="E207" s="840" t="s">
        <v>287</v>
      </c>
      <c r="F207" s="841"/>
      <c r="G207" s="842"/>
      <c r="H207" s="843">
        <v>4856</v>
      </c>
      <c r="I207" s="844"/>
      <c r="J207" s="185">
        <v>4745</v>
      </c>
      <c r="K207" s="185">
        <v>1377</v>
      </c>
      <c r="L207" s="186">
        <v>29.02</v>
      </c>
      <c r="M207" s="187">
        <f t="shared" si="4"/>
        <v>3.8691770925417999E-4</v>
      </c>
    </row>
    <row r="208" spans="1:13" ht="11.85" customHeight="1" x14ac:dyDescent="0.25">
      <c r="A208" s="175"/>
      <c r="B208" s="176"/>
      <c r="C208" s="176"/>
      <c r="D208" s="188"/>
      <c r="E208" s="840" t="s">
        <v>260</v>
      </c>
      <c r="F208" s="841"/>
      <c r="G208" s="842"/>
      <c r="H208" s="843">
        <v>856</v>
      </c>
      <c r="I208" s="844"/>
      <c r="J208" s="185">
        <v>838</v>
      </c>
      <c r="K208" s="185">
        <v>243</v>
      </c>
      <c r="L208" s="186">
        <v>29</v>
      </c>
      <c r="M208" s="187">
        <f t="shared" si="4"/>
        <v>6.8279595750737657E-5</v>
      </c>
    </row>
    <row r="209" spans="1:13" ht="11.85" customHeight="1" x14ac:dyDescent="0.25">
      <c r="A209" s="175"/>
      <c r="B209" s="176"/>
      <c r="C209" s="176"/>
      <c r="D209" s="188"/>
      <c r="E209" s="840" t="s">
        <v>302</v>
      </c>
      <c r="F209" s="841"/>
      <c r="G209" s="842"/>
      <c r="H209" s="843">
        <v>153850</v>
      </c>
      <c r="I209" s="844"/>
      <c r="J209" s="185">
        <v>72242</v>
      </c>
      <c r="K209" s="185">
        <v>67907</v>
      </c>
      <c r="L209" s="186">
        <v>94</v>
      </c>
      <c r="M209" s="187">
        <f t="shared" si="4"/>
        <v>1.9080915673437622E-2</v>
      </c>
    </row>
    <row r="210" spans="1:13" ht="11.85" customHeight="1" x14ac:dyDescent="0.25">
      <c r="A210" s="175"/>
      <c r="B210" s="176"/>
      <c r="C210" s="176"/>
      <c r="D210" s="188"/>
      <c r="E210" s="840" t="s">
        <v>262</v>
      </c>
      <c r="F210" s="841"/>
      <c r="G210" s="842"/>
      <c r="H210" s="843">
        <v>27150</v>
      </c>
      <c r="I210" s="844"/>
      <c r="J210" s="185">
        <v>12748</v>
      </c>
      <c r="K210" s="185">
        <v>11983</v>
      </c>
      <c r="L210" s="186">
        <v>94</v>
      </c>
      <c r="M210" s="187">
        <f t="shared" si="4"/>
        <v>3.367055127082672E-3</v>
      </c>
    </row>
    <row r="211" spans="1:13" ht="11.85" customHeight="1" x14ac:dyDescent="0.25">
      <c r="A211" s="175"/>
      <c r="B211" s="176"/>
      <c r="C211" s="176"/>
      <c r="D211" s="188"/>
      <c r="E211" s="840" t="s">
        <v>288</v>
      </c>
      <c r="F211" s="841"/>
      <c r="G211" s="842"/>
      <c r="H211" s="843">
        <v>20824</v>
      </c>
      <c r="I211" s="844"/>
      <c r="J211" s="185">
        <v>21080</v>
      </c>
      <c r="K211" s="185">
        <v>1479</v>
      </c>
      <c r="L211" s="186">
        <v>7.02</v>
      </c>
      <c r="M211" s="187">
        <f t="shared" ref="M211:M274" si="5">+K211/$K$9*100</f>
        <v>4.1557828031004519E-4</v>
      </c>
    </row>
    <row r="212" spans="1:13" ht="11.85" customHeight="1" x14ac:dyDescent="0.25">
      <c r="A212" s="175"/>
      <c r="B212" s="176"/>
      <c r="C212" s="176"/>
      <c r="D212" s="188"/>
      <c r="E212" s="840" t="s">
        <v>264</v>
      </c>
      <c r="F212" s="841"/>
      <c r="G212" s="842"/>
      <c r="H212" s="843">
        <v>3676</v>
      </c>
      <c r="I212" s="844"/>
      <c r="J212" s="185">
        <v>3720</v>
      </c>
      <c r="K212" s="185">
        <v>261</v>
      </c>
      <c r="L212" s="186">
        <v>7.02</v>
      </c>
      <c r="M212" s="187">
        <f t="shared" si="5"/>
        <v>7.3337343584125634E-5</v>
      </c>
    </row>
    <row r="213" spans="1:13" ht="11.85" customHeight="1" x14ac:dyDescent="0.25">
      <c r="A213" s="175"/>
      <c r="B213" s="176"/>
      <c r="C213" s="176"/>
      <c r="D213" s="188"/>
      <c r="E213" s="840" t="s">
        <v>291</v>
      </c>
      <c r="F213" s="841"/>
      <c r="G213" s="842"/>
      <c r="H213" s="843">
        <v>53634</v>
      </c>
      <c r="I213" s="844"/>
      <c r="J213" s="185">
        <v>52682</v>
      </c>
      <c r="K213" s="185">
        <v>23316</v>
      </c>
      <c r="L213" s="186">
        <v>44.26</v>
      </c>
      <c r="M213" s="187">
        <f t="shared" si="5"/>
        <v>6.5514693601818894E-3</v>
      </c>
    </row>
    <row r="214" spans="1:13" ht="11.85" customHeight="1" x14ac:dyDescent="0.25">
      <c r="A214" s="175"/>
      <c r="B214" s="176"/>
      <c r="C214" s="176"/>
      <c r="D214" s="188"/>
      <c r="E214" s="840" t="s">
        <v>266</v>
      </c>
      <c r="F214" s="841"/>
      <c r="G214" s="842"/>
      <c r="H214" s="843">
        <v>9466</v>
      </c>
      <c r="I214" s="844"/>
      <c r="J214" s="185">
        <v>9298</v>
      </c>
      <c r="K214" s="185">
        <v>4115</v>
      </c>
      <c r="L214" s="186">
        <v>44.25</v>
      </c>
      <c r="M214" s="187">
        <f t="shared" si="5"/>
        <v>1.1562573519106397E-3</v>
      </c>
    </row>
    <row r="215" spans="1:13" ht="11.85" customHeight="1" x14ac:dyDescent="0.25">
      <c r="A215" s="175"/>
      <c r="B215" s="176"/>
      <c r="C215" s="176"/>
      <c r="D215" s="188"/>
      <c r="E215" s="840" t="s">
        <v>303</v>
      </c>
      <c r="F215" s="841"/>
      <c r="G215" s="842"/>
      <c r="H215" s="843">
        <v>652</v>
      </c>
      <c r="I215" s="844"/>
      <c r="J215" s="185">
        <v>649</v>
      </c>
      <c r="K215" s="185">
        <v>220</v>
      </c>
      <c r="L215" s="186">
        <v>33.83</v>
      </c>
      <c r="M215" s="187">
        <f t="shared" si="5"/>
        <v>6.1816917963630801E-5</v>
      </c>
    </row>
    <row r="216" spans="1:13" ht="11.85" customHeight="1" x14ac:dyDescent="0.25">
      <c r="A216" s="175"/>
      <c r="B216" s="176"/>
      <c r="C216" s="176"/>
      <c r="D216" s="188"/>
      <c r="E216" s="840" t="s">
        <v>304</v>
      </c>
      <c r="F216" s="841"/>
      <c r="G216" s="842"/>
      <c r="H216" s="843">
        <v>116</v>
      </c>
      <c r="I216" s="844"/>
      <c r="J216" s="185">
        <v>116</v>
      </c>
      <c r="K216" s="185">
        <v>39</v>
      </c>
      <c r="L216" s="186">
        <v>33.409999999999997</v>
      </c>
      <c r="M216" s="187">
        <f t="shared" si="5"/>
        <v>1.0958453639007278E-5</v>
      </c>
    </row>
    <row r="217" spans="1:13" ht="12.75" customHeight="1" x14ac:dyDescent="0.25">
      <c r="A217" s="175" t="s">
        <v>1</v>
      </c>
      <c r="B217" s="176"/>
      <c r="C217" s="176"/>
      <c r="D217" s="188"/>
      <c r="E217" s="840" t="s">
        <v>305</v>
      </c>
      <c r="F217" s="841"/>
      <c r="G217" s="842"/>
      <c r="H217" s="843">
        <v>680</v>
      </c>
      <c r="I217" s="844"/>
      <c r="J217" s="185">
        <v>19234</v>
      </c>
      <c r="K217" s="185">
        <v>6806</v>
      </c>
      <c r="L217" s="186">
        <v>35.380000000000003</v>
      </c>
      <c r="M217" s="187">
        <f t="shared" si="5"/>
        <v>1.9123906530021419E-3</v>
      </c>
    </row>
    <row r="218" spans="1:13" ht="13.5" customHeight="1" x14ac:dyDescent="0.25">
      <c r="A218" s="201"/>
      <c r="B218" s="191"/>
      <c r="C218" s="191"/>
      <c r="D218" s="190"/>
      <c r="E218" s="840" t="s">
        <v>270</v>
      </c>
      <c r="F218" s="841"/>
      <c r="G218" s="842"/>
      <c r="H218" s="843">
        <v>120</v>
      </c>
      <c r="I218" s="844"/>
      <c r="J218" s="185">
        <v>3396</v>
      </c>
      <c r="K218" s="185">
        <v>1201</v>
      </c>
      <c r="L218" s="186">
        <v>35.36</v>
      </c>
      <c r="M218" s="187">
        <f t="shared" si="5"/>
        <v>3.3746417488327544E-4</v>
      </c>
    </row>
    <row r="219" spans="1:13" ht="22.5" customHeight="1" x14ac:dyDescent="0.25">
      <c r="A219" s="863" t="s">
        <v>306</v>
      </c>
      <c r="B219" s="864"/>
      <c r="C219" s="864"/>
      <c r="D219" s="864"/>
      <c r="E219" s="864"/>
      <c r="F219" s="864"/>
      <c r="G219" s="864"/>
      <c r="H219" s="865">
        <v>20000</v>
      </c>
      <c r="I219" s="866"/>
      <c r="J219" s="202">
        <v>53631</v>
      </c>
      <c r="K219" s="202">
        <v>34366</v>
      </c>
      <c r="L219" s="203">
        <v>64.08</v>
      </c>
      <c r="M219" s="204">
        <f t="shared" si="5"/>
        <v>9.6563645579006169E-3</v>
      </c>
    </row>
    <row r="220" spans="1:13" ht="17.850000000000001" customHeight="1" x14ac:dyDescent="0.25">
      <c r="A220" s="175" t="s">
        <v>1</v>
      </c>
      <c r="B220" s="176"/>
      <c r="C220" s="859" t="s">
        <v>307</v>
      </c>
      <c r="D220" s="860"/>
      <c r="E220" s="860"/>
      <c r="F220" s="860"/>
      <c r="G220" s="860"/>
      <c r="H220" s="861">
        <v>20000</v>
      </c>
      <c r="I220" s="862"/>
      <c r="J220" s="177">
        <v>53631</v>
      </c>
      <c r="K220" s="177">
        <v>34366</v>
      </c>
      <c r="L220" s="178">
        <v>64.08</v>
      </c>
      <c r="M220" s="179">
        <f t="shared" si="5"/>
        <v>9.6563645579006169E-3</v>
      </c>
    </row>
    <row r="221" spans="1:13" ht="12.75" customHeight="1" x14ac:dyDescent="0.25">
      <c r="A221" s="175"/>
      <c r="B221" s="176"/>
      <c r="C221" s="176" t="s">
        <v>1</v>
      </c>
      <c r="D221" s="878" t="s">
        <v>211</v>
      </c>
      <c r="E221" s="879"/>
      <c r="F221" s="879"/>
      <c r="G221" s="880"/>
      <c r="H221" s="881">
        <v>20000</v>
      </c>
      <c r="I221" s="882"/>
      <c r="J221" s="181">
        <v>20000</v>
      </c>
      <c r="K221" s="181">
        <v>735</v>
      </c>
      <c r="L221" s="182">
        <v>3.67</v>
      </c>
      <c r="M221" s="183">
        <f t="shared" si="5"/>
        <v>2.0652470319667562E-4</v>
      </c>
    </row>
    <row r="222" spans="1:13" ht="11.85" customHeight="1" x14ac:dyDescent="0.25">
      <c r="A222" s="175"/>
      <c r="B222" s="176"/>
      <c r="C222" s="176"/>
      <c r="D222" s="184" t="s">
        <v>1</v>
      </c>
      <c r="E222" s="840" t="s">
        <v>218</v>
      </c>
      <c r="F222" s="841"/>
      <c r="G222" s="842"/>
      <c r="H222" s="843">
        <v>5000</v>
      </c>
      <c r="I222" s="844"/>
      <c r="J222" s="185">
        <v>5000</v>
      </c>
      <c r="K222" s="185">
        <v>400</v>
      </c>
      <c r="L222" s="186">
        <v>8</v>
      </c>
      <c r="M222" s="187">
        <f t="shared" si="5"/>
        <v>1.1239439629751054E-4</v>
      </c>
    </row>
    <row r="223" spans="1:13" ht="11.85" hidden="1" customHeight="1" x14ac:dyDescent="0.25">
      <c r="A223" s="175"/>
      <c r="B223" s="176"/>
      <c r="C223" s="176"/>
      <c r="D223" s="188"/>
      <c r="E223" s="840" t="s">
        <v>219</v>
      </c>
      <c r="F223" s="841"/>
      <c r="G223" s="842"/>
      <c r="H223" s="843">
        <v>0</v>
      </c>
      <c r="I223" s="844"/>
      <c r="J223" s="185">
        <v>0</v>
      </c>
      <c r="K223" s="185">
        <v>0</v>
      </c>
      <c r="L223" s="186">
        <v>0</v>
      </c>
      <c r="M223" s="187">
        <f t="shared" si="5"/>
        <v>0</v>
      </c>
    </row>
    <row r="224" spans="1:13" ht="11.85" customHeight="1" x14ac:dyDescent="0.25">
      <c r="A224" s="175"/>
      <c r="B224" s="176"/>
      <c r="C224" s="176"/>
      <c r="D224" s="190"/>
      <c r="E224" s="840" t="s">
        <v>223</v>
      </c>
      <c r="F224" s="841"/>
      <c r="G224" s="842"/>
      <c r="H224" s="843">
        <v>15000</v>
      </c>
      <c r="I224" s="844"/>
      <c r="J224" s="185">
        <v>15000</v>
      </c>
      <c r="K224" s="185">
        <v>335</v>
      </c>
      <c r="L224" s="186">
        <v>2.23</v>
      </c>
      <c r="M224" s="187">
        <f t="shared" si="5"/>
        <v>9.4130306899165079E-5</v>
      </c>
    </row>
    <row r="225" spans="1:13" ht="12.75" customHeight="1" x14ac:dyDescent="0.25">
      <c r="A225" s="175"/>
      <c r="B225" s="176"/>
      <c r="C225" s="176"/>
      <c r="D225" s="878" t="s">
        <v>238</v>
      </c>
      <c r="E225" s="879"/>
      <c r="F225" s="879"/>
      <c r="G225" s="880"/>
      <c r="H225" s="881">
        <v>0</v>
      </c>
      <c r="I225" s="882"/>
      <c r="J225" s="181">
        <v>33631</v>
      </c>
      <c r="K225" s="181">
        <v>33631</v>
      </c>
      <c r="L225" s="182">
        <v>100</v>
      </c>
      <c r="M225" s="183">
        <f t="shared" si="5"/>
        <v>9.4498398547039428E-3</v>
      </c>
    </row>
    <row r="226" spans="1:13" ht="36.950000000000003" customHeight="1" x14ac:dyDescent="0.25">
      <c r="A226" s="175"/>
      <c r="B226" s="176"/>
      <c r="C226" s="176"/>
      <c r="D226" s="184" t="s">
        <v>1</v>
      </c>
      <c r="E226" s="840" t="s">
        <v>296</v>
      </c>
      <c r="F226" s="841"/>
      <c r="G226" s="842"/>
      <c r="H226" s="843">
        <v>0</v>
      </c>
      <c r="I226" s="844"/>
      <c r="J226" s="185">
        <v>33631</v>
      </c>
      <c r="K226" s="185">
        <v>33631</v>
      </c>
      <c r="L226" s="186">
        <v>100</v>
      </c>
      <c r="M226" s="187">
        <f t="shared" si="5"/>
        <v>9.4498398547039428E-3</v>
      </c>
    </row>
    <row r="227" spans="1:13" ht="22.5" customHeight="1" x14ac:dyDescent="0.25">
      <c r="A227" s="863" t="s">
        <v>94</v>
      </c>
      <c r="B227" s="864"/>
      <c r="C227" s="864"/>
      <c r="D227" s="864"/>
      <c r="E227" s="864"/>
      <c r="F227" s="864"/>
      <c r="G227" s="864"/>
      <c r="H227" s="865">
        <v>458030043</v>
      </c>
      <c r="I227" s="866"/>
      <c r="J227" s="202">
        <v>486851142</v>
      </c>
      <c r="K227" s="202">
        <v>190380967</v>
      </c>
      <c r="L227" s="203">
        <v>39.1</v>
      </c>
      <c r="M227" s="204">
        <f t="shared" si="5"/>
        <v>53.49438463125319</v>
      </c>
    </row>
    <row r="228" spans="1:13" ht="17.850000000000001" customHeight="1" x14ac:dyDescent="0.25">
      <c r="A228" s="175" t="s">
        <v>1</v>
      </c>
      <c r="B228" s="176"/>
      <c r="C228" s="859" t="s">
        <v>95</v>
      </c>
      <c r="D228" s="860"/>
      <c r="E228" s="860"/>
      <c r="F228" s="860"/>
      <c r="G228" s="860"/>
      <c r="H228" s="861">
        <v>229655000</v>
      </c>
      <c r="I228" s="862"/>
      <c r="J228" s="177">
        <v>256249840</v>
      </c>
      <c r="K228" s="177">
        <v>119753087</v>
      </c>
      <c r="L228" s="178">
        <v>46.73</v>
      </c>
      <c r="M228" s="179">
        <f t="shared" si="5"/>
        <v>33.648939795320643</v>
      </c>
    </row>
    <row r="229" spans="1:13" ht="12.75" customHeight="1" x14ac:dyDescent="0.25">
      <c r="A229" s="175"/>
      <c r="B229" s="176"/>
      <c r="C229" s="176" t="s">
        <v>1</v>
      </c>
      <c r="D229" s="878" t="s">
        <v>211</v>
      </c>
      <c r="E229" s="879"/>
      <c r="F229" s="879"/>
      <c r="G229" s="880"/>
      <c r="H229" s="881">
        <v>112555000</v>
      </c>
      <c r="I229" s="882"/>
      <c r="J229" s="181">
        <v>121717112</v>
      </c>
      <c r="K229" s="181">
        <v>54121471</v>
      </c>
      <c r="L229" s="182">
        <v>44.46</v>
      </c>
      <c r="M229" s="183">
        <f t="shared" si="5"/>
        <v>15.207375149445559</v>
      </c>
    </row>
    <row r="230" spans="1:13" ht="11.85" customHeight="1" x14ac:dyDescent="0.25">
      <c r="A230" s="175"/>
      <c r="B230" s="176"/>
      <c r="C230" s="176"/>
      <c r="D230" s="184" t="s">
        <v>1</v>
      </c>
      <c r="E230" s="840" t="s">
        <v>308</v>
      </c>
      <c r="F230" s="841"/>
      <c r="G230" s="842"/>
      <c r="H230" s="843">
        <v>77000000</v>
      </c>
      <c r="I230" s="844"/>
      <c r="J230" s="185">
        <v>79988840</v>
      </c>
      <c r="K230" s="185">
        <v>37824451</v>
      </c>
      <c r="L230" s="186">
        <v>47.29</v>
      </c>
      <c r="M230" s="187">
        <f t="shared" si="5"/>
        <v>10.628140838574422</v>
      </c>
    </row>
    <row r="231" spans="1:13" ht="11.85" customHeight="1" x14ac:dyDescent="0.25">
      <c r="A231" s="175"/>
      <c r="B231" s="176"/>
      <c r="C231" s="176"/>
      <c r="D231" s="188"/>
      <c r="E231" s="840" t="s">
        <v>215</v>
      </c>
      <c r="F231" s="841"/>
      <c r="G231" s="842"/>
      <c r="H231" s="843">
        <v>0</v>
      </c>
      <c r="I231" s="844"/>
      <c r="J231" s="185">
        <v>5000</v>
      </c>
      <c r="K231" s="185">
        <v>1375</v>
      </c>
      <c r="L231" s="186">
        <v>27.5</v>
      </c>
      <c r="M231" s="187">
        <f t="shared" si="5"/>
        <v>3.8635573727269251E-4</v>
      </c>
    </row>
    <row r="232" spans="1:13" ht="11.85" customHeight="1" x14ac:dyDescent="0.25">
      <c r="A232" s="175"/>
      <c r="B232" s="176"/>
      <c r="C232" s="176"/>
      <c r="D232" s="188"/>
      <c r="E232" s="840" t="s">
        <v>218</v>
      </c>
      <c r="F232" s="841"/>
      <c r="G232" s="842"/>
      <c r="H232" s="843">
        <v>0</v>
      </c>
      <c r="I232" s="844"/>
      <c r="J232" s="185">
        <v>40000</v>
      </c>
      <c r="K232" s="185">
        <v>10994</v>
      </c>
      <c r="L232" s="186">
        <v>27.49</v>
      </c>
      <c r="M232" s="187">
        <f t="shared" si="5"/>
        <v>3.0891599822370774E-3</v>
      </c>
    </row>
    <row r="233" spans="1:13" ht="11.85" customHeight="1" x14ac:dyDescent="0.25">
      <c r="A233" s="175"/>
      <c r="B233" s="176"/>
      <c r="C233" s="176"/>
      <c r="D233" s="188"/>
      <c r="E233" s="840" t="s">
        <v>221</v>
      </c>
      <c r="F233" s="841"/>
      <c r="G233" s="842"/>
      <c r="H233" s="843">
        <v>7142000</v>
      </c>
      <c r="I233" s="844"/>
      <c r="J233" s="185">
        <v>7889700</v>
      </c>
      <c r="K233" s="185">
        <v>246537</v>
      </c>
      <c r="L233" s="186">
        <v>3.12</v>
      </c>
      <c r="M233" s="187">
        <f t="shared" si="5"/>
        <v>6.9273443199998397E-2</v>
      </c>
    </row>
    <row r="234" spans="1:13" ht="11.85" customHeight="1" x14ac:dyDescent="0.25">
      <c r="A234" s="192"/>
      <c r="B234" s="193"/>
      <c r="C234" s="193"/>
      <c r="D234" s="213"/>
      <c r="E234" s="831" t="s">
        <v>223</v>
      </c>
      <c r="F234" s="832"/>
      <c r="G234" s="833"/>
      <c r="H234" s="834">
        <v>632000</v>
      </c>
      <c r="I234" s="835"/>
      <c r="J234" s="195">
        <v>669300</v>
      </c>
      <c r="K234" s="195">
        <v>315694</v>
      </c>
      <c r="L234" s="196">
        <v>47.17</v>
      </c>
      <c r="M234" s="197">
        <f t="shared" si="5"/>
        <v>8.8705591361865732E-2</v>
      </c>
    </row>
    <row r="235" spans="1:13" ht="11.85" customHeight="1" x14ac:dyDescent="0.25">
      <c r="A235" s="175"/>
      <c r="B235" s="176"/>
      <c r="C235" s="176"/>
      <c r="D235" s="188"/>
      <c r="E235" s="871" t="s">
        <v>291</v>
      </c>
      <c r="F235" s="872"/>
      <c r="G235" s="873"/>
      <c r="H235" s="874">
        <v>180000</v>
      </c>
      <c r="I235" s="875"/>
      <c r="J235" s="198">
        <v>54000</v>
      </c>
      <c r="K235" s="198">
        <v>0</v>
      </c>
      <c r="L235" s="199">
        <v>0</v>
      </c>
      <c r="M235" s="200">
        <f t="shared" si="5"/>
        <v>0</v>
      </c>
    </row>
    <row r="236" spans="1:13" ht="11.85" customHeight="1" x14ac:dyDescent="0.25">
      <c r="A236" s="175"/>
      <c r="B236" s="176"/>
      <c r="C236" s="176"/>
      <c r="D236" s="188"/>
      <c r="E236" s="840" t="s">
        <v>266</v>
      </c>
      <c r="F236" s="841"/>
      <c r="G236" s="842"/>
      <c r="H236" s="843">
        <v>0</v>
      </c>
      <c r="I236" s="844"/>
      <c r="J236" s="185">
        <v>23143</v>
      </c>
      <c r="K236" s="185">
        <v>0</v>
      </c>
      <c r="L236" s="186">
        <v>0</v>
      </c>
      <c r="M236" s="187">
        <f t="shared" si="5"/>
        <v>0</v>
      </c>
    </row>
    <row r="237" spans="1:13" ht="11.85" customHeight="1" x14ac:dyDescent="0.25">
      <c r="A237" s="175"/>
      <c r="B237" s="176"/>
      <c r="C237" s="176"/>
      <c r="D237" s="188"/>
      <c r="E237" s="840" t="s">
        <v>224</v>
      </c>
      <c r="F237" s="841"/>
      <c r="G237" s="842"/>
      <c r="H237" s="843">
        <v>68000</v>
      </c>
      <c r="I237" s="844"/>
      <c r="J237" s="185">
        <v>28000</v>
      </c>
      <c r="K237" s="185">
        <v>6181</v>
      </c>
      <c r="L237" s="186">
        <v>22.08</v>
      </c>
      <c r="M237" s="187">
        <f t="shared" si="5"/>
        <v>1.7367744087872818E-3</v>
      </c>
    </row>
    <row r="238" spans="1:13" ht="11.85" customHeight="1" x14ac:dyDescent="0.25">
      <c r="A238" s="175"/>
      <c r="B238" s="176"/>
      <c r="C238" s="176"/>
      <c r="D238" s="188"/>
      <c r="E238" s="840" t="s">
        <v>277</v>
      </c>
      <c r="F238" s="841"/>
      <c r="G238" s="842"/>
      <c r="H238" s="843">
        <v>0</v>
      </c>
      <c r="I238" s="844"/>
      <c r="J238" s="185">
        <v>100000</v>
      </c>
      <c r="K238" s="185">
        <v>0</v>
      </c>
      <c r="L238" s="186">
        <v>0</v>
      </c>
      <c r="M238" s="187">
        <f t="shared" si="5"/>
        <v>0</v>
      </c>
    </row>
    <row r="239" spans="1:13" ht="11.85" customHeight="1" x14ac:dyDescent="0.25">
      <c r="A239" s="175"/>
      <c r="B239" s="176"/>
      <c r="C239" s="176"/>
      <c r="D239" s="188"/>
      <c r="E239" s="840" t="s">
        <v>231</v>
      </c>
      <c r="F239" s="841"/>
      <c r="G239" s="842"/>
      <c r="H239" s="843">
        <v>2900000</v>
      </c>
      <c r="I239" s="844"/>
      <c r="J239" s="185">
        <v>1959114</v>
      </c>
      <c r="K239" s="185">
        <v>620967</v>
      </c>
      <c r="L239" s="186">
        <v>31.7</v>
      </c>
      <c r="M239" s="187">
        <f t="shared" si="5"/>
        <v>0.17448302771419058</v>
      </c>
    </row>
    <row r="240" spans="1:13" ht="11.85" customHeight="1" x14ac:dyDescent="0.25">
      <c r="A240" s="175"/>
      <c r="B240" s="176"/>
      <c r="C240" s="176"/>
      <c r="D240" s="190"/>
      <c r="E240" s="840" t="s">
        <v>309</v>
      </c>
      <c r="F240" s="841"/>
      <c r="G240" s="842"/>
      <c r="H240" s="843">
        <v>24633000</v>
      </c>
      <c r="I240" s="844"/>
      <c r="J240" s="185">
        <v>30960015</v>
      </c>
      <c r="K240" s="185">
        <v>15095272</v>
      </c>
      <c r="L240" s="186">
        <v>48.76</v>
      </c>
      <c r="M240" s="187">
        <f t="shared" si="5"/>
        <v>4.2415599584667865</v>
      </c>
    </row>
    <row r="241" spans="1:13" ht="12.75" customHeight="1" x14ac:dyDescent="0.25">
      <c r="A241" s="175"/>
      <c r="B241" s="176"/>
      <c r="C241" s="176"/>
      <c r="D241" s="878" t="s">
        <v>238</v>
      </c>
      <c r="E241" s="879"/>
      <c r="F241" s="879"/>
      <c r="G241" s="880"/>
      <c r="H241" s="881">
        <v>117100000</v>
      </c>
      <c r="I241" s="882"/>
      <c r="J241" s="181">
        <v>134532728</v>
      </c>
      <c r="K241" s="181">
        <v>65631616</v>
      </c>
      <c r="L241" s="182">
        <v>48.78</v>
      </c>
      <c r="M241" s="183">
        <f t="shared" si="5"/>
        <v>18.441564645875083</v>
      </c>
    </row>
    <row r="242" spans="1:13" ht="11.85" customHeight="1" x14ac:dyDescent="0.25">
      <c r="A242" s="175"/>
      <c r="B242" s="176"/>
      <c r="C242" s="176"/>
      <c r="D242" s="876" t="s">
        <v>1</v>
      </c>
      <c r="E242" s="840" t="s">
        <v>239</v>
      </c>
      <c r="F242" s="841"/>
      <c r="G242" s="842"/>
      <c r="H242" s="843">
        <v>10000000</v>
      </c>
      <c r="I242" s="844"/>
      <c r="J242" s="185">
        <v>10032728</v>
      </c>
      <c r="K242" s="185">
        <v>31616</v>
      </c>
      <c r="L242" s="186">
        <v>0.32</v>
      </c>
      <c r="M242" s="187">
        <f t="shared" si="5"/>
        <v>8.8836530833552325E-3</v>
      </c>
    </row>
    <row r="243" spans="1:13" ht="11.85" customHeight="1" x14ac:dyDescent="0.25">
      <c r="A243" s="175"/>
      <c r="B243" s="176"/>
      <c r="C243" s="176"/>
      <c r="D243" s="870"/>
      <c r="E243" s="840" t="s">
        <v>310</v>
      </c>
      <c r="F243" s="841"/>
      <c r="G243" s="842"/>
      <c r="H243" s="843">
        <v>81000000</v>
      </c>
      <c r="I243" s="844"/>
      <c r="J243" s="185">
        <v>93180000</v>
      </c>
      <c r="K243" s="185">
        <v>49940000</v>
      </c>
      <c r="L243" s="186">
        <v>53.6</v>
      </c>
      <c r="M243" s="187">
        <f t="shared" si="5"/>
        <v>14.032440377744191</v>
      </c>
    </row>
    <row r="244" spans="1:13" ht="11.85" customHeight="1" x14ac:dyDescent="0.25">
      <c r="A244" s="175"/>
      <c r="B244" s="176"/>
      <c r="C244" s="191"/>
      <c r="D244" s="877"/>
      <c r="E244" s="840" t="s">
        <v>311</v>
      </c>
      <c r="F244" s="841"/>
      <c r="G244" s="842"/>
      <c r="H244" s="843">
        <v>26100000</v>
      </c>
      <c r="I244" s="844"/>
      <c r="J244" s="185">
        <v>31320000</v>
      </c>
      <c r="K244" s="185">
        <v>15660000</v>
      </c>
      <c r="L244" s="186">
        <v>50</v>
      </c>
      <c r="M244" s="187">
        <f t="shared" si="5"/>
        <v>4.4002406150475375</v>
      </c>
    </row>
    <row r="245" spans="1:13" ht="17.850000000000001" customHeight="1" x14ac:dyDescent="0.25">
      <c r="A245" s="175"/>
      <c r="B245" s="176"/>
      <c r="C245" s="859" t="s">
        <v>102</v>
      </c>
      <c r="D245" s="860"/>
      <c r="E245" s="860"/>
      <c r="F245" s="860"/>
      <c r="G245" s="860"/>
      <c r="H245" s="861">
        <v>45000000</v>
      </c>
      <c r="I245" s="862"/>
      <c r="J245" s="177">
        <v>45049692</v>
      </c>
      <c r="K245" s="177">
        <v>24442964</v>
      </c>
      <c r="L245" s="178">
        <v>54.26</v>
      </c>
      <c r="M245" s="179">
        <f t="shared" si="5"/>
        <v>6.8681304562544589</v>
      </c>
    </row>
    <row r="246" spans="1:13" ht="12.75" customHeight="1" x14ac:dyDescent="0.25">
      <c r="A246" s="175"/>
      <c r="B246" s="176"/>
      <c r="C246" s="176" t="s">
        <v>1</v>
      </c>
      <c r="D246" s="878" t="s">
        <v>211</v>
      </c>
      <c r="E246" s="879"/>
      <c r="F246" s="879"/>
      <c r="G246" s="880"/>
      <c r="H246" s="881">
        <v>45000000</v>
      </c>
      <c r="I246" s="882"/>
      <c r="J246" s="181">
        <v>45049692</v>
      </c>
      <c r="K246" s="181">
        <v>24442964</v>
      </c>
      <c r="L246" s="182">
        <v>54.26</v>
      </c>
      <c r="M246" s="183">
        <f t="shared" si="5"/>
        <v>6.8681304562544589</v>
      </c>
    </row>
    <row r="247" spans="1:13" ht="27.75" customHeight="1" x14ac:dyDescent="0.25">
      <c r="A247" s="175"/>
      <c r="B247" s="176"/>
      <c r="C247" s="176"/>
      <c r="D247" s="184" t="s">
        <v>1</v>
      </c>
      <c r="E247" s="840" t="s">
        <v>247</v>
      </c>
      <c r="F247" s="841"/>
      <c r="G247" s="842"/>
      <c r="H247" s="843">
        <v>45000000</v>
      </c>
      <c r="I247" s="844"/>
      <c r="J247" s="185">
        <v>45000000</v>
      </c>
      <c r="K247" s="185">
        <v>24393325</v>
      </c>
      <c r="L247" s="186">
        <v>54.21</v>
      </c>
      <c r="M247" s="187">
        <f t="shared" si="5"/>
        <v>6.854182592659928</v>
      </c>
    </row>
    <row r="248" spans="1:13" ht="36.950000000000003" customHeight="1" x14ac:dyDescent="0.25">
      <c r="A248" s="175"/>
      <c r="B248" s="176"/>
      <c r="C248" s="176"/>
      <c r="D248" s="188"/>
      <c r="E248" s="840" t="s">
        <v>312</v>
      </c>
      <c r="F248" s="841"/>
      <c r="G248" s="842"/>
      <c r="H248" s="843">
        <v>0</v>
      </c>
      <c r="I248" s="844"/>
      <c r="J248" s="185">
        <v>44393</v>
      </c>
      <c r="K248" s="185">
        <v>44392</v>
      </c>
      <c r="L248" s="186">
        <v>100</v>
      </c>
      <c r="M248" s="187">
        <f t="shared" si="5"/>
        <v>1.2473530101097719E-2</v>
      </c>
    </row>
    <row r="249" spans="1:13" ht="36.950000000000003" customHeight="1" x14ac:dyDescent="0.25">
      <c r="A249" s="175" t="s">
        <v>1</v>
      </c>
      <c r="B249" s="176"/>
      <c r="C249" s="176"/>
      <c r="D249" s="188"/>
      <c r="E249" s="840" t="s">
        <v>295</v>
      </c>
      <c r="F249" s="841"/>
      <c r="G249" s="842"/>
      <c r="H249" s="843">
        <v>0</v>
      </c>
      <c r="I249" s="844"/>
      <c r="J249" s="185">
        <v>5299</v>
      </c>
      <c r="K249" s="185">
        <v>5246</v>
      </c>
      <c r="L249" s="186">
        <v>99</v>
      </c>
      <c r="M249" s="187">
        <f t="shared" si="5"/>
        <v>1.4740525074418507E-3</v>
      </c>
    </row>
    <row r="250" spans="1:13" ht="17.850000000000001" customHeight="1" x14ac:dyDescent="0.25">
      <c r="A250" s="175" t="s">
        <v>1</v>
      </c>
      <c r="B250" s="176"/>
      <c r="C250" s="859" t="s">
        <v>103</v>
      </c>
      <c r="D250" s="860"/>
      <c r="E250" s="860"/>
      <c r="F250" s="860"/>
      <c r="G250" s="860"/>
      <c r="H250" s="861">
        <v>177738748</v>
      </c>
      <c r="I250" s="862"/>
      <c r="J250" s="177">
        <v>179599955</v>
      </c>
      <c r="K250" s="177">
        <v>45946488</v>
      </c>
      <c r="L250" s="178">
        <v>25.58</v>
      </c>
      <c r="M250" s="179">
        <f t="shared" si="5"/>
        <v>12.910319451877031</v>
      </c>
    </row>
    <row r="251" spans="1:13" ht="12.75" customHeight="1" x14ac:dyDescent="0.25">
      <c r="A251" s="175"/>
      <c r="B251" s="176"/>
      <c r="C251" s="176" t="s">
        <v>1</v>
      </c>
      <c r="D251" s="878" t="s">
        <v>211</v>
      </c>
      <c r="E251" s="879"/>
      <c r="F251" s="879"/>
      <c r="G251" s="880"/>
      <c r="H251" s="881">
        <v>44689600</v>
      </c>
      <c r="I251" s="882"/>
      <c r="J251" s="181">
        <v>45189600</v>
      </c>
      <c r="K251" s="181">
        <v>16770922</v>
      </c>
      <c r="L251" s="182">
        <v>37.11</v>
      </c>
      <c r="M251" s="183">
        <f t="shared" si="5"/>
        <v>4.7123941338565949</v>
      </c>
    </row>
    <row r="252" spans="1:13" ht="11.85" customHeight="1" x14ac:dyDescent="0.25">
      <c r="A252" s="175"/>
      <c r="B252" s="176"/>
      <c r="C252" s="176"/>
      <c r="D252" s="184" t="s">
        <v>1</v>
      </c>
      <c r="E252" s="840" t="s">
        <v>212</v>
      </c>
      <c r="F252" s="841"/>
      <c r="G252" s="842"/>
      <c r="H252" s="843">
        <v>180000</v>
      </c>
      <c r="I252" s="844"/>
      <c r="J252" s="185">
        <v>180000</v>
      </c>
      <c r="K252" s="185">
        <v>65581</v>
      </c>
      <c r="L252" s="186">
        <v>36.43</v>
      </c>
      <c r="M252" s="187">
        <f t="shared" si="5"/>
        <v>1.8427342258967597E-2</v>
      </c>
    </row>
    <row r="253" spans="1:13" ht="11.85" customHeight="1" x14ac:dyDescent="0.25">
      <c r="A253" s="175"/>
      <c r="B253" s="176"/>
      <c r="C253" s="176"/>
      <c r="D253" s="188"/>
      <c r="E253" s="840" t="s">
        <v>213</v>
      </c>
      <c r="F253" s="841"/>
      <c r="G253" s="842"/>
      <c r="H253" s="843">
        <v>12092160</v>
      </c>
      <c r="I253" s="844"/>
      <c r="J253" s="185">
        <v>12107743</v>
      </c>
      <c r="K253" s="185">
        <v>5424217</v>
      </c>
      <c r="L253" s="186">
        <v>44.8</v>
      </c>
      <c r="M253" s="187">
        <f t="shared" si="5"/>
        <v>1.5241289877542343</v>
      </c>
    </row>
    <row r="254" spans="1:13" ht="11.85" customHeight="1" x14ac:dyDescent="0.25">
      <c r="A254" s="175"/>
      <c r="B254" s="176"/>
      <c r="C254" s="176"/>
      <c r="D254" s="188"/>
      <c r="E254" s="840" t="s">
        <v>214</v>
      </c>
      <c r="F254" s="841"/>
      <c r="G254" s="842"/>
      <c r="H254" s="843">
        <v>850642</v>
      </c>
      <c r="I254" s="844"/>
      <c r="J254" s="185">
        <v>835059</v>
      </c>
      <c r="K254" s="185">
        <v>835058</v>
      </c>
      <c r="L254" s="186">
        <v>100</v>
      </c>
      <c r="M254" s="187">
        <f t="shared" si="5"/>
        <v>0.2346395994585164</v>
      </c>
    </row>
    <row r="255" spans="1:13" ht="11.85" customHeight="1" x14ac:dyDescent="0.25">
      <c r="A255" s="175"/>
      <c r="B255" s="176"/>
      <c r="C255" s="176"/>
      <c r="D255" s="188"/>
      <c r="E255" s="840" t="s">
        <v>215</v>
      </c>
      <c r="F255" s="841"/>
      <c r="G255" s="842"/>
      <c r="H255" s="843">
        <v>2200277</v>
      </c>
      <c r="I255" s="844"/>
      <c r="J255" s="185">
        <v>2200277</v>
      </c>
      <c r="K255" s="185">
        <v>1055412</v>
      </c>
      <c r="L255" s="186">
        <v>47.97</v>
      </c>
      <c r="M255" s="187">
        <f t="shared" si="5"/>
        <v>0.29655598646287051</v>
      </c>
    </row>
    <row r="256" spans="1:13" ht="11.85" customHeight="1" x14ac:dyDescent="0.25">
      <c r="A256" s="175"/>
      <c r="B256" s="176"/>
      <c r="C256" s="176"/>
      <c r="D256" s="188"/>
      <c r="E256" s="840" t="s">
        <v>216</v>
      </c>
      <c r="F256" s="841"/>
      <c r="G256" s="842"/>
      <c r="H256" s="843">
        <v>258856</v>
      </c>
      <c r="I256" s="844"/>
      <c r="J256" s="185">
        <v>258856</v>
      </c>
      <c r="K256" s="185">
        <v>102007</v>
      </c>
      <c r="L256" s="186">
        <v>39.409999999999997</v>
      </c>
      <c r="M256" s="187">
        <f t="shared" si="5"/>
        <v>2.8662537957800393E-2</v>
      </c>
    </row>
    <row r="257" spans="1:13" ht="11.85" customHeight="1" x14ac:dyDescent="0.25">
      <c r="A257" s="175"/>
      <c r="B257" s="176"/>
      <c r="C257" s="176"/>
      <c r="D257" s="188"/>
      <c r="E257" s="840" t="s">
        <v>217</v>
      </c>
      <c r="F257" s="841"/>
      <c r="G257" s="842"/>
      <c r="H257" s="843">
        <v>50000</v>
      </c>
      <c r="I257" s="844"/>
      <c r="J257" s="185">
        <v>265000</v>
      </c>
      <c r="K257" s="185">
        <v>102198</v>
      </c>
      <c r="L257" s="186">
        <v>38.57</v>
      </c>
      <c r="M257" s="187">
        <f t="shared" si="5"/>
        <v>2.8716206282032454E-2</v>
      </c>
    </row>
    <row r="258" spans="1:13" ht="11.85" customHeight="1" x14ac:dyDescent="0.25">
      <c r="A258" s="175"/>
      <c r="B258" s="176"/>
      <c r="C258" s="176"/>
      <c r="D258" s="188"/>
      <c r="E258" s="840" t="s">
        <v>218</v>
      </c>
      <c r="F258" s="841"/>
      <c r="G258" s="842"/>
      <c r="H258" s="843">
        <v>44000</v>
      </c>
      <c r="I258" s="844"/>
      <c r="J258" s="185">
        <v>44000</v>
      </c>
      <c r="K258" s="185">
        <v>18425</v>
      </c>
      <c r="L258" s="186">
        <v>41.88</v>
      </c>
      <c r="M258" s="187">
        <f t="shared" si="5"/>
        <v>5.1771668794540794E-3</v>
      </c>
    </row>
    <row r="259" spans="1:13" ht="11.85" customHeight="1" x14ac:dyDescent="0.25">
      <c r="A259" s="175"/>
      <c r="B259" s="176"/>
      <c r="C259" s="176"/>
      <c r="D259" s="188"/>
      <c r="E259" s="840" t="s">
        <v>219</v>
      </c>
      <c r="F259" s="841"/>
      <c r="G259" s="842"/>
      <c r="H259" s="843">
        <v>3245140</v>
      </c>
      <c r="I259" s="844"/>
      <c r="J259" s="185">
        <v>3184264</v>
      </c>
      <c r="K259" s="185">
        <v>1071941</v>
      </c>
      <c r="L259" s="186">
        <v>33.659999999999997</v>
      </c>
      <c r="M259" s="187">
        <f t="shared" si="5"/>
        <v>0.30120040390387437</v>
      </c>
    </row>
    <row r="260" spans="1:13" ht="11.85" customHeight="1" x14ac:dyDescent="0.25">
      <c r="A260" s="175"/>
      <c r="B260" s="176"/>
      <c r="C260" s="176"/>
      <c r="D260" s="188"/>
      <c r="E260" s="840" t="s">
        <v>220</v>
      </c>
      <c r="F260" s="841"/>
      <c r="G260" s="842"/>
      <c r="H260" s="843">
        <v>470844</v>
      </c>
      <c r="I260" s="844"/>
      <c r="J260" s="185">
        <v>445186</v>
      </c>
      <c r="K260" s="185">
        <v>129255</v>
      </c>
      <c r="L260" s="186">
        <v>29.03</v>
      </c>
      <c r="M260" s="187">
        <f t="shared" si="5"/>
        <v>3.6318844233586813E-2</v>
      </c>
    </row>
    <row r="261" spans="1:13" ht="11.85" customHeight="1" x14ac:dyDescent="0.25">
      <c r="A261" s="175"/>
      <c r="B261" s="176"/>
      <c r="C261" s="176"/>
      <c r="D261" s="188"/>
      <c r="E261" s="840" t="s">
        <v>221</v>
      </c>
      <c r="F261" s="841"/>
      <c r="G261" s="842"/>
      <c r="H261" s="843">
        <v>3788686</v>
      </c>
      <c r="I261" s="844"/>
      <c r="J261" s="185">
        <v>3733940</v>
      </c>
      <c r="K261" s="185">
        <v>996295</v>
      </c>
      <c r="L261" s="186">
        <v>26.68</v>
      </c>
      <c r="M261" s="187">
        <f t="shared" si="5"/>
        <v>0.27994493764807066</v>
      </c>
    </row>
    <row r="262" spans="1:13" ht="11.85" customHeight="1" x14ac:dyDescent="0.25">
      <c r="A262" s="175"/>
      <c r="B262" s="176"/>
      <c r="C262" s="176"/>
      <c r="D262" s="188"/>
      <c r="E262" s="840" t="s">
        <v>222</v>
      </c>
      <c r="F262" s="841"/>
      <c r="G262" s="842"/>
      <c r="H262" s="843">
        <v>16600</v>
      </c>
      <c r="I262" s="844"/>
      <c r="J262" s="185">
        <v>16600</v>
      </c>
      <c r="K262" s="185">
        <v>5520</v>
      </c>
      <c r="L262" s="186">
        <v>33.25</v>
      </c>
      <c r="M262" s="187">
        <f t="shared" si="5"/>
        <v>1.5510426689056456E-3</v>
      </c>
    </row>
    <row r="263" spans="1:13" ht="11.85" customHeight="1" x14ac:dyDescent="0.25">
      <c r="A263" s="175"/>
      <c r="B263" s="176"/>
      <c r="C263" s="176"/>
      <c r="D263" s="188"/>
      <c r="E263" s="840" t="s">
        <v>223</v>
      </c>
      <c r="F263" s="841"/>
      <c r="G263" s="842"/>
      <c r="H263" s="843">
        <v>19999495</v>
      </c>
      <c r="I263" s="844"/>
      <c r="J263" s="185">
        <v>20169861</v>
      </c>
      <c r="K263" s="185">
        <v>6158707</v>
      </c>
      <c r="L263" s="186">
        <v>30.53</v>
      </c>
      <c r="M263" s="187">
        <f t="shared" si="5"/>
        <v>1.7305103880956307</v>
      </c>
    </row>
    <row r="264" spans="1:13" ht="11.85" customHeight="1" x14ac:dyDescent="0.25">
      <c r="A264" s="175"/>
      <c r="B264" s="176"/>
      <c r="C264" s="176"/>
      <c r="D264" s="188"/>
      <c r="E264" s="840" t="s">
        <v>224</v>
      </c>
      <c r="F264" s="841"/>
      <c r="G264" s="842"/>
      <c r="H264" s="843">
        <v>30000</v>
      </c>
      <c r="I264" s="844"/>
      <c r="J264" s="185">
        <v>30000</v>
      </c>
      <c r="K264" s="185">
        <v>14416</v>
      </c>
      <c r="L264" s="186">
        <v>48.05</v>
      </c>
      <c r="M264" s="187">
        <f t="shared" si="5"/>
        <v>4.0506940425622797E-3</v>
      </c>
    </row>
    <row r="265" spans="1:13" ht="24" customHeight="1" x14ac:dyDescent="0.25">
      <c r="A265" s="175"/>
      <c r="B265" s="176"/>
      <c r="C265" s="176"/>
      <c r="D265" s="188"/>
      <c r="E265" s="840" t="s">
        <v>225</v>
      </c>
      <c r="F265" s="841"/>
      <c r="G265" s="842"/>
      <c r="H265" s="843">
        <v>65000</v>
      </c>
      <c r="I265" s="844"/>
      <c r="J265" s="185">
        <v>65000</v>
      </c>
      <c r="K265" s="185">
        <v>13064</v>
      </c>
      <c r="L265" s="186">
        <v>20.100000000000001</v>
      </c>
      <c r="M265" s="187">
        <f t="shared" si="5"/>
        <v>3.6708009830766939E-3</v>
      </c>
    </row>
    <row r="266" spans="1:13" ht="24" customHeight="1" x14ac:dyDescent="0.25">
      <c r="A266" s="175"/>
      <c r="B266" s="176"/>
      <c r="C266" s="176"/>
      <c r="D266" s="188"/>
      <c r="E266" s="840" t="s">
        <v>226</v>
      </c>
      <c r="F266" s="841"/>
      <c r="G266" s="842"/>
      <c r="H266" s="843">
        <v>75000</v>
      </c>
      <c r="I266" s="844"/>
      <c r="J266" s="185">
        <v>75000</v>
      </c>
      <c r="K266" s="185">
        <v>13492</v>
      </c>
      <c r="L266" s="186">
        <v>17.989999999999998</v>
      </c>
      <c r="M266" s="187">
        <f t="shared" si="5"/>
        <v>3.7910629871150308E-3</v>
      </c>
    </row>
    <row r="267" spans="1:13" ht="11.85" customHeight="1" x14ac:dyDescent="0.25">
      <c r="A267" s="175"/>
      <c r="B267" s="176"/>
      <c r="C267" s="176"/>
      <c r="D267" s="188"/>
      <c r="E267" s="840" t="s">
        <v>227</v>
      </c>
      <c r="F267" s="841"/>
      <c r="G267" s="842"/>
      <c r="H267" s="843">
        <v>5000</v>
      </c>
      <c r="I267" s="844"/>
      <c r="J267" s="185">
        <v>6826</v>
      </c>
      <c r="K267" s="185">
        <v>3193</v>
      </c>
      <c r="L267" s="186">
        <v>46.78</v>
      </c>
      <c r="M267" s="187">
        <f t="shared" si="5"/>
        <v>8.9718826844487781E-4</v>
      </c>
    </row>
    <row r="268" spans="1:13" ht="15" customHeight="1" x14ac:dyDescent="0.25">
      <c r="A268" s="175"/>
      <c r="B268" s="176"/>
      <c r="C268" s="176"/>
      <c r="D268" s="188"/>
      <c r="E268" s="840" t="s">
        <v>228</v>
      </c>
      <c r="F268" s="841"/>
      <c r="G268" s="842"/>
      <c r="H268" s="843">
        <v>45000</v>
      </c>
      <c r="I268" s="844"/>
      <c r="J268" s="185">
        <v>45000</v>
      </c>
      <c r="K268" s="185">
        <v>0</v>
      </c>
      <c r="L268" s="186">
        <v>0</v>
      </c>
      <c r="M268" s="187">
        <f t="shared" si="5"/>
        <v>0</v>
      </c>
    </row>
    <row r="269" spans="1:13" ht="11.85" customHeight="1" x14ac:dyDescent="0.25">
      <c r="A269" s="175"/>
      <c r="B269" s="176"/>
      <c r="C269" s="176"/>
      <c r="D269" s="188"/>
      <c r="E269" s="840" t="s">
        <v>229</v>
      </c>
      <c r="F269" s="841"/>
      <c r="G269" s="842"/>
      <c r="H269" s="843">
        <v>11300</v>
      </c>
      <c r="I269" s="844"/>
      <c r="J269" s="185">
        <v>11345</v>
      </c>
      <c r="K269" s="185">
        <v>7716</v>
      </c>
      <c r="L269" s="186">
        <v>68.010000000000005</v>
      </c>
      <c r="M269" s="187">
        <f t="shared" si="5"/>
        <v>2.1680879045789785E-3</v>
      </c>
    </row>
    <row r="270" spans="1:13" ht="11.85" customHeight="1" x14ac:dyDescent="0.25">
      <c r="A270" s="175"/>
      <c r="B270" s="176"/>
      <c r="C270" s="176"/>
      <c r="D270" s="188"/>
      <c r="E270" s="840" t="s">
        <v>230</v>
      </c>
      <c r="F270" s="841"/>
      <c r="G270" s="842"/>
      <c r="H270" s="843">
        <v>500</v>
      </c>
      <c r="I270" s="844"/>
      <c r="J270" s="185">
        <v>4122</v>
      </c>
      <c r="K270" s="185">
        <v>2847</v>
      </c>
      <c r="L270" s="186">
        <v>69.06</v>
      </c>
      <c r="M270" s="187">
        <f t="shared" si="5"/>
        <v>7.9996711564753133E-4</v>
      </c>
    </row>
    <row r="271" spans="1:13" ht="11.85" customHeight="1" x14ac:dyDescent="0.25">
      <c r="A271" s="175"/>
      <c r="B271" s="176"/>
      <c r="C271" s="176"/>
      <c r="D271" s="188"/>
      <c r="E271" s="840" t="s">
        <v>231</v>
      </c>
      <c r="F271" s="841"/>
      <c r="G271" s="842"/>
      <c r="H271" s="843">
        <v>661000</v>
      </c>
      <c r="I271" s="844"/>
      <c r="J271" s="185">
        <v>661000</v>
      </c>
      <c r="K271" s="185">
        <v>339089</v>
      </c>
      <c r="L271" s="186">
        <v>51.3</v>
      </c>
      <c r="M271" s="187">
        <f t="shared" si="5"/>
        <v>9.5279258615316387E-2</v>
      </c>
    </row>
    <row r="272" spans="1:13" ht="11.85" customHeight="1" x14ac:dyDescent="0.25">
      <c r="A272" s="175"/>
      <c r="B272" s="176"/>
      <c r="C272" s="176"/>
      <c r="D272" s="188"/>
      <c r="E272" s="840" t="s">
        <v>232</v>
      </c>
      <c r="F272" s="841"/>
      <c r="G272" s="842"/>
      <c r="H272" s="843">
        <v>270000</v>
      </c>
      <c r="I272" s="844"/>
      <c r="J272" s="185">
        <v>270000</v>
      </c>
      <c r="K272" s="185">
        <v>262361</v>
      </c>
      <c r="L272" s="186">
        <v>97.17</v>
      </c>
      <c r="M272" s="187">
        <f t="shared" si="5"/>
        <v>7.3719765517527902E-2</v>
      </c>
    </row>
    <row r="273" spans="1:13" ht="11.85" customHeight="1" x14ac:dyDescent="0.25">
      <c r="A273" s="175"/>
      <c r="B273" s="176"/>
      <c r="C273" s="176"/>
      <c r="D273" s="188"/>
      <c r="E273" s="840" t="s">
        <v>233</v>
      </c>
      <c r="F273" s="841"/>
      <c r="G273" s="842"/>
      <c r="H273" s="843">
        <v>140000</v>
      </c>
      <c r="I273" s="844"/>
      <c r="J273" s="185">
        <v>140000</v>
      </c>
      <c r="K273" s="185">
        <v>67050</v>
      </c>
      <c r="L273" s="186">
        <v>47.89</v>
      </c>
      <c r="M273" s="187">
        <f t="shared" si="5"/>
        <v>1.8840110679370203E-2</v>
      </c>
    </row>
    <row r="274" spans="1:13" ht="11.85" customHeight="1" x14ac:dyDescent="0.25">
      <c r="A274" s="175"/>
      <c r="B274" s="176"/>
      <c r="C274" s="176"/>
      <c r="D274" s="188"/>
      <c r="E274" s="840" t="s">
        <v>313</v>
      </c>
      <c r="F274" s="841"/>
      <c r="G274" s="842"/>
      <c r="H274" s="843">
        <v>13000</v>
      </c>
      <c r="I274" s="844"/>
      <c r="J274" s="185">
        <v>13000</v>
      </c>
      <c r="K274" s="185">
        <v>6913</v>
      </c>
      <c r="L274" s="186">
        <v>53.18</v>
      </c>
      <c r="M274" s="187">
        <f t="shared" si="5"/>
        <v>1.9424561540117261E-3</v>
      </c>
    </row>
    <row r="275" spans="1:13" ht="11.85" customHeight="1" x14ac:dyDescent="0.25">
      <c r="A275" s="175"/>
      <c r="B275" s="176"/>
      <c r="C275" s="176"/>
      <c r="D275" s="188"/>
      <c r="E275" s="840" t="s">
        <v>314</v>
      </c>
      <c r="F275" s="841"/>
      <c r="G275" s="842"/>
      <c r="H275" s="843">
        <v>0</v>
      </c>
      <c r="I275" s="844"/>
      <c r="J275" s="185">
        <v>104</v>
      </c>
      <c r="K275" s="185">
        <v>104</v>
      </c>
      <c r="L275" s="186">
        <v>99.75</v>
      </c>
      <c r="M275" s="187">
        <f t="shared" ref="M275:M338" si="6">+K275/$K$9*100</f>
        <v>2.9222543037352741E-5</v>
      </c>
    </row>
    <row r="276" spans="1:13" ht="11.85" customHeight="1" x14ac:dyDescent="0.25">
      <c r="A276" s="175"/>
      <c r="B276" s="176"/>
      <c r="C276" s="176"/>
      <c r="D276" s="188"/>
      <c r="E276" s="840" t="s">
        <v>234</v>
      </c>
      <c r="F276" s="841"/>
      <c r="G276" s="842"/>
      <c r="H276" s="843">
        <v>5100</v>
      </c>
      <c r="I276" s="844"/>
      <c r="J276" s="185">
        <v>5402</v>
      </c>
      <c r="K276" s="185">
        <v>5302</v>
      </c>
      <c r="L276" s="186">
        <v>98.15</v>
      </c>
      <c r="M276" s="187">
        <f t="shared" si="6"/>
        <v>1.4897877229235023E-3</v>
      </c>
    </row>
    <row r="277" spans="1:13" ht="36.950000000000003" customHeight="1" x14ac:dyDescent="0.25">
      <c r="A277" s="175"/>
      <c r="B277" s="176"/>
      <c r="C277" s="176"/>
      <c r="D277" s="188"/>
      <c r="E277" s="840" t="s">
        <v>295</v>
      </c>
      <c r="F277" s="841"/>
      <c r="G277" s="842"/>
      <c r="H277" s="843">
        <v>70000</v>
      </c>
      <c r="I277" s="844"/>
      <c r="J277" s="185">
        <v>70000</v>
      </c>
      <c r="K277" s="185">
        <v>16129</v>
      </c>
      <c r="L277" s="186">
        <v>23.04</v>
      </c>
      <c r="M277" s="187">
        <f t="shared" si="6"/>
        <v>4.5320230447063684E-3</v>
      </c>
    </row>
    <row r="278" spans="1:13" ht="11.85" customHeight="1" x14ac:dyDescent="0.25">
      <c r="A278" s="175"/>
      <c r="B278" s="176"/>
      <c r="C278" s="176"/>
      <c r="D278" s="188"/>
      <c r="E278" s="840" t="s">
        <v>315</v>
      </c>
      <c r="F278" s="841"/>
      <c r="G278" s="842"/>
      <c r="H278" s="843">
        <v>0</v>
      </c>
      <c r="I278" s="844"/>
      <c r="J278" s="185">
        <v>15</v>
      </c>
      <c r="K278" s="185">
        <v>15</v>
      </c>
      <c r="L278" s="186">
        <v>97.33</v>
      </c>
      <c r="M278" s="187">
        <f t="shared" si="6"/>
        <v>4.2147898611566454E-6</v>
      </c>
    </row>
    <row r="279" spans="1:13" ht="11.85" customHeight="1" x14ac:dyDescent="0.25">
      <c r="A279" s="175"/>
      <c r="B279" s="176"/>
      <c r="C279" s="176"/>
      <c r="D279" s="188"/>
      <c r="E279" s="840" t="s">
        <v>236</v>
      </c>
      <c r="F279" s="841"/>
      <c r="G279" s="842"/>
      <c r="H279" s="843">
        <v>39000</v>
      </c>
      <c r="I279" s="844"/>
      <c r="J279" s="185">
        <v>289000</v>
      </c>
      <c r="K279" s="185">
        <v>28340</v>
      </c>
      <c r="L279" s="186">
        <v>9.81</v>
      </c>
      <c r="M279" s="187">
        <f t="shared" si="6"/>
        <v>7.9631429776786215E-3</v>
      </c>
    </row>
    <row r="280" spans="1:13" ht="11.85" customHeight="1" x14ac:dyDescent="0.25">
      <c r="A280" s="175"/>
      <c r="B280" s="176"/>
      <c r="C280" s="176"/>
      <c r="D280" s="190"/>
      <c r="E280" s="840" t="s">
        <v>237</v>
      </c>
      <c r="F280" s="841"/>
      <c r="G280" s="842"/>
      <c r="H280" s="843">
        <v>63000</v>
      </c>
      <c r="I280" s="844"/>
      <c r="J280" s="185">
        <v>63000</v>
      </c>
      <c r="K280" s="185">
        <v>26276</v>
      </c>
      <c r="L280" s="186">
        <v>41.71</v>
      </c>
      <c r="M280" s="187">
        <f t="shared" si="6"/>
        <v>7.3831878927834681E-3</v>
      </c>
    </row>
    <row r="281" spans="1:13" ht="12.75" customHeight="1" x14ac:dyDescent="0.25">
      <c r="A281" s="175"/>
      <c r="B281" s="176"/>
      <c r="C281" s="176"/>
      <c r="D281" s="878" t="s">
        <v>238</v>
      </c>
      <c r="E281" s="879"/>
      <c r="F281" s="879"/>
      <c r="G281" s="880"/>
      <c r="H281" s="881">
        <v>133049148</v>
      </c>
      <c r="I281" s="882"/>
      <c r="J281" s="181">
        <v>134410355</v>
      </c>
      <c r="K281" s="181">
        <v>29175566</v>
      </c>
      <c r="L281" s="182">
        <v>21.71</v>
      </c>
      <c r="M281" s="183">
        <f t="shared" si="6"/>
        <v>8.1979253180204363</v>
      </c>
    </row>
    <row r="282" spans="1:13" ht="11.85" customHeight="1" x14ac:dyDescent="0.25">
      <c r="A282" s="175"/>
      <c r="B282" s="176"/>
      <c r="C282" s="176"/>
      <c r="D282" s="189" t="s">
        <v>1</v>
      </c>
      <c r="E282" s="840" t="s">
        <v>241</v>
      </c>
      <c r="F282" s="841"/>
      <c r="G282" s="842"/>
      <c r="H282" s="843">
        <v>44558577</v>
      </c>
      <c r="I282" s="844"/>
      <c r="J282" s="185">
        <v>47814749</v>
      </c>
      <c r="K282" s="185">
        <v>729568</v>
      </c>
      <c r="L282" s="186">
        <v>1.53</v>
      </c>
      <c r="M282" s="187">
        <f t="shared" si="6"/>
        <v>0.20499838729495543</v>
      </c>
    </row>
    <row r="283" spans="1:13" ht="11.85" customHeight="1" x14ac:dyDescent="0.25">
      <c r="A283" s="175" t="s">
        <v>1</v>
      </c>
      <c r="B283" s="176"/>
      <c r="C283" s="176"/>
      <c r="D283" s="188"/>
      <c r="E283" s="840" t="s">
        <v>244</v>
      </c>
      <c r="F283" s="841"/>
      <c r="G283" s="842"/>
      <c r="H283" s="843">
        <v>46411200</v>
      </c>
      <c r="I283" s="844"/>
      <c r="J283" s="185">
        <v>52128787</v>
      </c>
      <c r="K283" s="185">
        <v>17558560</v>
      </c>
      <c r="L283" s="186">
        <v>33.68</v>
      </c>
      <c r="M283" s="187">
        <f t="shared" si="6"/>
        <v>4.9337093776340417</v>
      </c>
    </row>
    <row r="284" spans="1:13" ht="11.85" customHeight="1" x14ac:dyDescent="0.25">
      <c r="A284" s="175"/>
      <c r="B284" s="176"/>
      <c r="C284" s="176"/>
      <c r="D284" s="188"/>
      <c r="E284" s="840" t="s">
        <v>245</v>
      </c>
      <c r="F284" s="841"/>
      <c r="G284" s="842"/>
      <c r="H284" s="843">
        <v>38019371</v>
      </c>
      <c r="I284" s="844"/>
      <c r="J284" s="185">
        <v>30140208</v>
      </c>
      <c r="K284" s="185">
        <v>10158231</v>
      </c>
      <c r="L284" s="186">
        <v>33.700000000000003</v>
      </c>
      <c r="M284" s="187">
        <f t="shared" si="6"/>
        <v>2.854320601739142</v>
      </c>
    </row>
    <row r="285" spans="1:13" ht="11.85" customHeight="1" x14ac:dyDescent="0.25">
      <c r="A285" s="175"/>
      <c r="B285" s="176"/>
      <c r="C285" s="176"/>
      <c r="D285" s="188"/>
      <c r="E285" s="840" t="s">
        <v>239</v>
      </c>
      <c r="F285" s="841"/>
      <c r="G285" s="842"/>
      <c r="H285" s="843">
        <v>3750000</v>
      </c>
      <c r="I285" s="844"/>
      <c r="J285" s="185">
        <v>3750000</v>
      </c>
      <c r="K285" s="185">
        <v>369872</v>
      </c>
      <c r="L285" s="186">
        <v>9.86</v>
      </c>
      <c r="M285" s="187">
        <f t="shared" si="6"/>
        <v>0.10392885036838205</v>
      </c>
    </row>
    <row r="286" spans="1:13" ht="36.950000000000003" customHeight="1" x14ac:dyDescent="0.25">
      <c r="A286" s="175"/>
      <c r="B286" s="176"/>
      <c r="C286" s="176"/>
      <c r="D286" s="188"/>
      <c r="E286" s="840" t="s">
        <v>316</v>
      </c>
      <c r="F286" s="841"/>
      <c r="G286" s="842"/>
      <c r="H286" s="843">
        <v>305000</v>
      </c>
      <c r="I286" s="844"/>
      <c r="J286" s="185">
        <v>518851</v>
      </c>
      <c r="K286" s="185">
        <v>306576</v>
      </c>
      <c r="L286" s="186">
        <v>59.09</v>
      </c>
      <c r="M286" s="187">
        <f t="shared" si="6"/>
        <v>8.6143561098263988E-2</v>
      </c>
    </row>
    <row r="287" spans="1:13" ht="36.950000000000003" customHeight="1" x14ac:dyDescent="0.25">
      <c r="A287" s="175"/>
      <c r="B287" s="176"/>
      <c r="C287" s="176"/>
      <c r="D287" s="190"/>
      <c r="E287" s="840" t="s">
        <v>297</v>
      </c>
      <c r="F287" s="841"/>
      <c r="G287" s="842"/>
      <c r="H287" s="843">
        <v>5000</v>
      </c>
      <c r="I287" s="844"/>
      <c r="J287" s="185">
        <v>57760</v>
      </c>
      <c r="K287" s="185">
        <v>52759</v>
      </c>
      <c r="L287" s="186">
        <v>91.34</v>
      </c>
      <c r="M287" s="187">
        <f t="shared" si="6"/>
        <v>1.4824539885650896E-2</v>
      </c>
    </row>
    <row r="288" spans="1:13" ht="17.850000000000001" customHeight="1" x14ac:dyDescent="0.25">
      <c r="A288" s="175" t="s">
        <v>1</v>
      </c>
      <c r="B288" s="176"/>
      <c r="C288" s="859" t="s">
        <v>317</v>
      </c>
      <c r="D288" s="860"/>
      <c r="E288" s="860"/>
      <c r="F288" s="860"/>
      <c r="G288" s="860"/>
      <c r="H288" s="861">
        <v>10000</v>
      </c>
      <c r="I288" s="862"/>
      <c r="J288" s="177">
        <v>10000</v>
      </c>
      <c r="K288" s="177">
        <v>0</v>
      </c>
      <c r="L288" s="178">
        <v>0</v>
      </c>
      <c r="M288" s="179">
        <f t="shared" si="6"/>
        <v>0</v>
      </c>
    </row>
    <row r="289" spans="1:13" ht="12.75" customHeight="1" x14ac:dyDescent="0.25">
      <c r="A289" s="175"/>
      <c r="B289" s="176"/>
      <c r="C289" s="176" t="s">
        <v>1</v>
      </c>
      <c r="D289" s="878" t="s">
        <v>211</v>
      </c>
      <c r="E289" s="879"/>
      <c r="F289" s="879"/>
      <c r="G289" s="880"/>
      <c r="H289" s="881">
        <v>10000</v>
      </c>
      <c r="I289" s="882"/>
      <c r="J289" s="181">
        <v>10000</v>
      </c>
      <c r="K289" s="181">
        <v>0</v>
      </c>
      <c r="L289" s="182">
        <v>0</v>
      </c>
      <c r="M289" s="183">
        <f t="shared" si="6"/>
        <v>0</v>
      </c>
    </row>
    <row r="290" spans="1:13" ht="11.85" customHeight="1" x14ac:dyDescent="0.25">
      <c r="A290" s="175"/>
      <c r="B290" s="176"/>
      <c r="C290" s="191"/>
      <c r="D290" s="189" t="s">
        <v>1</v>
      </c>
      <c r="E290" s="840" t="s">
        <v>223</v>
      </c>
      <c r="F290" s="841"/>
      <c r="G290" s="842"/>
      <c r="H290" s="843">
        <v>10000</v>
      </c>
      <c r="I290" s="844"/>
      <c r="J290" s="185">
        <v>10000</v>
      </c>
      <c r="K290" s="185">
        <v>0</v>
      </c>
      <c r="L290" s="186">
        <v>0</v>
      </c>
      <c r="M290" s="187">
        <f t="shared" si="6"/>
        <v>0</v>
      </c>
    </row>
    <row r="291" spans="1:13" ht="17.850000000000001" customHeight="1" x14ac:dyDescent="0.25">
      <c r="A291" s="175"/>
      <c r="B291" s="176"/>
      <c r="C291" s="859" t="s">
        <v>318</v>
      </c>
      <c r="D291" s="860"/>
      <c r="E291" s="860"/>
      <c r="F291" s="860"/>
      <c r="G291" s="860"/>
      <c r="H291" s="861">
        <v>316300</v>
      </c>
      <c r="I291" s="862"/>
      <c r="J291" s="177">
        <v>661660</v>
      </c>
      <c r="K291" s="177">
        <v>189212</v>
      </c>
      <c r="L291" s="178">
        <v>28.6</v>
      </c>
      <c r="M291" s="179">
        <f t="shared" si="6"/>
        <v>5.3165921280611407E-2</v>
      </c>
    </row>
    <row r="292" spans="1:13" ht="12.75" customHeight="1" x14ac:dyDescent="0.25">
      <c r="A292" s="175"/>
      <c r="B292" s="176"/>
      <c r="C292" s="176" t="s">
        <v>1</v>
      </c>
      <c r="D292" s="878" t="s">
        <v>211</v>
      </c>
      <c r="E292" s="879"/>
      <c r="F292" s="879"/>
      <c r="G292" s="880"/>
      <c r="H292" s="881">
        <v>15000</v>
      </c>
      <c r="I292" s="882"/>
      <c r="J292" s="181">
        <v>15000</v>
      </c>
      <c r="K292" s="181">
        <v>0</v>
      </c>
      <c r="L292" s="182">
        <v>0</v>
      </c>
      <c r="M292" s="183">
        <f t="shared" si="6"/>
        <v>0</v>
      </c>
    </row>
    <row r="293" spans="1:13" ht="11.85" customHeight="1" x14ac:dyDescent="0.25">
      <c r="A293" s="175"/>
      <c r="B293" s="176"/>
      <c r="C293" s="176"/>
      <c r="D293" s="184" t="s">
        <v>1</v>
      </c>
      <c r="E293" s="840" t="s">
        <v>219</v>
      </c>
      <c r="F293" s="841"/>
      <c r="G293" s="842"/>
      <c r="H293" s="843">
        <v>2500</v>
      </c>
      <c r="I293" s="844"/>
      <c r="J293" s="185">
        <v>2500</v>
      </c>
      <c r="K293" s="185">
        <v>0</v>
      </c>
      <c r="L293" s="186">
        <v>0</v>
      </c>
      <c r="M293" s="187">
        <f t="shared" si="6"/>
        <v>0</v>
      </c>
    </row>
    <row r="294" spans="1:13" ht="11.85" customHeight="1" x14ac:dyDescent="0.25">
      <c r="A294" s="175"/>
      <c r="B294" s="176"/>
      <c r="C294" s="176"/>
      <c r="D294" s="190"/>
      <c r="E294" s="840" t="s">
        <v>223</v>
      </c>
      <c r="F294" s="841"/>
      <c r="G294" s="842"/>
      <c r="H294" s="843">
        <v>12500</v>
      </c>
      <c r="I294" s="844"/>
      <c r="J294" s="185">
        <v>12500</v>
      </c>
      <c r="K294" s="185">
        <v>0</v>
      </c>
      <c r="L294" s="186">
        <v>0</v>
      </c>
      <c r="M294" s="187">
        <f t="shared" si="6"/>
        <v>0</v>
      </c>
    </row>
    <row r="295" spans="1:13" ht="12.75" customHeight="1" x14ac:dyDescent="0.25">
      <c r="A295" s="175"/>
      <c r="B295" s="176"/>
      <c r="C295" s="176"/>
      <c r="D295" s="878" t="s">
        <v>238</v>
      </c>
      <c r="E295" s="879"/>
      <c r="F295" s="879"/>
      <c r="G295" s="880"/>
      <c r="H295" s="881">
        <v>301300</v>
      </c>
      <c r="I295" s="882"/>
      <c r="J295" s="181">
        <v>646660</v>
      </c>
      <c r="K295" s="181">
        <v>189212</v>
      </c>
      <c r="L295" s="182">
        <v>29.26</v>
      </c>
      <c r="M295" s="183">
        <f t="shared" si="6"/>
        <v>5.3165921280611407E-2</v>
      </c>
    </row>
    <row r="296" spans="1:13" ht="11.85" customHeight="1" x14ac:dyDescent="0.25">
      <c r="A296" s="175"/>
      <c r="B296" s="176"/>
      <c r="C296" s="176"/>
      <c r="D296" s="184" t="s">
        <v>1</v>
      </c>
      <c r="E296" s="840" t="s">
        <v>244</v>
      </c>
      <c r="F296" s="841"/>
      <c r="G296" s="842"/>
      <c r="H296" s="843">
        <v>225975</v>
      </c>
      <c r="I296" s="844"/>
      <c r="J296" s="185">
        <v>450120</v>
      </c>
      <c r="K296" s="185">
        <v>107034</v>
      </c>
      <c r="L296" s="186">
        <v>23.78</v>
      </c>
      <c r="M296" s="187">
        <f t="shared" si="6"/>
        <v>3.0075054533269356E-2</v>
      </c>
    </row>
    <row r="297" spans="1:13" ht="11.85" customHeight="1" x14ac:dyDescent="0.25">
      <c r="A297" s="175"/>
      <c r="B297" s="176"/>
      <c r="C297" s="176"/>
      <c r="D297" s="188"/>
      <c r="E297" s="840" t="s">
        <v>245</v>
      </c>
      <c r="F297" s="841"/>
      <c r="G297" s="842"/>
      <c r="H297" s="843">
        <v>75325</v>
      </c>
      <c r="I297" s="844"/>
      <c r="J297" s="185">
        <v>150040</v>
      </c>
      <c r="K297" s="185">
        <v>35678</v>
      </c>
      <c r="L297" s="186">
        <v>23.78</v>
      </c>
      <c r="M297" s="187">
        <f t="shared" si="6"/>
        <v>1.0025018177756452E-2</v>
      </c>
    </row>
    <row r="298" spans="1:13" ht="36.950000000000003" customHeight="1" x14ac:dyDescent="0.25">
      <c r="A298" s="175"/>
      <c r="B298" s="176"/>
      <c r="C298" s="176"/>
      <c r="D298" s="190"/>
      <c r="E298" s="840" t="s">
        <v>316</v>
      </c>
      <c r="F298" s="841"/>
      <c r="G298" s="842"/>
      <c r="H298" s="843">
        <v>0</v>
      </c>
      <c r="I298" s="844"/>
      <c r="J298" s="185">
        <v>46500</v>
      </c>
      <c r="K298" s="185">
        <v>46500</v>
      </c>
      <c r="L298" s="186">
        <v>100</v>
      </c>
      <c r="M298" s="187">
        <f t="shared" si="6"/>
        <v>1.3065848569585601E-2</v>
      </c>
    </row>
    <row r="299" spans="1:13" ht="17.850000000000001" customHeight="1" x14ac:dyDescent="0.25">
      <c r="A299" s="175"/>
      <c r="B299" s="176"/>
      <c r="C299" s="859" t="s">
        <v>112</v>
      </c>
      <c r="D299" s="860"/>
      <c r="E299" s="860"/>
      <c r="F299" s="860"/>
      <c r="G299" s="860"/>
      <c r="H299" s="861">
        <v>5309995</v>
      </c>
      <c r="I299" s="862"/>
      <c r="J299" s="177">
        <v>5279995</v>
      </c>
      <c r="K299" s="177">
        <v>49217</v>
      </c>
      <c r="L299" s="178">
        <v>0.93</v>
      </c>
      <c r="M299" s="179">
        <f t="shared" si="6"/>
        <v>1.3829287506436441E-2</v>
      </c>
    </row>
    <row r="300" spans="1:13" ht="12.75" customHeight="1" x14ac:dyDescent="0.25">
      <c r="A300" s="175"/>
      <c r="B300" s="176"/>
      <c r="C300" s="176" t="s">
        <v>1</v>
      </c>
      <c r="D300" s="878" t="s">
        <v>211</v>
      </c>
      <c r="E300" s="879"/>
      <c r="F300" s="879"/>
      <c r="G300" s="880"/>
      <c r="H300" s="881">
        <v>307995</v>
      </c>
      <c r="I300" s="882"/>
      <c r="J300" s="181">
        <v>227995</v>
      </c>
      <c r="K300" s="181">
        <v>49217</v>
      </c>
      <c r="L300" s="182">
        <v>21.59</v>
      </c>
      <c r="M300" s="183">
        <f t="shared" si="6"/>
        <v>1.3829287506436441E-2</v>
      </c>
    </row>
    <row r="301" spans="1:13" ht="11.85" customHeight="1" x14ac:dyDescent="0.25">
      <c r="A301" s="175"/>
      <c r="B301" s="176"/>
      <c r="C301" s="176"/>
      <c r="D301" s="184" t="s">
        <v>1</v>
      </c>
      <c r="E301" s="840" t="s">
        <v>218</v>
      </c>
      <c r="F301" s="841"/>
      <c r="G301" s="842"/>
      <c r="H301" s="843">
        <v>20000</v>
      </c>
      <c r="I301" s="844"/>
      <c r="J301" s="185">
        <v>20369</v>
      </c>
      <c r="K301" s="185">
        <v>8819</v>
      </c>
      <c r="L301" s="186">
        <v>43.3</v>
      </c>
      <c r="M301" s="187">
        <f t="shared" si="6"/>
        <v>2.4780154523693634E-3</v>
      </c>
    </row>
    <row r="302" spans="1:13" ht="11.85" hidden="1" customHeight="1" x14ac:dyDescent="0.25">
      <c r="A302" s="175"/>
      <c r="B302" s="176"/>
      <c r="C302" s="176"/>
      <c r="D302" s="188"/>
      <c r="E302" s="840" t="s">
        <v>219</v>
      </c>
      <c r="F302" s="841"/>
      <c r="G302" s="842"/>
      <c r="H302" s="843">
        <v>0</v>
      </c>
      <c r="I302" s="844"/>
      <c r="J302" s="185">
        <v>0</v>
      </c>
      <c r="K302" s="185">
        <v>0</v>
      </c>
      <c r="L302" s="186">
        <v>0</v>
      </c>
      <c r="M302" s="187">
        <f t="shared" si="6"/>
        <v>0</v>
      </c>
    </row>
    <row r="303" spans="1:13" ht="11.85" customHeight="1" x14ac:dyDescent="0.25">
      <c r="A303" s="175"/>
      <c r="B303" s="176"/>
      <c r="C303" s="176"/>
      <c r="D303" s="188"/>
      <c r="E303" s="840" t="s">
        <v>223</v>
      </c>
      <c r="F303" s="841"/>
      <c r="G303" s="842"/>
      <c r="H303" s="843">
        <v>146000</v>
      </c>
      <c r="I303" s="844"/>
      <c r="J303" s="185">
        <v>118900</v>
      </c>
      <c r="K303" s="185">
        <v>28674</v>
      </c>
      <c r="L303" s="186">
        <v>24.12</v>
      </c>
      <c r="M303" s="187">
        <f t="shared" si="6"/>
        <v>8.0569922985870429E-3</v>
      </c>
    </row>
    <row r="304" spans="1:13" ht="11.85" customHeight="1" x14ac:dyDescent="0.25">
      <c r="A304" s="175"/>
      <c r="B304" s="176"/>
      <c r="C304" s="176"/>
      <c r="D304" s="188"/>
      <c r="E304" s="840" t="s">
        <v>227</v>
      </c>
      <c r="F304" s="841"/>
      <c r="G304" s="842"/>
      <c r="H304" s="843">
        <v>645</v>
      </c>
      <c r="I304" s="844"/>
      <c r="J304" s="185">
        <v>11245</v>
      </c>
      <c r="K304" s="185">
        <v>6421</v>
      </c>
      <c r="L304" s="186">
        <v>57.1</v>
      </c>
      <c r="M304" s="187">
        <f t="shared" si="6"/>
        <v>1.8042110465657879E-3</v>
      </c>
    </row>
    <row r="305" spans="1:13" ht="11.85" customHeight="1" x14ac:dyDescent="0.25">
      <c r="A305" s="175"/>
      <c r="B305" s="176"/>
      <c r="C305" s="176"/>
      <c r="D305" s="188"/>
      <c r="E305" s="840" t="s">
        <v>277</v>
      </c>
      <c r="F305" s="841"/>
      <c r="G305" s="842"/>
      <c r="H305" s="843">
        <v>60000</v>
      </c>
      <c r="I305" s="844"/>
      <c r="J305" s="185">
        <v>10000</v>
      </c>
      <c r="K305" s="185">
        <v>0</v>
      </c>
      <c r="L305" s="186">
        <v>0</v>
      </c>
      <c r="M305" s="187">
        <f t="shared" si="6"/>
        <v>0</v>
      </c>
    </row>
    <row r="306" spans="1:13" ht="11.85" customHeight="1" x14ac:dyDescent="0.25">
      <c r="A306" s="175"/>
      <c r="B306" s="176"/>
      <c r="C306" s="176"/>
      <c r="D306" s="188"/>
      <c r="E306" s="840" t="s">
        <v>229</v>
      </c>
      <c r="F306" s="841"/>
      <c r="G306" s="842"/>
      <c r="H306" s="843">
        <v>1500</v>
      </c>
      <c r="I306" s="844"/>
      <c r="J306" s="185">
        <v>0</v>
      </c>
      <c r="K306" s="185">
        <v>0</v>
      </c>
      <c r="L306" s="186">
        <v>0</v>
      </c>
      <c r="M306" s="187">
        <f t="shared" si="6"/>
        <v>0</v>
      </c>
    </row>
    <row r="307" spans="1:13" ht="11.85" customHeight="1" x14ac:dyDescent="0.25">
      <c r="A307" s="175"/>
      <c r="B307" s="176"/>
      <c r="C307" s="176"/>
      <c r="D307" s="188"/>
      <c r="E307" s="840" t="s">
        <v>230</v>
      </c>
      <c r="F307" s="841"/>
      <c r="G307" s="842"/>
      <c r="H307" s="843">
        <v>10000</v>
      </c>
      <c r="I307" s="844"/>
      <c r="J307" s="185">
        <v>10000</v>
      </c>
      <c r="K307" s="185">
        <v>5119</v>
      </c>
      <c r="L307" s="186">
        <v>51.19</v>
      </c>
      <c r="M307" s="187">
        <f t="shared" si="6"/>
        <v>1.4383672866173911E-3</v>
      </c>
    </row>
    <row r="308" spans="1:13" ht="11.85" customHeight="1" x14ac:dyDescent="0.25">
      <c r="A308" s="175"/>
      <c r="B308" s="176"/>
      <c r="C308" s="176"/>
      <c r="D308" s="188"/>
      <c r="E308" s="840" t="s">
        <v>231</v>
      </c>
      <c r="F308" s="841"/>
      <c r="G308" s="842"/>
      <c r="H308" s="843">
        <v>68800</v>
      </c>
      <c r="I308" s="844"/>
      <c r="J308" s="185">
        <v>56081</v>
      </c>
      <c r="K308" s="185">
        <v>0</v>
      </c>
      <c r="L308" s="186">
        <v>0</v>
      </c>
      <c r="M308" s="187">
        <f t="shared" si="6"/>
        <v>0</v>
      </c>
    </row>
    <row r="309" spans="1:13" ht="11.85" customHeight="1" x14ac:dyDescent="0.25">
      <c r="A309" s="175"/>
      <c r="B309" s="176"/>
      <c r="C309" s="176"/>
      <c r="D309" s="188"/>
      <c r="E309" s="840" t="s">
        <v>236</v>
      </c>
      <c r="F309" s="841"/>
      <c r="G309" s="842"/>
      <c r="H309" s="843">
        <v>1000</v>
      </c>
      <c r="I309" s="844"/>
      <c r="J309" s="185">
        <v>1000</v>
      </c>
      <c r="K309" s="185">
        <v>80</v>
      </c>
      <c r="L309" s="186">
        <v>8</v>
      </c>
      <c r="M309" s="187">
        <f t="shared" si="6"/>
        <v>2.2478879259502108E-5</v>
      </c>
    </row>
    <row r="310" spans="1:13" ht="11.85" hidden="1" customHeight="1" x14ac:dyDescent="0.25">
      <c r="A310" s="175"/>
      <c r="B310" s="176"/>
      <c r="C310" s="176"/>
      <c r="D310" s="188"/>
      <c r="E310" s="840" t="s">
        <v>237</v>
      </c>
      <c r="F310" s="841"/>
      <c r="G310" s="842"/>
      <c r="H310" s="843">
        <v>0</v>
      </c>
      <c r="I310" s="844"/>
      <c r="J310" s="185">
        <v>0</v>
      </c>
      <c r="K310" s="185">
        <v>0</v>
      </c>
      <c r="L310" s="186">
        <v>0</v>
      </c>
      <c r="M310" s="187">
        <f t="shared" si="6"/>
        <v>0</v>
      </c>
    </row>
    <row r="311" spans="1:13" ht="11.85" customHeight="1" x14ac:dyDescent="0.25">
      <c r="A311" s="192"/>
      <c r="B311" s="193"/>
      <c r="C311" s="193"/>
      <c r="D311" s="213"/>
      <c r="E311" s="831" t="s">
        <v>279</v>
      </c>
      <c r="F311" s="832"/>
      <c r="G311" s="833"/>
      <c r="H311" s="834">
        <v>50</v>
      </c>
      <c r="I311" s="835"/>
      <c r="J311" s="195">
        <v>400</v>
      </c>
      <c r="K311" s="195">
        <v>104</v>
      </c>
      <c r="L311" s="196">
        <v>26.12</v>
      </c>
      <c r="M311" s="197">
        <f t="shared" si="6"/>
        <v>2.9222543037352741E-5</v>
      </c>
    </row>
    <row r="312" spans="1:13" ht="12.75" customHeight="1" x14ac:dyDescent="0.25">
      <c r="A312" s="175"/>
      <c r="B312" s="176"/>
      <c r="C312" s="176"/>
      <c r="D312" s="883" t="s">
        <v>238</v>
      </c>
      <c r="E312" s="884"/>
      <c r="F312" s="884"/>
      <c r="G312" s="885"/>
      <c r="H312" s="886">
        <v>5002000</v>
      </c>
      <c r="I312" s="887"/>
      <c r="J312" s="210">
        <v>5052000</v>
      </c>
      <c r="K312" s="210">
        <v>0</v>
      </c>
      <c r="L312" s="211">
        <v>0</v>
      </c>
      <c r="M312" s="212">
        <f t="shared" si="6"/>
        <v>0</v>
      </c>
    </row>
    <row r="313" spans="1:13" ht="36.950000000000003" customHeight="1" x14ac:dyDescent="0.25">
      <c r="A313" s="175"/>
      <c r="B313" s="176"/>
      <c r="C313" s="176"/>
      <c r="D313" s="184" t="s">
        <v>1</v>
      </c>
      <c r="E313" s="840" t="s">
        <v>319</v>
      </c>
      <c r="F313" s="841"/>
      <c r="G313" s="842"/>
      <c r="H313" s="843">
        <v>5002000</v>
      </c>
      <c r="I313" s="844"/>
      <c r="J313" s="185">
        <v>5002000</v>
      </c>
      <c r="K313" s="185">
        <v>0</v>
      </c>
      <c r="L313" s="186">
        <v>0</v>
      </c>
      <c r="M313" s="187">
        <f t="shared" si="6"/>
        <v>0</v>
      </c>
    </row>
    <row r="314" spans="1:13" ht="11.85" customHeight="1" x14ac:dyDescent="0.25">
      <c r="A314" s="201"/>
      <c r="B314" s="191"/>
      <c r="C314" s="191"/>
      <c r="D314" s="190"/>
      <c r="E314" s="840" t="s">
        <v>241</v>
      </c>
      <c r="F314" s="841"/>
      <c r="G314" s="842"/>
      <c r="H314" s="843">
        <v>0</v>
      </c>
      <c r="I314" s="844"/>
      <c r="J314" s="185">
        <v>50000</v>
      </c>
      <c r="K314" s="185">
        <v>0</v>
      </c>
      <c r="L314" s="186">
        <v>0</v>
      </c>
      <c r="M314" s="187">
        <f t="shared" si="6"/>
        <v>0</v>
      </c>
    </row>
    <row r="315" spans="1:13" ht="22.5" customHeight="1" x14ac:dyDescent="0.25">
      <c r="A315" s="863" t="s">
        <v>114</v>
      </c>
      <c r="B315" s="864"/>
      <c r="C315" s="864"/>
      <c r="D315" s="864"/>
      <c r="E315" s="864"/>
      <c r="F315" s="864"/>
      <c r="G315" s="864"/>
      <c r="H315" s="865">
        <v>10304457</v>
      </c>
      <c r="I315" s="866"/>
      <c r="J315" s="202">
        <v>12035010</v>
      </c>
      <c r="K315" s="202">
        <v>1581820</v>
      </c>
      <c r="L315" s="203">
        <v>13.14</v>
      </c>
      <c r="M315" s="204">
        <f t="shared" si="6"/>
        <v>0.44446925987832026</v>
      </c>
    </row>
    <row r="316" spans="1:13" ht="17.850000000000001" hidden="1" customHeight="1" x14ac:dyDescent="0.25">
      <c r="A316" s="175" t="s">
        <v>1</v>
      </c>
      <c r="B316" s="176"/>
      <c r="C316" s="859" t="s">
        <v>320</v>
      </c>
      <c r="D316" s="860"/>
      <c r="E316" s="860"/>
      <c r="F316" s="860"/>
      <c r="G316" s="860"/>
      <c r="H316" s="861">
        <v>0</v>
      </c>
      <c r="I316" s="862"/>
      <c r="J316" s="177">
        <v>0</v>
      </c>
      <c r="K316" s="177">
        <v>0</v>
      </c>
      <c r="L316" s="178">
        <v>0</v>
      </c>
      <c r="M316" s="179">
        <f t="shared" si="6"/>
        <v>0</v>
      </c>
    </row>
    <row r="317" spans="1:13" ht="12.75" hidden="1" customHeight="1" x14ac:dyDescent="0.25">
      <c r="A317" s="175" t="s">
        <v>1</v>
      </c>
      <c r="B317" s="176"/>
      <c r="C317" s="176"/>
      <c r="D317" s="878" t="s">
        <v>211</v>
      </c>
      <c r="E317" s="879"/>
      <c r="F317" s="879"/>
      <c r="G317" s="880"/>
      <c r="H317" s="881">
        <v>0</v>
      </c>
      <c r="I317" s="882"/>
      <c r="J317" s="181">
        <v>0</v>
      </c>
      <c r="K317" s="181">
        <v>0</v>
      </c>
      <c r="L317" s="182">
        <v>0</v>
      </c>
      <c r="M317" s="183">
        <f t="shared" si="6"/>
        <v>0</v>
      </c>
    </row>
    <row r="318" spans="1:13" ht="48.75" hidden="1" customHeight="1" x14ac:dyDescent="0.25">
      <c r="A318" s="175"/>
      <c r="B318" s="176"/>
      <c r="C318" s="176"/>
      <c r="D318" s="214" t="s">
        <v>1</v>
      </c>
      <c r="E318" s="840" t="s">
        <v>321</v>
      </c>
      <c r="F318" s="841"/>
      <c r="G318" s="842"/>
      <c r="H318" s="843">
        <v>0</v>
      </c>
      <c r="I318" s="844"/>
      <c r="J318" s="185">
        <v>0</v>
      </c>
      <c r="K318" s="185">
        <v>0</v>
      </c>
      <c r="L318" s="186">
        <v>0</v>
      </c>
      <c r="M318" s="187">
        <f t="shared" si="6"/>
        <v>0</v>
      </c>
    </row>
    <row r="319" spans="1:13" ht="17.850000000000001" customHeight="1" x14ac:dyDescent="0.25">
      <c r="A319" s="175" t="s">
        <v>1</v>
      </c>
      <c r="B319" s="176"/>
      <c r="C319" s="859" t="s">
        <v>115</v>
      </c>
      <c r="D319" s="860"/>
      <c r="E319" s="860"/>
      <c r="F319" s="860"/>
      <c r="G319" s="888"/>
      <c r="H319" s="861">
        <v>10045909</v>
      </c>
      <c r="I319" s="862"/>
      <c r="J319" s="177">
        <v>11607091</v>
      </c>
      <c r="K319" s="177">
        <v>1403049</v>
      </c>
      <c r="L319" s="178">
        <v>12.09</v>
      </c>
      <c r="M319" s="179">
        <f t="shared" si="6"/>
        <v>0.39423711332706463</v>
      </c>
    </row>
    <row r="320" spans="1:13" ht="12.75" customHeight="1" x14ac:dyDescent="0.25">
      <c r="A320" s="175"/>
      <c r="B320" s="176"/>
      <c r="C320" s="176" t="s">
        <v>1</v>
      </c>
      <c r="D320" s="878" t="s">
        <v>211</v>
      </c>
      <c r="E320" s="879"/>
      <c r="F320" s="879"/>
      <c r="G320" s="880"/>
      <c r="H320" s="881">
        <v>10045909</v>
      </c>
      <c r="I320" s="882"/>
      <c r="J320" s="181">
        <v>11536991</v>
      </c>
      <c r="K320" s="181">
        <v>1389365</v>
      </c>
      <c r="L320" s="182">
        <v>12.04</v>
      </c>
      <c r="M320" s="183">
        <f t="shared" si="6"/>
        <v>0.39039210102972682</v>
      </c>
    </row>
    <row r="321" spans="1:13" ht="36.950000000000003" customHeight="1" x14ac:dyDescent="0.25">
      <c r="A321" s="175"/>
      <c r="B321" s="176"/>
      <c r="C321" s="176"/>
      <c r="D321" s="184" t="s">
        <v>1</v>
      </c>
      <c r="E321" s="840" t="s">
        <v>282</v>
      </c>
      <c r="F321" s="841"/>
      <c r="G321" s="842"/>
      <c r="H321" s="843">
        <v>200000</v>
      </c>
      <c r="I321" s="844"/>
      <c r="J321" s="185">
        <v>200000</v>
      </c>
      <c r="K321" s="185">
        <v>140498</v>
      </c>
      <c r="L321" s="186">
        <v>70.25</v>
      </c>
      <c r="M321" s="187">
        <f t="shared" si="6"/>
        <v>3.9477969727519095E-2</v>
      </c>
    </row>
    <row r="322" spans="1:13" ht="11.85" customHeight="1" x14ac:dyDescent="0.25">
      <c r="A322" s="175"/>
      <c r="B322" s="176"/>
      <c r="C322" s="176"/>
      <c r="D322" s="188"/>
      <c r="E322" s="840" t="s">
        <v>285</v>
      </c>
      <c r="F322" s="841"/>
      <c r="G322" s="842"/>
      <c r="H322" s="843">
        <v>101900</v>
      </c>
      <c r="I322" s="844"/>
      <c r="J322" s="185">
        <v>168184</v>
      </c>
      <c r="K322" s="185">
        <v>42510</v>
      </c>
      <c r="L322" s="186">
        <v>25.28</v>
      </c>
      <c r="M322" s="187">
        <f t="shared" si="6"/>
        <v>1.1944714466517932E-2</v>
      </c>
    </row>
    <row r="323" spans="1:13" ht="11.85" customHeight="1" x14ac:dyDescent="0.25">
      <c r="A323" s="175"/>
      <c r="B323" s="176"/>
      <c r="C323" s="176"/>
      <c r="D323" s="188"/>
      <c r="E323" s="840" t="s">
        <v>301</v>
      </c>
      <c r="F323" s="841"/>
      <c r="G323" s="842"/>
      <c r="H323" s="843">
        <v>0</v>
      </c>
      <c r="I323" s="844"/>
      <c r="J323" s="185">
        <v>2857</v>
      </c>
      <c r="K323" s="185">
        <v>2856</v>
      </c>
      <c r="L323" s="186">
        <v>99.98</v>
      </c>
      <c r="M323" s="187">
        <f t="shared" si="6"/>
        <v>8.0249598956422523E-4</v>
      </c>
    </row>
    <row r="324" spans="1:13" ht="11.85" customHeight="1" x14ac:dyDescent="0.25">
      <c r="A324" s="175"/>
      <c r="B324" s="176"/>
      <c r="C324" s="176"/>
      <c r="D324" s="188"/>
      <c r="E324" s="840" t="s">
        <v>215</v>
      </c>
      <c r="F324" s="841"/>
      <c r="G324" s="842"/>
      <c r="H324" s="843">
        <v>0</v>
      </c>
      <c r="I324" s="844"/>
      <c r="J324" s="185">
        <v>460</v>
      </c>
      <c r="K324" s="185">
        <v>430</v>
      </c>
      <c r="L324" s="186">
        <v>93.42</v>
      </c>
      <c r="M324" s="187">
        <f t="shared" si="6"/>
        <v>1.2082397601982383E-4</v>
      </c>
    </row>
    <row r="325" spans="1:13" ht="11.85" customHeight="1" x14ac:dyDescent="0.25">
      <c r="A325" s="175"/>
      <c r="B325" s="176"/>
      <c r="C325" s="176"/>
      <c r="D325" s="188"/>
      <c r="E325" s="840" t="s">
        <v>286</v>
      </c>
      <c r="F325" s="841"/>
      <c r="G325" s="842"/>
      <c r="H325" s="843">
        <v>53611</v>
      </c>
      <c r="I325" s="844"/>
      <c r="J325" s="185">
        <v>70353</v>
      </c>
      <c r="K325" s="185">
        <v>12935</v>
      </c>
      <c r="L325" s="186">
        <v>18.39</v>
      </c>
      <c r="M325" s="187">
        <f t="shared" si="6"/>
        <v>3.6345537902707468E-3</v>
      </c>
    </row>
    <row r="326" spans="1:13" ht="11.85" customHeight="1" x14ac:dyDescent="0.25">
      <c r="A326" s="175"/>
      <c r="B326" s="176"/>
      <c r="C326" s="176"/>
      <c r="D326" s="188"/>
      <c r="E326" s="840" t="s">
        <v>258</v>
      </c>
      <c r="F326" s="841"/>
      <c r="G326" s="842"/>
      <c r="H326" s="843">
        <v>972</v>
      </c>
      <c r="I326" s="844"/>
      <c r="J326" s="185">
        <v>1300</v>
      </c>
      <c r="K326" s="185">
        <v>489</v>
      </c>
      <c r="L326" s="186">
        <v>37.61</v>
      </c>
      <c r="M326" s="187">
        <f t="shared" si="6"/>
        <v>1.3740214947370664E-4</v>
      </c>
    </row>
    <row r="327" spans="1:13" ht="11.85" customHeight="1" x14ac:dyDescent="0.25">
      <c r="A327" s="175"/>
      <c r="B327" s="176"/>
      <c r="C327" s="176"/>
      <c r="D327" s="188"/>
      <c r="E327" s="840" t="s">
        <v>216</v>
      </c>
      <c r="F327" s="841"/>
      <c r="G327" s="842"/>
      <c r="H327" s="843">
        <v>0</v>
      </c>
      <c r="I327" s="844"/>
      <c r="J327" s="185">
        <v>65</v>
      </c>
      <c r="K327" s="185">
        <v>61</v>
      </c>
      <c r="L327" s="186">
        <v>94.23</v>
      </c>
      <c r="M327" s="187">
        <f t="shared" si="6"/>
        <v>1.7140145435370359E-5</v>
      </c>
    </row>
    <row r="328" spans="1:13" ht="11.85" customHeight="1" x14ac:dyDescent="0.25">
      <c r="A328" s="175"/>
      <c r="B328" s="176"/>
      <c r="C328" s="176"/>
      <c r="D328" s="188"/>
      <c r="E328" s="840" t="s">
        <v>287</v>
      </c>
      <c r="F328" s="841"/>
      <c r="G328" s="842"/>
      <c r="H328" s="843">
        <v>7747</v>
      </c>
      <c r="I328" s="844"/>
      <c r="J328" s="185">
        <v>9866</v>
      </c>
      <c r="K328" s="185">
        <v>1844</v>
      </c>
      <c r="L328" s="186">
        <v>18.690000000000001</v>
      </c>
      <c r="M328" s="187">
        <f t="shared" si="6"/>
        <v>5.1813816693152353E-4</v>
      </c>
    </row>
    <row r="329" spans="1:13" ht="11.85" customHeight="1" x14ac:dyDescent="0.25">
      <c r="A329" s="175"/>
      <c r="B329" s="176"/>
      <c r="C329" s="176"/>
      <c r="D329" s="188"/>
      <c r="E329" s="840" t="s">
        <v>260</v>
      </c>
      <c r="F329" s="841"/>
      <c r="G329" s="842"/>
      <c r="H329" s="843">
        <v>183</v>
      </c>
      <c r="I329" s="844"/>
      <c r="J329" s="185">
        <v>220</v>
      </c>
      <c r="K329" s="185">
        <v>70</v>
      </c>
      <c r="L329" s="186">
        <v>31.68</v>
      </c>
      <c r="M329" s="187">
        <f t="shared" si="6"/>
        <v>1.9669019352064345E-5</v>
      </c>
    </row>
    <row r="330" spans="1:13" ht="11.85" customHeight="1" x14ac:dyDescent="0.25">
      <c r="A330" s="175"/>
      <c r="B330" s="176"/>
      <c r="C330" s="176"/>
      <c r="D330" s="188"/>
      <c r="E330" s="840" t="s">
        <v>218</v>
      </c>
      <c r="F330" s="841"/>
      <c r="G330" s="842"/>
      <c r="H330" s="843">
        <v>0</v>
      </c>
      <c r="I330" s="844"/>
      <c r="J330" s="185">
        <v>2500</v>
      </c>
      <c r="K330" s="185">
        <v>2500</v>
      </c>
      <c r="L330" s="186">
        <v>100</v>
      </c>
      <c r="M330" s="187">
        <f t="shared" si="6"/>
        <v>7.0246497685944086E-4</v>
      </c>
    </row>
    <row r="331" spans="1:13" ht="11.85" customHeight="1" x14ac:dyDescent="0.25">
      <c r="A331" s="175"/>
      <c r="B331" s="176"/>
      <c r="C331" s="176"/>
      <c r="D331" s="188"/>
      <c r="E331" s="840" t="s">
        <v>302</v>
      </c>
      <c r="F331" s="841"/>
      <c r="G331" s="842"/>
      <c r="H331" s="843">
        <v>202674</v>
      </c>
      <c r="I331" s="844"/>
      <c r="J331" s="185">
        <v>189529</v>
      </c>
      <c r="K331" s="185">
        <v>37938</v>
      </c>
      <c r="L331" s="186">
        <v>20.02</v>
      </c>
      <c r="M331" s="187">
        <f t="shared" si="6"/>
        <v>1.0660046516837388E-2</v>
      </c>
    </row>
    <row r="332" spans="1:13" ht="11.85" customHeight="1" x14ac:dyDescent="0.25">
      <c r="A332" s="175"/>
      <c r="B332" s="176"/>
      <c r="C332" s="176"/>
      <c r="D332" s="188"/>
      <c r="E332" s="840" t="s">
        <v>262</v>
      </c>
      <c r="F332" s="841"/>
      <c r="G332" s="842"/>
      <c r="H332" s="843">
        <v>7433</v>
      </c>
      <c r="I332" s="844"/>
      <c r="J332" s="185">
        <v>8487</v>
      </c>
      <c r="K332" s="185">
        <v>3259</v>
      </c>
      <c r="L332" s="186">
        <v>38.4</v>
      </c>
      <c r="M332" s="187">
        <f t="shared" si="6"/>
        <v>9.1573334383396722E-4</v>
      </c>
    </row>
    <row r="333" spans="1:13" ht="11.85" customHeight="1" x14ac:dyDescent="0.25">
      <c r="A333" s="175"/>
      <c r="B333" s="176"/>
      <c r="C333" s="176"/>
      <c r="D333" s="188"/>
      <c r="E333" s="840" t="s">
        <v>219</v>
      </c>
      <c r="F333" s="841"/>
      <c r="G333" s="842"/>
      <c r="H333" s="843">
        <v>110000</v>
      </c>
      <c r="I333" s="844"/>
      <c r="J333" s="185">
        <v>110000</v>
      </c>
      <c r="K333" s="185">
        <v>3640</v>
      </c>
      <c r="L333" s="186">
        <v>3.31</v>
      </c>
      <c r="M333" s="187">
        <f t="shared" si="6"/>
        <v>1.022789006307346E-3</v>
      </c>
    </row>
    <row r="334" spans="1:13" ht="11.85" customHeight="1" x14ac:dyDescent="0.25">
      <c r="A334" s="175"/>
      <c r="B334" s="176"/>
      <c r="C334" s="176"/>
      <c r="D334" s="188"/>
      <c r="E334" s="840" t="s">
        <v>288</v>
      </c>
      <c r="F334" s="841"/>
      <c r="G334" s="842"/>
      <c r="H334" s="843">
        <v>0</v>
      </c>
      <c r="I334" s="844"/>
      <c r="J334" s="185">
        <v>3632</v>
      </c>
      <c r="K334" s="185">
        <v>0</v>
      </c>
      <c r="L334" s="186">
        <v>0</v>
      </c>
      <c r="M334" s="187">
        <f t="shared" si="6"/>
        <v>0</v>
      </c>
    </row>
    <row r="335" spans="1:13" ht="11.85" customHeight="1" x14ac:dyDescent="0.25">
      <c r="A335" s="175"/>
      <c r="B335" s="176"/>
      <c r="C335" s="176"/>
      <c r="D335" s="188"/>
      <c r="E335" s="840" t="s">
        <v>223</v>
      </c>
      <c r="F335" s="841"/>
      <c r="G335" s="842"/>
      <c r="H335" s="843">
        <v>166424</v>
      </c>
      <c r="I335" s="844"/>
      <c r="J335" s="185">
        <v>161399</v>
      </c>
      <c r="K335" s="185">
        <v>120095</v>
      </c>
      <c r="L335" s="186">
        <v>74.41</v>
      </c>
      <c r="M335" s="187">
        <f t="shared" si="6"/>
        <v>3.3745012558373824E-2</v>
      </c>
    </row>
    <row r="336" spans="1:13" ht="11.85" customHeight="1" x14ac:dyDescent="0.25">
      <c r="A336" s="175"/>
      <c r="B336" s="176"/>
      <c r="C336" s="176"/>
      <c r="D336" s="188"/>
      <c r="E336" s="840" t="s">
        <v>291</v>
      </c>
      <c r="F336" s="841"/>
      <c r="G336" s="842"/>
      <c r="H336" s="843">
        <v>8360429</v>
      </c>
      <c r="I336" s="844"/>
      <c r="J336" s="185">
        <v>8985844</v>
      </c>
      <c r="K336" s="185">
        <v>238888</v>
      </c>
      <c r="L336" s="186">
        <v>2.66</v>
      </c>
      <c r="M336" s="187">
        <f t="shared" si="6"/>
        <v>6.7124181356799248E-2</v>
      </c>
    </row>
    <row r="337" spans="1:13" ht="11.85" customHeight="1" x14ac:dyDescent="0.25">
      <c r="A337" s="175"/>
      <c r="B337" s="176"/>
      <c r="C337" s="176"/>
      <c r="D337" s="188"/>
      <c r="E337" s="840" t="s">
        <v>266</v>
      </c>
      <c r="F337" s="841"/>
      <c r="G337" s="842"/>
      <c r="H337" s="843">
        <v>36036</v>
      </c>
      <c r="I337" s="844"/>
      <c r="J337" s="185">
        <v>56568</v>
      </c>
      <c r="K337" s="185">
        <v>20211</v>
      </c>
      <c r="L337" s="186">
        <v>35.729999999999997</v>
      </c>
      <c r="M337" s="187">
        <f t="shared" si="6"/>
        <v>5.6790078589224633E-3</v>
      </c>
    </row>
    <row r="338" spans="1:13" ht="11.85" customHeight="1" x14ac:dyDescent="0.25">
      <c r="A338" s="175"/>
      <c r="B338" s="176"/>
      <c r="C338" s="176"/>
      <c r="D338" s="188"/>
      <c r="E338" s="840" t="s">
        <v>227</v>
      </c>
      <c r="F338" s="841"/>
      <c r="G338" s="842"/>
      <c r="H338" s="843">
        <v>2000</v>
      </c>
      <c r="I338" s="844"/>
      <c r="J338" s="185">
        <v>2000</v>
      </c>
      <c r="K338" s="185">
        <v>462</v>
      </c>
      <c r="L338" s="186">
        <v>23.08</v>
      </c>
      <c r="M338" s="187">
        <f t="shared" si="6"/>
        <v>1.2981552772362468E-4</v>
      </c>
    </row>
    <row r="339" spans="1:13" ht="11.85" customHeight="1" x14ac:dyDescent="0.25">
      <c r="A339" s="175"/>
      <c r="B339" s="176"/>
      <c r="C339" s="176"/>
      <c r="D339" s="188"/>
      <c r="E339" s="840" t="s">
        <v>322</v>
      </c>
      <c r="F339" s="841"/>
      <c r="G339" s="842"/>
      <c r="H339" s="843">
        <v>5000</v>
      </c>
      <c r="I339" s="844"/>
      <c r="J339" s="185">
        <v>5000</v>
      </c>
      <c r="K339" s="185">
        <v>0</v>
      </c>
      <c r="L339" s="186">
        <v>0</v>
      </c>
      <c r="M339" s="187">
        <f t="shared" ref="M339:M402" si="7">+K339/$K$9*100</f>
        <v>0</v>
      </c>
    </row>
    <row r="340" spans="1:13" ht="11.85" customHeight="1" x14ac:dyDescent="0.25">
      <c r="A340" s="175"/>
      <c r="B340" s="176"/>
      <c r="C340" s="176"/>
      <c r="D340" s="188"/>
      <c r="E340" s="840" t="s">
        <v>292</v>
      </c>
      <c r="F340" s="841"/>
      <c r="G340" s="842"/>
      <c r="H340" s="843">
        <v>0</v>
      </c>
      <c r="I340" s="844"/>
      <c r="J340" s="185">
        <v>613550</v>
      </c>
      <c r="K340" s="185">
        <v>0</v>
      </c>
      <c r="L340" s="186">
        <v>0</v>
      </c>
      <c r="M340" s="187">
        <f t="shared" si="7"/>
        <v>0</v>
      </c>
    </row>
    <row r="341" spans="1:13" ht="11.85" customHeight="1" x14ac:dyDescent="0.25">
      <c r="A341" s="175"/>
      <c r="B341" s="176"/>
      <c r="C341" s="176"/>
      <c r="D341" s="188"/>
      <c r="E341" s="840" t="s">
        <v>293</v>
      </c>
      <c r="F341" s="841"/>
      <c r="G341" s="842"/>
      <c r="H341" s="843">
        <v>0</v>
      </c>
      <c r="I341" s="844"/>
      <c r="J341" s="185">
        <v>9450</v>
      </c>
      <c r="K341" s="185">
        <v>0</v>
      </c>
      <c r="L341" s="186">
        <v>0</v>
      </c>
      <c r="M341" s="187">
        <f t="shared" si="7"/>
        <v>0</v>
      </c>
    </row>
    <row r="342" spans="1:13" ht="11.85" customHeight="1" x14ac:dyDescent="0.25">
      <c r="A342" s="175"/>
      <c r="B342" s="176"/>
      <c r="C342" s="176"/>
      <c r="D342" s="188"/>
      <c r="E342" s="840" t="s">
        <v>305</v>
      </c>
      <c r="F342" s="841"/>
      <c r="G342" s="842"/>
      <c r="H342" s="843">
        <v>9075</v>
      </c>
      <c r="I342" s="844"/>
      <c r="J342" s="185">
        <v>39217</v>
      </c>
      <c r="K342" s="185">
        <v>867</v>
      </c>
      <c r="L342" s="186">
        <v>2.21</v>
      </c>
      <c r="M342" s="187">
        <f t="shared" si="7"/>
        <v>2.4361485397485412E-4</v>
      </c>
    </row>
    <row r="343" spans="1:13" ht="11.85" customHeight="1" x14ac:dyDescent="0.25">
      <c r="A343" s="175"/>
      <c r="B343" s="176"/>
      <c r="C343" s="176"/>
      <c r="D343" s="188"/>
      <c r="E343" s="840" t="s">
        <v>270</v>
      </c>
      <c r="F343" s="841"/>
      <c r="G343" s="842"/>
      <c r="H343" s="843">
        <v>1425</v>
      </c>
      <c r="I343" s="844"/>
      <c r="J343" s="185">
        <v>3392</v>
      </c>
      <c r="K343" s="185">
        <v>153</v>
      </c>
      <c r="L343" s="186">
        <v>4.51</v>
      </c>
      <c r="M343" s="187">
        <f t="shared" si="7"/>
        <v>4.2990856583797782E-5</v>
      </c>
    </row>
    <row r="344" spans="1:13" ht="11.85" customHeight="1" x14ac:dyDescent="0.25">
      <c r="A344" s="175"/>
      <c r="B344" s="176"/>
      <c r="C344" s="176"/>
      <c r="D344" s="188"/>
      <c r="E344" s="840" t="s">
        <v>294</v>
      </c>
      <c r="F344" s="841"/>
      <c r="G344" s="842"/>
      <c r="H344" s="843">
        <v>77000</v>
      </c>
      <c r="I344" s="844"/>
      <c r="J344" s="185">
        <v>180250</v>
      </c>
      <c r="K344" s="185">
        <v>58055</v>
      </c>
      <c r="L344" s="186">
        <v>32.21</v>
      </c>
      <c r="M344" s="187">
        <f t="shared" si="7"/>
        <v>1.6312641692629935E-2</v>
      </c>
    </row>
    <row r="345" spans="1:13" ht="11.85" customHeight="1" x14ac:dyDescent="0.25">
      <c r="A345" s="175"/>
      <c r="B345" s="176"/>
      <c r="C345" s="176"/>
      <c r="D345" s="188"/>
      <c r="E345" s="840" t="s">
        <v>272</v>
      </c>
      <c r="F345" s="841"/>
      <c r="G345" s="842"/>
      <c r="H345" s="843">
        <v>3000</v>
      </c>
      <c r="I345" s="844"/>
      <c r="J345" s="185">
        <v>8868</v>
      </c>
      <c r="K345" s="185">
        <v>142</v>
      </c>
      <c r="L345" s="186">
        <v>1.6</v>
      </c>
      <c r="M345" s="187">
        <f t="shared" si="7"/>
        <v>3.9900010685616238E-5</v>
      </c>
    </row>
    <row r="346" spans="1:13" ht="11.85" customHeight="1" x14ac:dyDescent="0.25">
      <c r="A346" s="175"/>
      <c r="B346" s="176"/>
      <c r="C346" s="176"/>
      <c r="D346" s="188"/>
      <c r="E346" s="840" t="s">
        <v>231</v>
      </c>
      <c r="F346" s="841"/>
      <c r="G346" s="842"/>
      <c r="H346" s="843">
        <v>700000</v>
      </c>
      <c r="I346" s="844"/>
      <c r="J346" s="185">
        <v>700000</v>
      </c>
      <c r="K346" s="185">
        <v>700000</v>
      </c>
      <c r="L346" s="186">
        <v>100</v>
      </c>
      <c r="M346" s="187">
        <f t="shared" si="7"/>
        <v>0.19669019352064346</v>
      </c>
    </row>
    <row r="347" spans="1:13" ht="11.85" customHeight="1" x14ac:dyDescent="0.25">
      <c r="A347" s="175"/>
      <c r="B347" s="176"/>
      <c r="C347" s="176"/>
      <c r="D347" s="188"/>
      <c r="E347" s="840" t="s">
        <v>279</v>
      </c>
      <c r="F347" s="841"/>
      <c r="G347" s="842"/>
      <c r="H347" s="843">
        <v>1000</v>
      </c>
      <c r="I347" s="844"/>
      <c r="J347" s="185">
        <v>3000</v>
      </c>
      <c r="K347" s="185">
        <v>677</v>
      </c>
      <c r="L347" s="186">
        <v>22.58</v>
      </c>
      <c r="M347" s="187">
        <f t="shared" si="7"/>
        <v>1.9022751573353659E-4</v>
      </c>
    </row>
    <row r="348" spans="1:13" ht="11.85" customHeight="1" x14ac:dyDescent="0.25">
      <c r="A348" s="175"/>
      <c r="B348" s="176"/>
      <c r="C348" s="176"/>
      <c r="D348" s="190"/>
      <c r="E348" s="840" t="s">
        <v>323</v>
      </c>
      <c r="F348" s="841"/>
      <c r="G348" s="842"/>
      <c r="H348" s="843">
        <v>0</v>
      </c>
      <c r="I348" s="844"/>
      <c r="J348" s="185">
        <v>1000</v>
      </c>
      <c r="K348" s="185">
        <v>785</v>
      </c>
      <c r="L348" s="186">
        <v>78.53</v>
      </c>
      <c r="M348" s="187">
        <f t="shared" si="7"/>
        <v>2.2057400273386445E-4</v>
      </c>
    </row>
    <row r="349" spans="1:13" ht="12.75" customHeight="1" x14ac:dyDescent="0.25">
      <c r="A349" s="175"/>
      <c r="B349" s="176"/>
      <c r="C349" s="176"/>
      <c r="D349" s="878" t="s">
        <v>238</v>
      </c>
      <c r="E349" s="879"/>
      <c r="F349" s="879"/>
      <c r="G349" s="880"/>
      <c r="H349" s="881">
        <v>0</v>
      </c>
      <c r="I349" s="882"/>
      <c r="J349" s="181">
        <v>70100</v>
      </c>
      <c r="K349" s="181">
        <v>13684</v>
      </c>
      <c r="L349" s="182">
        <v>19.52</v>
      </c>
      <c r="M349" s="183">
        <f t="shared" si="7"/>
        <v>3.8450122973378354E-3</v>
      </c>
    </row>
    <row r="350" spans="1:13" ht="11.85" customHeight="1" x14ac:dyDescent="0.25">
      <c r="A350" s="175"/>
      <c r="B350" s="176"/>
      <c r="C350" s="176"/>
      <c r="D350" s="876" t="s">
        <v>1</v>
      </c>
      <c r="E350" s="840" t="s">
        <v>310</v>
      </c>
      <c r="F350" s="841"/>
      <c r="G350" s="842"/>
      <c r="H350" s="843">
        <v>0</v>
      </c>
      <c r="I350" s="844"/>
      <c r="J350" s="185">
        <v>61685</v>
      </c>
      <c r="K350" s="185">
        <v>11631</v>
      </c>
      <c r="L350" s="186">
        <v>18.86</v>
      </c>
      <c r="M350" s="187">
        <f t="shared" si="7"/>
        <v>3.2681480583408628E-3</v>
      </c>
    </row>
    <row r="351" spans="1:13" ht="11.85" customHeight="1" x14ac:dyDescent="0.25">
      <c r="A351" s="175"/>
      <c r="B351" s="176"/>
      <c r="C351" s="191"/>
      <c r="D351" s="877"/>
      <c r="E351" s="840" t="s">
        <v>311</v>
      </c>
      <c r="F351" s="841"/>
      <c r="G351" s="842"/>
      <c r="H351" s="843">
        <v>0</v>
      </c>
      <c r="I351" s="844"/>
      <c r="J351" s="185">
        <v>8415</v>
      </c>
      <c r="K351" s="185">
        <v>2053</v>
      </c>
      <c r="L351" s="186">
        <v>24.39</v>
      </c>
      <c r="M351" s="187">
        <f t="shared" si="7"/>
        <v>5.7686423899697289E-4</v>
      </c>
    </row>
    <row r="352" spans="1:13" ht="17.850000000000001" customHeight="1" x14ac:dyDescent="0.25">
      <c r="A352" s="175" t="s">
        <v>1</v>
      </c>
      <c r="B352" s="176"/>
      <c r="C352" s="859" t="s">
        <v>324</v>
      </c>
      <c r="D352" s="860"/>
      <c r="E352" s="860"/>
      <c r="F352" s="860"/>
      <c r="G352" s="860"/>
      <c r="H352" s="861">
        <v>258548</v>
      </c>
      <c r="I352" s="862"/>
      <c r="J352" s="177">
        <v>427919</v>
      </c>
      <c r="K352" s="177">
        <v>178771</v>
      </c>
      <c r="L352" s="178">
        <v>41.78</v>
      </c>
      <c r="M352" s="179">
        <f t="shared" si="7"/>
        <v>5.0232146551255644E-2</v>
      </c>
    </row>
    <row r="353" spans="1:13" ht="12.75" customHeight="1" x14ac:dyDescent="0.25">
      <c r="A353" s="175"/>
      <c r="B353" s="176"/>
      <c r="C353" s="176" t="s">
        <v>1</v>
      </c>
      <c r="D353" s="878" t="s">
        <v>211</v>
      </c>
      <c r="E353" s="879"/>
      <c r="F353" s="879"/>
      <c r="G353" s="880"/>
      <c r="H353" s="881">
        <v>258548</v>
      </c>
      <c r="I353" s="882"/>
      <c r="J353" s="181">
        <v>258548</v>
      </c>
      <c r="K353" s="181">
        <v>9400</v>
      </c>
      <c r="L353" s="182">
        <v>3.64</v>
      </c>
      <c r="M353" s="183">
        <f t="shared" si="7"/>
        <v>2.6412683129914977E-3</v>
      </c>
    </row>
    <row r="354" spans="1:13" ht="11.85" customHeight="1" x14ac:dyDescent="0.25">
      <c r="A354" s="175"/>
      <c r="B354" s="176"/>
      <c r="C354" s="176"/>
      <c r="D354" s="184" t="s">
        <v>1</v>
      </c>
      <c r="E354" s="840" t="s">
        <v>218</v>
      </c>
      <c r="F354" s="841"/>
      <c r="G354" s="842"/>
      <c r="H354" s="843">
        <v>0</v>
      </c>
      <c r="I354" s="844"/>
      <c r="J354" s="185">
        <v>9400</v>
      </c>
      <c r="K354" s="185">
        <v>9400</v>
      </c>
      <c r="L354" s="186">
        <v>100</v>
      </c>
      <c r="M354" s="187">
        <f t="shared" si="7"/>
        <v>2.6412683129914977E-3</v>
      </c>
    </row>
    <row r="355" spans="1:13" ht="11.85" hidden="1" customHeight="1" x14ac:dyDescent="0.25">
      <c r="A355" s="175"/>
      <c r="B355" s="176"/>
      <c r="C355" s="176"/>
      <c r="D355" s="188"/>
      <c r="E355" s="840" t="s">
        <v>219</v>
      </c>
      <c r="F355" s="841"/>
      <c r="G355" s="842"/>
      <c r="H355" s="843">
        <v>0</v>
      </c>
      <c r="I355" s="844"/>
      <c r="J355" s="185">
        <v>0</v>
      </c>
      <c r="K355" s="185">
        <v>0</v>
      </c>
      <c r="L355" s="186">
        <v>0</v>
      </c>
      <c r="M355" s="187">
        <f t="shared" si="7"/>
        <v>0</v>
      </c>
    </row>
    <row r="356" spans="1:13" ht="11.85" customHeight="1" x14ac:dyDescent="0.25">
      <c r="A356" s="175"/>
      <c r="B356" s="176"/>
      <c r="C356" s="176"/>
      <c r="D356" s="188"/>
      <c r="E356" s="840" t="s">
        <v>223</v>
      </c>
      <c r="F356" s="841"/>
      <c r="G356" s="842"/>
      <c r="H356" s="843">
        <v>258548</v>
      </c>
      <c r="I356" s="844"/>
      <c r="J356" s="185">
        <v>129148</v>
      </c>
      <c r="K356" s="185">
        <v>0</v>
      </c>
      <c r="L356" s="186">
        <v>0</v>
      </c>
      <c r="M356" s="187">
        <f t="shared" si="7"/>
        <v>0</v>
      </c>
    </row>
    <row r="357" spans="1:13" ht="11.85" customHeight="1" x14ac:dyDescent="0.25">
      <c r="A357" s="175"/>
      <c r="B357" s="176"/>
      <c r="C357" s="176"/>
      <c r="D357" s="190"/>
      <c r="E357" s="840" t="s">
        <v>277</v>
      </c>
      <c r="F357" s="841"/>
      <c r="G357" s="842"/>
      <c r="H357" s="843">
        <v>0</v>
      </c>
      <c r="I357" s="844"/>
      <c r="J357" s="185">
        <v>120000</v>
      </c>
      <c r="K357" s="185">
        <v>0</v>
      </c>
      <c r="L357" s="186">
        <v>0</v>
      </c>
      <c r="M357" s="187">
        <f t="shared" si="7"/>
        <v>0</v>
      </c>
    </row>
    <row r="358" spans="1:13" ht="12.75" customHeight="1" x14ac:dyDescent="0.25">
      <c r="A358" s="175"/>
      <c r="B358" s="176"/>
      <c r="C358" s="176"/>
      <c r="D358" s="878" t="s">
        <v>238</v>
      </c>
      <c r="E358" s="879"/>
      <c r="F358" s="879"/>
      <c r="G358" s="880"/>
      <c r="H358" s="881">
        <v>0</v>
      </c>
      <c r="I358" s="882"/>
      <c r="J358" s="181">
        <v>169371</v>
      </c>
      <c r="K358" s="181">
        <v>169371</v>
      </c>
      <c r="L358" s="182">
        <v>100</v>
      </c>
      <c r="M358" s="183">
        <f t="shared" si="7"/>
        <v>4.7590878238264148E-2</v>
      </c>
    </row>
    <row r="359" spans="1:13" ht="36.950000000000003" customHeight="1" x14ac:dyDescent="0.25">
      <c r="A359" s="175"/>
      <c r="B359" s="176"/>
      <c r="C359" s="176"/>
      <c r="D359" s="184" t="s">
        <v>1</v>
      </c>
      <c r="E359" s="840" t="s">
        <v>296</v>
      </c>
      <c r="F359" s="841"/>
      <c r="G359" s="842"/>
      <c r="H359" s="843">
        <v>0</v>
      </c>
      <c r="I359" s="844"/>
      <c r="J359" s="185">
        <v>169371</v>
      </c>
      <c r="K359" s="185">
        <v>169371</v>
      </c>
      <c r="L359" s="186">
        <v>100</v>
      </c>
      <c r="M359" s="187">
        <f t="shared" si="7"/>
        <v>4.7590878238264148E-2</v>
      </c>
    </row>
    <row r="360" spans="1:13" ht="22.5" customHeight="1" x14ac:dyDescent="0.25">
      <c r="A360" s="863" t="s">
        <v>116</v>
      </c>
      <c r="B360" s="864"/>
      <c r="C360" s="864"/>
      <c r="D360" s="864"/>
      <c r="E360" s="864"/>
      <c r="F360" s="864"/>
      <c r="G360" s="864"/>
      <c r="H360" s="865">
        <v>1988518</v>
      </c>
      <c r="I360" s="866"/>
      <c r="J360" s="202">
        <v>1988518</v>
      </c>
      <c r="K360" s="202">
        <v>655081</v>
      </c>
      <c r="L360" s="203">
        <v>32.94</v>
      </c>
      <c r="M360" s="204">
        <f t="shared" si="7"/>
        <v>0.18406858380242375</v>
      </c>
    </row>
    <row r="361" spans="1:13" ht="17.850000000000001" customHeight="1" x14ac:dyDescent="0.25">
      <c r="A361" s="175" t="s">
        <v>1</v>
      </c>
      <c r="B361" s="176"/>
      <c r="C361" s="859" t="s">
        <v>117</v>
      </c>
      <c r="D361" s="860"/>
      <c r="E361" s="860"/>
      <c r="F361" s="860"/>
      <c r="G361" s="860"/>
      <c r="H361" s="861">
        <v>1888518</v>
      </c>
      <c r="I361" s="862"/>
      <c r="J361" s="177">
        <v>1888518</v>
      </c>
      <c r="K361" s="177">
        <v>655081</v>
      </c>
      <c r="L361" s="178">
        <v>34.69</v>
      </c>
      <c r="M361" s="179">
        <f t="shared" si="7"/>
        <v>0.18406858380242375</v>
      </c>
    </row>
    <row r="362" spans="1:13" ht="12.75" customHeight="1" x14ac:dyDescent="0.25">
      <c r="A362" s="175"/>
      <c r="B362" s="176"/>
      <c r="C362" s="176" t="s">
        <v>1</v>
      </c>
      <c r="D362" s="878" t="s">
        <v>211</v>
      </c>
      <c r="E362" s="879"/>
      <c r="F362" s="879"/>
      <c r="G362" s="880"/>
      <c r="H362" s="881">
        <v>1864171</v>
      </c>
      <c r="I362" s="882"/>
      <c r="J362" s="181">
        <v>1864171</v>
      </c>
      <c r="K362" s="181">
        <v>643608</v>
      </c>
      <c r="L362" s="182">
        <v>34.53</v>
      </c>
      <c r="M362" s="183">
        <f t="shared" si="7"/>
        <v>0.18084483153062042</v>
      </c>
    </row>
    <row r="363" spans="1:13" ht="11.85" customHeight="1" x14ac:dyDescent="0.25">
      <c r="A363" s="175"/>
      <c r="B363" s="176"/>
      <c r="C363" s="176"/>
      <c r="D363" s="184" t="s">
        <v>1</v>
      </c>
      <c r="E363" s="840" t="s">
        <v>215</v>
      </c>
      <c r="F363" s="841"/>
      <c r="G363" s="842"/>
      <c r="H363" s="843">
        <v>2400</v>
      </c>
      <c r="I363" s="844"/>
      <c r="J363" s="185">
        <v>5400</v>
      </c>
      <c r="K363" s="185">
        <v>1469</v>
      </c>
      <c r="L363" s="186">
        <v>27.21</v>
      </c>
      <c r="M363" s="187">
        <f t="shared" si="7"/>
        <v>4.1276842040260746E-4</v>
      </c>
    </row>
    <row r="364" spans="1:13" ht="11.85" customHeight="1" x14ac:dyDescent="0.25">
      <c r="A364" s="175"/>
      <c r="B364" s="176"/>
      <c r="C364" s="176"/>
      <c r="D364" s="188"/>
      <c r="E364" s="840" t="s">
        <v>216</v>
      </c>
      <c r="F364" s="841"/>
      <c r="G364" s="842"/>
      <c r="H364" s="843">
        <v>600</v>
      </c>
      <c r="I364" s="844"/>
      <c r="J364" s="185">
        <v>600</v>
      </c>
      <c r="K364" s="185">
        <v>105</v>
      </c>
      <c r="L364" s="186">
        <v>17.45</v>
      </c>
      <c r="M364" s="187">
        <f t="shared" si="7"/>
        <v>2.9503529028096516E-5</v>
      </c>
    </row>
    <row r="365" spans="1:13" ht="11.85" customHeight="1" x14ac:dyDescent="0.25">
      <c r="A365" s="175"/>
      <c r="B365" s="176"/>
      <c r="C365" s="176"/>
      <c r="D365" s="188"/>
      <c r="E365" s="840" t="s">
        <v>218</v>
      </c>
      <c r="F365" s="841"/>
      <c r="G365" s="842"/>
      <c r="H365" s="843">
        <v>31200</v>
      </c>
      <c r="I365" s="844"/>
      <c r="J365" s="185">
        <v>28200</v>
      </c>
      <c r="K365" s="185">
        <v>9748</v>
      </c>
      <c r="L365" s="186">
        <v>34.57</v>
      </c>
      <c r="M365" s="187">
        <f t="shared" si="7"/>
        <v>2.7390514377703319E-3</v>
      </c>
    </row>
    <row r="366" spans="1:13" ht="11.85" customHeight="1" x14ac:dyDescent="0.25">
      <c r="A366" s="175"/>
      <c r="B366" s="176"/>
      <c r="C366" s="176"/>
      <c r="D366" s="188"/>
      <c r="E366" s="840" t="s">
        <v>219</v>
      </c>
      <c r="F366" s="841"/>
      <c r="G366" s="842"/>
      <c r="H366" s="843">
        <v>4200</v>
      </c>
      <c r="I366" s="844"/>
      <c r="J366" s="185">
        <v>4200</v>
      </c>
      <c r="K366" s="185">
        <v>277</v>
      </c>
      <c r="L366" s="186">
        <v>6.59</v>
      </c>
      <c r="M366" s="187">
        <f t="shared" si="7"/>
        <v>7.783311943602605E-5</v>
      </c>
    </row>
    <row r="367" spans="1:13" ht="11.85" customHeight="1" x14ac:dyDescent="0.25">
      <c r="A367" s="175"/>
      <c r="B367" s="176"/>
      <c r="C367" s="176"/>
      <c r="D367" s="188"/>
      <c r="E367" s="840" t="s">
        <v>220</v>
      </c>
      <c r="F367" s="841"/>
      <c r="G367" s="842"/>
      <c r="H367" s="843">
        <v>587136</v>
      </c>
      <c r="I367" s="844"/>
      <c r="J367" s="185">
        <v>577168</v>
      </c>
      <c r="K367" s="185">
        <v>294048</v>
      </c>
      <c r="L367" s="186">
        <v>50.95</v>
      </c>
      <c r="M367" s="187">
        <f t="shared" si="7"/>
        <v>8.2623368606225947E-2</v>
      </c>
    </row>
    <row r="368" spans="1:13" ht="11.85" customHeight="1" x14ac:dyDescent="0.25">
      <c r="A368" s="175"/>
      <c r="B368" s="176"/>
      <c r="C368" s="176"/>
      <c r="D368" s="188"/>
      <c r="E368" s="840" t="s">
        <v>221</v>
      </c>
      <c r="F368" s="841"/>
      <c r="G368" s="842"/>
      <c r="H368" s="843">
        <v>358096</v>
      </c>
      <c r="I368" s="844"/>
      <c r="J368" s="185">
        <v>309096</v>
      </c>
      <c r="K368" s="185">
        <v>47371</v>
      </c>
      <c r="L368" s="186">
        <v>15.33</v>
      </c>
      <c r="M368" s="187">
        <f t="shared" si="7"/>
        <v>1.3310587367523431E-2</v>
      </c>
    </row>
    <row r="369" spans="1:13" ht="11.85" customHeight="1" x14ac:dyDescent="0.25">
      <c r="A369" s="175"/>
      <c r="B369" s="176"/>
      <c r="C369" s="176"/>
      <c r="D369" s="188"/>
      <c r="E369" s="840" t="s">
        <v>223</v>
      </c>
      <c r="F369" s="841"/>
      <c r="G369" s="842"/>
      <c r="H369" s="843">
        <v>409078</v>
      </c>
      <c r="I369" s="844"/>
      <c r="J369" s="185">
        <v>487078</v>
      </c>
      <c r="K369" s="185">
        <v>157616</v>
      </c>
      <c r="L369" s="186">
        <v>32.36</v>
      </c>
      <c r="M369" s="187">
        <f t="shared" si="7"/>
        <v>4.4287887917071056E-2</v>
      </c>
    </row>
    <row r="370" spans="1:13" ht="24" customHeight="1" x14ac:dyDescent="0.25">
      <c r="A370" s="175"/>
      <c r="B370" s="176"/>
      <c r="C370" s="176"/>
      <c r="D370" s="188"/>
      <c r="E370" s="840" t="s">
        <v>226</v>
      </c>
      <c r="F370" s="841"/>
      <c r="G370" s="842"/>
      <c r="H370" s="843">
        <v>0</v>
      </c>
      <c r="I370" s="844"/>
      <c r="J370" s="185">
        <v>1000</v>
      </c>
      <c r="K370" s="185">
        <v>154</v>
      </c>
      <c r="L370" s="186">
        <v>15.41</v>
      </c>
      <c r="M370" s="187">
        <f t="shared" si="7"/>
        <v>4.3271842574541563E-5</v>
      </c>
    </row>
    <row r="371" spans="1:13" ht="11.85" customHeight="1" x14ac:dyDescent="0.25">
      <c r="A371" s="175"/>
      <c r="B371" s="176"/>
      <c r="C371" s="176"/>
      <c r="D371" s="188"/>
      <c r="E371" s="840" t="s">
        <v>277</v>
      </c>
      <c r="F371" s="841"/>
      <c r="G371" s="842"/>
      <c r="H371" s="843">
        <v>73400</v>
      </c>
      <c r="I371" s="844"/>
      <c r="J371" s="185">
        <v>68900</v>
      </c>
      <c r="K371" s="185">
        <v>15657</v>
      </c>
      <c r="L371" s="186">
        <v>22.72</v>
      </c>
      <c r="M371" s="187">
        <f t="shared" si="7"/>
        <v>4.3993976570753058E-3</v>
      </c>
    </row>
    <row r="372" spans="1:13" ht="11.85" customHeight="1" x14ac:dyDescent="0.25">
      <c r="A372" s="175"/>
      <c r="B372" s="176"/>
      <c r="C372" s="176"/>
      <c r="D372" s="188"/>
      <c r="E372" s="840" t="s">
        <v>228</v>
      </c>
      <c r="F372" s="841"/>
      <c r="G372" s="842"/>
      <c r="H372" s="843">
        <v>155431</v>
      </c>
      <c r="I372" s="844"/>
      <c r="J372" s="185">
        <v>125431</v>
      </c>
      <c r="K372" s="185">
        <v>24016</v>
      </c>
      <c r="L372" s="186">
        <v>19.149999999999999</v>
      </c>
      <c r="M372" s="187">
        <f t="shared" si="7"/>
        <v>6.7481595537025336E-3</v>
      </c>
    </row>
    <row r="373" spans="1:13" ht="11.85" customHeight="1" x14ac:dyDescent="0.25">
      <c r="A373" s="175"/>
      <c r="B373" s="176"/>
      <c r="C373" s="176"/>
      <c r="D373" s="188"/>
      <c r="E373" s="840" t="s">
        <v>231</v>
      </c>
      <c r="F373" s="841"/>
      <c r="G373" s="842"/>
      <c r="H373" s="843">
        <v>12052</v>
      </c>
      <c r="I373" s="844"/>
      <c r="J373" s="185">
        <v>29920</v>
      </c>
      <c r="K373" s="185">
        <v>10221</v>
      </c>
      <c r="L373" s="186">
        <v>34.159999999999997</v>
      </c>
      <c r="M373" s="187">
        <f t="shared" si="7"/>
        <v>2.871957811392138E-3</v>
      </c>
    </row>
    <row r="374" spans="1:13" ht="11.85" customHeight="1" x14ac:dyDescent="0.25">
      <c r="A374" s="175"/>
      <c r="B374" s="176"/>
      <c r="C374" s="176"/>
      <c r="D374" s="188"/>
      <c r="E374" s="840" t="s">
        <v>233</v>
      </c>
      <c r="F374" s="841"/>
      <c r="G374" s="842"/>
      <c r="H374" s="843">
        <v>159395</v>
      </c>
      <c r="I374" s="844"/>
      <c r="J374" s="185">
        <v>159395</v>
      </c>
      <c r="K374" s="185">
        <v>68913</v>
      </c>
      <c r="L374" s="186">
        <v>43.23</v>
      </c>
      <c r="M374" s="187">
        <f t="shared" si="7"/>
        <v>1.9363587580125862E-2</v>
      </c>
    </row>
    <row r="375" spans="1:13" ht="11.85" customHeight="1" x14ac:dyDescent="0.25">
      <c r="A375" s="175"/>
      <c r="B375" s="176"/>
      <c r="C375" s="176"/>
      <c r="D375" s="188"/>
      <c r="E375" s="840" t="s">
        <v>313</v>
      </c>
      <c r="F375" s="841"/>
      <c r="G375" s="842"/>
      <c r="H375" s="843">
        <v>0</v>
      </c>
      <c r="I375" s="844"/>
      <c r="J375" s="185">
        <v>500</v>
      </c>
      <c r="K375" s="185">
        <v>55</v>
      </c>
      <c r="L375" s="186">
        <v>11</v>
      </c>
      <c r="M375" s="187">
        <f t="shared" si="7"/>
        <v>1.54542294909077E-5</v>
      </c>
    </row>
    <row r="376" spans="1:13" ht="11.85" customHeight="1" x14ac:dyDescent="0.25">
      <c r="A376" s="175"/>
      <c r="B376" s="176"/>
      <c r="C376" s="176"/>
      <c r="D376" s="188"/>
      <c r="E376" s="840" t="s">
        <v>234</v>
      </c>
      <c r="F376" s="841"/>
      <c r="G376" s="842"/>
      <c r="H376" s="843">
        <v>31263</v>
      </c>
      <c r="I376" s="844"/>
      <c r="J376" s="185">
        <v>31263</v>
      </c>
      <c r="K376" s="185">
        <v>8890</v>
      </c>
      <c r="L376" s="186">
        <v>28.43</v>
      </c>
      <c r="M376" s="187">
        <f t="shared" si="7"/>
        <v>2.497965457712172E-3</v>
      </c>
    </row>
    <row r="377" spans="1:13" ht="11.85" customHeight="1" x14ac:dyDescent="0.25">
      <c r="A377" s="175"/>
      <c r="B377" s="176"/>
      <c r="C377" s="176"/>
      <c r="D377" s="188"/>
      <c r="E377" s="840" t="s">
        <v>309</v>
      </c>
      <c r="F377" s="841"/>
      <c r="G377" s="842"/>
      <c r="H377" s="843">
        <v>0</v>
      </c>
      <c r="I377" s="844"/>
      <c r="J377" s="185">
        <v>5100</v>
      </c>
      <c r="K377" s="185">
        <v>2358</v>
      </c>
      <c r="L377" s="186">
        <v>46.24</v>
      </c>
      <c r="M377" s="187">
        <f t="shared" si="7"/>
        <v>6.6256496617382457E-4</v>
      </c>
    </row>
    <row r="378" spans="1:13" ht="11.85" customHeight="1" x14ac:dyDescent="0.25">
      <c r="A378" s="175"/>
      <c r="B378" s="176"/>
      <c r="C378" s="176"/>
      <c r="D378" s="188"/>
      <c r="E378" s="840" t="s">
        <v>315</v>
      </c>
      <c r="F378" s="841"/>
      <c r="G378" s="842"/>
      <c r="H378" s="843">
        <v>0</v>
      </c>
      <c r="I378" s="844"/>
      <c r="J378" s="185">
        <v>1000</v>
      </c>
      <c r="K378" s="185">
        <v>0</v>
      </c>
      <c r="L378" s="186">
        <v>0</v>
      </c>
      <c r="M378" s="187">
        <f t="shared" si="7"/>
        <v>0</v>
      </c>
    </row>
    <row r="379" spans="1:13" ht="11.85" customHeight="1" x14ac:dyDescent="0.25">
      <c r="A379" s="175"/>
      <c r="B379" s="176"/>
      <c r="C379" s="176"/>
      <c r="D379" s="190"/>
      <c r="E379" s="840" t="s">
        <v>236</v>
      </c>
      <c r="F379" s="841"/>
      <c r="G379" s="842"/>
      <c r="H379" s="843">
        <v>39920</v>
      </c>
      <c r="I379" s="844"/>
      <c r="J379" s="185">
        <v>29920</v>
      </c>
      <c r="K379" s="185">
        <v>2710</v>
      </c>
      <c r="L379" s="186">
        <v>9.06</v>
      </c>
      <c r="M379" s="187">
        <f t="shared" si="7"/>
        <v>7.6147203491563399E-4</v>
      </c>
    </row>
    <row r="380" spans="1:13" ht="12.75" customHeight="1" x14ac:dyDescent="0.25">
      <c r="A380" s="175"/>
      <c r="B380" s="176"/>
      <c r="C380" s="176"/>
      <c r="D380" s="878" t="s">
        <v>238</v>
      </c>
      <c r="E380" s="879"/>
      <c r="F380" s="879"/>
      <c r="G380" s="880"/>
      <c r="H380" s="881">
        <v>24347</v>
      </c>
      <c r="I380" s="882"/>
      <c r="J380" s="181">
        <v>24347</v>
      </c>
      <c r="K380" s="181">
        <v>11473</v>
      </c>
      <c r="L380" s="182">
        <v>47.12</v>
      </c>
      <c r="M380" s="183">
        <f t="shared" si="7"/>
        <v>3.2237522718033458E-3</v>
      </c>
    </row>
    <row r="381" spans="1:13" ht="11.85" customHeight="1" x14ac:dyDescent="0.25">
      <c r="A381" s="175"/>
      <c r="B381" s="176"/>
      <c r="C381" s="191"/>
      <c r="D381" s="189" t="s">
        <v>1</v>
      </c>
      <c r="E381" s="840" t="s">
        <v>239</v>
      </c>
      <c r="F381" s="841"/>
      <c r="G381" s="842"/>
      <c r="H381" s="843">
        <v>24347</v>
      </c>
      <c r="I381" s="844"/>
      <c r="J381" s="185">
        <v>24347</v>
      </c>
      <c r="K381" s="185">
        <v>11473</v>
      </c>
      <c r="L381" s="186">
        <v>47.12</v>
      </c>
      <c r="M381" s="187">
        <f t="shared" si="7"/>
        <v>3.2237522718033458E-3</v>
      </c>
    </row>
    <row r="382" spans="1:13" ht="17.850000000000001" customHeight="1" x14ac:dyDescent="0.25">
      <c r="A382" s="175"/>
      <c r="B382" s="176"/>
      <c r="C382" s="859" t="s">
        <v>325</v>
      </c>
      <c r="D382" s="860"/>
      <c r="E382" s="860"/>
      <c r="F382" s="860"/>
      <c r="G382" s="860"/>
      <c r="H382" s="861">
        <v>100000</v>
      </c>
      <c r="I382" s="862"/>
      <c r="J382" s="177">
        <v>100000</v>
      </c>
      <c r="K382" s="177">
        <v>0</v>
      </c>
      <c r="L382" s="178">
        <v>0</v>
      </c>
      <c r="M382" s="179">
        <f t="shared" si="7"/>
        <v>0</v>
      </c>
    </row>
    <row r="383" spans="1:13" ht="12.75" customHeight="1" x14ac:dyDescent="0.25">
      <c r="A383" s="175"/>
      <c r="B383" s="176"/>
      <c r="C383" s="176" t="s">
        <v>1</v>
      </c>
      <c r="D383" s="878" t="s">
        <v>238</v>
      </c>
      <c r="E383" s="879"/>
      <c r="F383" s="879"/>
      <c r="G383" s="880"/>
      <c r="H383" s="881">
        <v>100000</v>
      </c>
      <c r="I383" s="882"/>
      <c r="J383" s="181">
        <v>100000</v>
      </c>
      <c r="K383" s="181">
        <v>0</v>
      </c>
      <c r="L383" s="182">
        <v>0</v>
      </c>
      <c r="M383" s="183">
        <f t="shared" si="7"/>
        <v>0</v>
      </c>
    </row>
    <row r="384" spans="1:13" ht="24" customHeight="1" x14ac:dyDescent="0.25">
      <c r="A384" s="175"/>
      <c r="B384" s="176"/>
      <c r="C384" s="176"/>
      <c r="D384" s="188" t="s">
        <v>1</v>
      </c>
      <c r="E384" s="840" t="s">
        <v>326</v>
      </c>
      <c r="F384" s="841"/>
      <c r="G384" s="842"/>
      <c r="H384" s="843">
        <v>100000</v>
      </c>
      <c r="I384" s="844"/>
      <c r="J384" s="185">
        <v>100000</v>
      </c>
      <c r="K384" s="185">
        <v>0</v>
      </c>
      <c r="L384" s="186">
        <v>0</v>
      </c>
      <c r="M384" s="187">
        <f t="shared" si="7"/>
        <v>0</v>
      </c>
    </row>
    <row r="385" spans="1:13" ht="22.5" customHeight="1" x14ac:dyDescent="0.25">
      <c r="A385" s="863" t="s">
        <v>120</v>
      </c>
      <c r="B385" s="864"/>
      <c r="C385" s="864"/>
      <c r="D385" s="864"/>
      <c r="E385" s="864"/>
      <c r="F385" s="864"/>
      <c r="G385" s="864"/>
      <c r="H385" s="865">
        <v>5277198</v>
      </c>
      <c r="I385" s="866"/>
      <c r="J385" s="202">
        <v>5450992</v>
      </c>
      <c r="K385" s="202">
        <v>1660452</v>
      </c>
      <c r="L385" s="203">
        <v>30.46</v>
      </c>
      <c r="M385" s="204">
        <f t="shared" si="7"/>
        <v>0.46656375030248493</v>
      </c>
    </row>
    <row r="386" spans="1:13" ht="17.850000000000001" customHeight="1" x14ac:dyDescent="0.25">
      <c r="A386" s="175" t="s">
        <v>1</v>
      </c>
      <c r="B386" s="176"/>
      <c r="C386" s="859" t="s">
        <v>121</v>
      </c>
      <c r="D386" s="860"/>
      <c r="E386" s="860"/>
      <c r="F386" s="860"/>
      <c r="G386" s="860"/>
      <c r="H386" s="861">
        <v>2995892</v>
      </c>
      <c r="I386" s="862"/>
      <c r="J386" s="177">
        <v>3169686</v>
      </c>
      <c r="K386" s="177">
        <v>1428578</v>
      </c>
      <c r="L386" s="178">
        <v>45.07</v>
      </c>
      <c r="M386" s="179">
        <f t="shared" si="7"/>
        <v>0.40141040468476258</v>
      </c>
    </row>
    <row r="387" spans="1:13" ht="12.75" customHeight="1" x14ac:dyDescent="0.25">
      <c r="A387" s="175"/>
      <c r="B387" s="176"/>
      <c r="C387" s="176" t="s">
        <v>1</v>
      </c>
      <c r="D387" s="878" t="s">
        <v>211</v>
      </c>
      <c r="E387" s="879"/>
      <c r="F387" s="879"/>
      <c r="G387" s="880"/>
      <c r="H387" s="881">
        <v>2995892</v>
      </c>
      <c r="I387" s="882"/>
      <c r="J387" s="181">
        <v>3169686</v>
      </c>
      <c r="K387" s="181">
        <v>1428578</v>
      </c>
      <c r="L387" s="182">
        <v>45.07</v>
      </c>
      <c r="M387" s="183">
        <f t="shared" si="7"/>
        <v>0.40141040468476258</v>
      </c>
    </row>
    <row r="388" spans="1:13" ht="11.85" customHeight="1" x14ac:dyDescent="0.25">
      <c r="A388" s="175" t="s">
        <v>1</v>
      </c>
      <c r="B388" s="176"/>
      <c r="C388" s="176"/>
      <c r="D388" s="188"/>
      <c r="E388" s="840" t="s">
        <v>213</v>
      </c>
      <c r="F388" s="841"/>
      <c r="G388" s="842"/>
      <c r="H388" s="843">
        <v>1632784</v>
      </c>
      <c r="I388" s="844"/>
      <c r="J388" s="185">
        <v>1650803</v>
      </c>
      <c r="K388" s="185">
        <v>752849</v>
      </c>
      <c r="L388" s="186">
        <v>45.61</v>
      </c>
      <c r="M388" s="187">
        <f t="shared" si="7"/>
        <v>0.21154002214546128</v>
      </c>
    </row>
    <row r="389" spans="1:13" ht="11.85" customHeight="1" x14ac:dyDescent="0.25">
      <c r="A389" s="175"/>
      <c r="B389" s="176"/>
      <c r="C389" s="176"/>
      <c r="D389" s="188"/>
      <c r="E389" s="840" t="s">
        <v>285</v>
      </c>
      <c r="F389" s="841"/>
      <c r="G389" s="842"/>
      <c r="H389" s="843">
        <v>133833</v>
      </c>
      <c r="I389" s="844"/>
      <c r="J389" s="185">
        <v>186038</v>
      </c>
      <c r="K389" s="185">
        <v>98088</v>
      </c>
      <c r="L389" s="186">
        <v>52.72</v>
      </c>
      <c r="M389" s="187">
        <f t="shared" si="7"/>
        <v>2.7561353860075532E-2</v>
      </c>
    </row>
    <row r="390" spans="1:13" ht="11.85" customHeight="1" x14ac:dyDescent="0.25">
      <c r="A390" s="175"/>
      <c r="B390" s="176"/>
      <c r="C390" s="176"/>
      <c r="D390" s="188"/>
      <c r="E390" s="840" t="s">
        <v>254</v>
      </c>
      <c r="F390" s="841"/>
      <c r="G390" s="842"/>
      <c r="H390" s="843">
        <v>23617</v>
      </c>
      <c r="I390" s="844"/>
      <c r="J390" s="185">
        <v>32829</v>
      </c>
      <c r="K390" s="185">
        <v>17310</v>
      </c>
      <c r="L390" s="186">
        <v>52.73</v>
      </c>
      <c r="M390" s="187">
        <f t="shared" si="7"/>
        <v>4.8638674997747693E-3</v>
      </c>
    </row>
    <row r="391" spans="1:13" ht="11.85" customHeight="1" x14ac:dyDescent="0.25">
      <c r="A391" s="175"/>
      <c r="B391" s="176"/>
      <c r="C391" s="176"/>
      <c r="D391" s="188"/>
      <c r="E391" s="840" t="s">
        <v>214</v>
      </c>
      <c r="F391" s="841"/>
      <c r="G391" s="842"/>
      <c r="H391" s="843">
        <v>139488</v>
      </c>
      <c r="I391" s="844"/>
      <c r="J391" s="185">
        <v>121469</v>
      </c>
      <c r="K391" s="185">
        <v>121468</v>
      </c>
      <c r="L391" s="186">
        <v>100</v>
      </c>
      <c r="M391" s="187">
        <f t="shared" si="7"/>
        <v>3.4130806323665025E-2</v>
      </c>
    </row>
    <row r="392" spans="1:13" ht="11.85" customHeight="1" x14ac:dyDescent="0.25">
      <c r="A392" s="175"/>
      <c r="B392" s="176"/>
      <c r="C392" s="176"/>
      <c r="D392" s="188"/>
      <c r="E392" s="840" t="s">
        <v>301</v>
      </c>
      <c r="F392" s="841"/>
      <c r="G392" s="842"/>
      <c r="H392" s="843">
        <v>6747</v>
      </c>
      <c r="I392" s="844"/>
      <c r="J392" s="185">
        <v>8517</v>
      </c>
      <c r="K392" s="185">
        <v>8517</v>
      </c>
      <c r="L392" s="186">
        <v>100</v>
      </c>
      <c r="M392" s="187">
        <f t="shared" si="7"/>
        <v>2.393157683164743E-3</v>
      </c>
    </row>
    <row r="393" spans="1:13" ht="11.85" customHeight="1" x14ac:dyDescent="0.25">
      <c r="A393" s="175"/>
      <c r="B393" s="176"/>
      <c r="C393" s="176"/>
      <c r="D393" s="188"/>
      <c r="E393" s="840" t="s">
        <v>256</v>
      </c>
      <c r="F393" s="841"/>
      <c r="G393" s="842"/>
      <c r="H393" s="843">
        <v>1190</v>
      </c>
      <c r="I393" s="844"/>
      <c r="J393" s="185">
        <v>1503</v>
      </c>
      <c r="K393" s="185">
        <v>1503</v>
      </c>
      <c r="L393" s="186">
        <v>100</v>
      </c>
      <c r="M393" s="187">
        <f t="shared" si="7"/>
        <v>4.2232194408789583E-4</v>
      </c>
    </row>
    <row r="394" spans="1:13" ht="11.85" customHeight="1" x14ac:dyDescent="0.25">
      <c r="A394" s="175"/>
      <c r="B394" s="176"/>
      <c r="C394" s="176"/>
      <c r="D394" s="188"/>
      <c r="E394" s="840" t="s">
        <v>215</v>
      </c>
      <c r="F394" s="841"/>
      <c r="G394" s="842"/>
      <c r="H394" s="843">
        <v>293418</v>
      </c>
      <c r="I394" s="844"/>
      <c r="J394" s="185">
        <v>265733</v>
      </c>
      <c r="K394" s="185">
        <v>96606</v>
      </c>
      <c r="L394" s="186">
        <v>36.35</v>
      </c>
      <c r="M394" s="187">
        <f t="shared" si="7"/>
        <v>2.7144932621793259E-2</v>
      </c>
    </row>
    <row r="395" spans="1:13" ht="11.85" customHeight="1" x14ac:dyDescent="0.25">
      <c r="A395" s="192"/>
      <c r="B395" s="193"/>
      <c r="C395" s="193"/>
      <c r="D395" s="213"/>
      <c r="E395" s="831" t="s">
        <v>286</v>
      </c>
      <c r="F395" s="832"/>
      <c r="G395" s="833"/>
      <c r="H395" s="834">
        <v>22811</v>
      </c>
      <c r="I395" s="835"/>
      <c r="J395" s="195">
        <v>32161</v>
      </c>
      <c r="K395" s="195">
        <v>18010</v>
      </c>
      <c r="L395" s="196">
        <v>56</v>
      </c>
      <c r="M395" s="197">
        <f t="shared" si="7"/>
        <v>5.0605576932954126E-3</v>
      </c>
    </row>
    <row r="396" spans="1:13" ht="11.85" customHeight="1" x14ac:dyDescent="0.25">
      <c r="A396" s="175"/>
      <c r="B396" s="176"/>
      <c r="C396" s="176"/>
      <c r="D396" s="188"/>
      <c r="E396" s="871" t="s">
        <v>258</v>
      </c>
      <c r="F396" s="872"/>
      <c r="G396" s="873"/>
      <c r="H396" s="874">
        <v>4025</v>
      </c>
      <c r="I396" s="875"/>
      <c r="J396" s="198">
        <v>5675</v>
      </c>
      <c r="K396" s="198">
        <v>3178</v>
      </c>
      <c r="L396" s="199">
        <v>56</v>
      </c>
      <c r="M396" s="200">
        <f t="shared" si="7"/>
        <v>8.9297347858372119E-4</v>
      </c>
    </row>
    <row r="397" spans="1:13" ht="11.85" customHeight="1" x14ac:dyDescent="0.25">
      <c r="A397" s="175"/>
      <c r="B397" s="176"/>
      <c r="C397" s="176"/>
      <c r="D397" s="188"/>
      <c r="E397" s="840" t="s">
        <v>216</v>
      </c>
      <c r="F397" s="841"/>
      <c r="G397" s="842"/>
      <c r="H397" s="843">
        <v>32817</v>
      </c>
      <c r="I397" s="844"/>
      <c r="J397" s="185">
        <v>29817</v>
      </c>
      <c r="K397" s="185">
        <v>13589</v>
      </c>
      <c r="L397" s="186">
        <v>45.58</v>
      </c>
      <c r="M397" s="187">
        <f t="shared" si="7"/>
        <v>3.8183186282171764E-3</v>
      </c>
    </row>
    <row r="398" spans="1:13" ht="11.85" customHeight="1" x14ac:dyDescent="0.25">
      <c r="A398" s="175"/>
      <c r="B398" s="176"/>
      <c r="C398" s="176"/>
      <c r="D398" s="188"/>
      <c r="E398" s="840" t="s">
        <v>287</v>
      </c>
      <c r="F398" s="841"/>
      <c r="G398" s="842"/>
      <c r="H398" s="843">
        <v>3309</v>
      </c>
      <c r="I398" s="844"/>
      <c r="J398" s="185">
        <v>4646</v>
      </c>
      <c r="K398" s="185">
        <v>2483</v>
      </c>
      <c r="L398" s="186">
        <v>53.45</v>
      </c>
      <c r="M398" s="187">
        <f t="shared" si="7"/>
        <v>6.976882150167967E-4</v>
      </c>
    </row>
    <row r="399" spans="1:13" ht="11.85" customHeight="1" x14ac:dyDescent="0.25">
      <c r="A399" s="175"/>
      <c r="B399" s="176"/>
      <c r="C399" s="176"/>
      <c r="D399" s="188"/>
      <c r="E399" s="840" t="s">
        <v>260</v>
      </c>
      <c r="F399" s="841"/>
      <c r="G399" s="842"/>
      <c r="H399" s="843">
        <v>583</v>
      </c>
      <c r="I399" s="844"/>
      <c r="J399" s="185">
        <v>819</v>
      </c>
      <c r="K399" s="185">
        <v>438</v>
      </c>
      <c r="L399" s="186">
        <v>53.51</v>
      </c>
      <c r="M399" s="187">
        <f t="shared" si="7"/>
        <v>1.2307186394577404E-4</v>
      </c>
    </row>
    <row r="400" spans="1:13" ht="11.85" customHeight="1" x14ac:dyDescent="0.25">
      <c r="A400" s="175"/>
      <c r="B400" s="176"/>
      <c r="C400" s="176"/>
      <c r="D400" s="188"/>
      <c r="E400" s="840" t="s">
        <v>217</v>
      </c>
      <c r="F400" s="841"/>
      <c r="G400" s="842"/>
      <c r="H400" s="843">
        <v>28500</v>
      </c>
      <c r="I400" s="844"/>
      <c r="J400" s="185">
        <v>30000</v>
      </c>
      <c r="K400" s="185">
        <v>14762</v>
      </c>
      <c r="L400" s="186">
        <v>49.21</v>
      </c>
      <c r="M400" s="187">
        <f t="shared" si="7"/>
        <v>4.1479151953596263E-3</v>
      </c>
    </row>
    <row r="401" spans="1:13" ht="11.85" customHeight="1" x14ac:dyDescent="0.25">
      <c r="A401" s="175"/>
      <c r="B401" s="176"/>
      <c r="C401" s="176"/>
      <c r="D401" s="188"/>
      <c r="E401" s="840" t="s">
        <v>218</v>
      </c>
      <c r="F401" s="841"/>
      <c r="G401" s="842"/>
      <c r="H401" s="843">
        <v>26000</v>
      </c>
      <c r="I401" s="844"/>
      <c r="J401" s="185">
        <v>26000</v>
      </c>
      <c r="K401" s="185">
        <v>12136</v>
      </c>
      <c r="L401" s="186">
        <v>46.68</v>
      </c>
      <c r="M401" s="187">
        <f t="shared" si="7"/>
        <v>3.4100459836664699E-3</v>
      </c>
    </row>
    <row r="402" spans="1:13" ht="11.85" customHeight="1" x14ac:dyDescent="0.25">
      <c r="A402" s="175"/>
      <c r="B402" s="176"/>
      <c r="C402" s="176"/>
      <c r="D402" s="188"/>
      <c r="E402" s="840" t="s">
        <v>302</v>
      </c>
      <c r="F402" s="841"/>
      <c r="G402" s="842"/>
      <c r="H402" s="843">
        <v>14493</v>
      </c>
      <c r="I402" s="844"/>
      <c r="J402" s="185">
        <v>14493</v>
      </c>
      <c r="K402" s="185">
        <v>6375</v>
      </c>
      <c r="L402" s="186">
        <v>43.99</v>
      </c>
      <c r="M402" s="187">
        <f t="shared" si="7"/>
        <v>1.7912856909915744E-3</v>
      </c>
    </row>
    <row r="403" spans="1:13" ht="11.85" customHeight="1" x14ac:dyDescent="0.25">
      <c r="A403" s="175"/>
      <c r="B403" s="176"/>
      <c r="C403" s="176"/>
      <c r="D403" s="188"/>
      <c r="E403" s="840" t="s">
        <v>262</v>
      </c>
      <c r="F403" s="841"/>
      <c r="G403" s="842"/>
      <c r="H403" s="843">
        <v>2559</v>
      </c>
      <c r="I403" s="844"/>
      <c r="J403" s="185">
        <v>2559</v>
      </c>
      <c r="K403" s="185">
        <v>1125</v>
      </c>
      <c r="L403" s="186">
        <v>43.96</v>
      </c>
      <c r="M403" s="187">
        <f t="shared" ref="M403:M466" si="8">+K403/$K$9*100</f>
        <v>3.1610923958674841E-4</v>
      </c>
    </row>
    <row r="404" spans="1:13" ht="11.85" customHeight="1" x14ac:dyDescent="0.25">
      <c r="A404" s="175"/>
      <c r="B404" s="176"/>
      <c r="C404" s="176"/>
      <c r="D404" s="188"/>
      <c r="E404" s="840" t="s">
        <v>219</v>
      </c>
      <c r="F404" s="841"/>
      <c r="G404" s="842"/>
      <c r="H404" s="843">
        <v>33601</v>
      </c>
      <c r="I404" s="844"/>
      <c r="J404" s="185">
        <v>56101</v>
      </c>
      <c r="K404" s="185">
        <v>27193</v>
      </c>
      <c r="L404" s="186">
        <v>48.47</v>
      </c>
      <c r="M404" s="187">
        <f t="shared" si="8"/>
        <v>7.64085204629551E-3</v>
      </c>
    </row>
    <row r="405" spans="1:13" ht="11.85" hidden="1" customHeight="1" x14ac:dyDescent="0.25">
      <c r="A405" s="175"/>
      <c r="B405" s="176"/>
      <c r="C405" s="176"/>
      <c r="D405" s="188"/>
      <c r="E405" s="840" t="s">
        <v>288</v>
      </c>
      <c r="F405" s="841"/>
      <c r="G405" s="842"/>
      <c r="H405" s="843">
        <v>0</v>
      </c>
      <c r="I405" s="844"/>
      <c r="J405" s="185">
        <v>0</v>
      </c>
      <c r="K405" s="185">
        <v>0</v>
      </c>
      <c r="L405" s="186">
        <v>0</v>
      </c>
      <c r="M405" s="187">
        <f t="shared" si="8"/>
        <v>0</v>
      </c>
    </row>
    <row r="406" spans="1:13" ht="11.85" hidden="1" customHeight="1" x14ac:dyDescent="0.25">
      <c r="A406" s="175"/>
      <c r="B406" s="176"/>
      <c r="C406" s="176"/>
      <c r="D406" s="188"/>
      <c r="E406" s="840" t="s">
        <v>264</v>
      </c>
      <c r="F406" s="841"/>
      <c r="G406" s="842"/>
      <c r="H406" s="843">
        <v>0</v>
      </c>
      <c r="I406" s="844"/>
      <c r="J406" s="185">
        <v>0</v>
      </c>
      <c r="K406" s="185">
        <v>0</v>
      </c>
      <c r="L406" s="186">
        <v>0</v>
      </c>
      <c r="M406" s="187">
        <f t="shared" si="8"/>
        <v>0</v>
      </c>
    </row>
    <row r="407" spans="1:13" ht="11.85" customHeight="1" x14ac:dyDescent="0.25">
      <c r="A407" s="175"/>
      <c r="B407" s="176"/>
      <c r="C407" s="176"/>
      <c r="D407" s="188"/>
      <c r="E407" s="840" t="s">
        <v>327</v>
      </c>
      <c r="F407" s="841"/>
      <c r="G407" s="842"/>
      <c r="H407" s="843">
        <v>1000</v>
      </c>
      <c r="I407" s="844"/>
      <c r="J407" s="185">
        <v>3500</v>
      </c>
      <c r="K407" s="185">
        <v>2484</v>
      </c>
      <c r="L407" s="186">
        <v>70.97</v>
      </c>
      <c r="M407" s="187">
        <f t="shared" si="8"/>
        <v>6.9796920100754047E-4</v>
      </c>
    </row>
    <row r="408" spans="1:13" ht="11.85" customHeight="1" x14ac:dyDescent="0.25">
      <c r="A408" s="175"/>
      <c r="B408" s="176"/>
      <c r="C408" s="176"/>
      <c r="D408" s="188"/>
      <c r="E408" s="840" t="s">
        <v>220</v>
      </c>
      <c r="F408" s="841"/>
      <c r="G408" s="842"/>
      <c r="H408" s="843">
        <v>0</v>
      </c>
      <c r="I408" s="844"/>
      <c r="J408" s="185">
        <v>14000</v>
      </c>
      <c r="K408" s="185">
        <v>5644</v>
      </c>
      <c r="L408" s="186">
        <v>40.32</v>
      </c>
      <c r="M408" s="187">
        <f t="shared" si="8"/>
        <v>1.5858849317578736E-3</v>
      </c>
    </row>
    <row r="409" spans="1:13" ht="11.85" customHeight="1" x14ac:dyDescent="0.25">
      <c r="A409" s="175"/>
      <c r="B409" s="176"/>
      <c r="C409" s="176"/>
      <c r="D409" s="188"/>
      <c r="E409" s="840" t="s">
        <v>221</v>
      </c>
      <c r="F409" s="841"/>
      <c r="G409" s="842"/>
      <c r="H409" s="843">
        <v>2000</v>
      </c>
      <c r="I409" s="844"/>
      <c r="J409" s="185">
        <v>2000</v>
      </c>
      <c r="K409" s="185">
        <v>1372</v>
      </c>
      <c r="L409" s="186">
        <v>68.59</v>
      </c>
      <c r="M409" s="187">
        <f t="shared" si="8"/>
        <v>3.8551277930046115E-4</v>
      </c>
    </row>
    <row r="410" spans="1:13" ht="11.85" customHeight="1" x14ac:dyDescent="0.25">
      <c r="A410" s="175"/>
      <c r="B410" s="176"/>
      <c r="C410" s="176"/>
      <c r="D410" s="188"/>
      <c r="E410" s="840" t="s">
        <v>222</v>
      </c>
      <c r="F410" s="841"/>
      <c r="G410" s="842"/>
      <c r="H410" s="843">
        <v>1900</v>
      </c>
      <c r="I410" s="844"/>
      <c r="J410" s="185">
        <v>3264</v>
      </c>
      <c r="K410" s="185">
        <v>1550</v>
      </c>
      <c r="L410" s="186">
        <v>47.49</v>
      </c>
      <c r="M410" s="187">
        <f t="shared" si="8"/>
        <v>4.3552828565285334E-4</v>
      </c>
    </row>
    <row r="411" spans="1:13" ht="11.85" customHeight="1" x14ac:dyDescent="0.25">
      <c r="A411" s="175"/>
      <c r="B411" s="176"/>
      <c r="C411" s="176"/>
      <c r="D411" s="188"/>
      <c r="E411" s="840" t="s">
        <v>223</v>
      </c>
      <c r="F411" s="841"/>
      <c r="G411" s="842"/>
      <c r="H411" s="843">
        <v>75148</v>
      </c>
      <c r="I411" s="844"/>
      <c r="J411" s="185">
        <v>148764</v>
      </c>
      <c r="K411" s="185">
        <v>10735</v>
      </c>
      <c r="L411" s="186">
        <v>7.22</v>
      </c>
      <c r="M411" s="187">
        <f t="shared" si="8"/>
        <v>3.0163846106344388E-3</v>
      </c>
    </row>
    <row r="412" spans="1:13" ht="11.85" customHeight="1" x14ac:dyDescent="0.25">
      <c r="A412" s="175"/>
      <c r="B412" s="176"/>
      <c r="C412" s="176"/>
      <c r="D412" s="188"/>
      <c r="E412" s="840" t="s">
        <v>291</v>
      </c>
      <c r="F412" s="841"/>
      <c r="G412" s="842"/>
      <c r="H412" s="843">
        <v>116287</v>
      </c>
      <c r="I412" s="844"/>
      <c r="J412" s="185">
        <v>174989</v>
      </c>
      <c r="K412" s="185">
        <v>45345</v>
      </c>
      <c r="L412" s="186">
        <v>25.91</v>
      </c>
      <c r="M412" s="187">
        <f t="shared" si="8"/>
        <v>1.2741309750276538E-2</v>
      </c>
    </row>
    <row r="413" spans="1:13" ht="11.85" customHeight="1" x14ac:dyDescent="0.25">
      <c r="A413" s="175"/>
      <c r="B413" s="176"/>
      <c r="C413" s="176"/>
      <c r="D413" s="188"/>
      <c r="E413" s="840" t="s">
        <v>266</v>
      </c>
      <c r="F413" s="841"/>
      <c r="G413" s="842"/>
      <c r="H413" s="843">
        <v>20521</v>
      </c>
      <c r="I413" s="844"/>
      <c r="J413" s="185">
        <v>30881</v>
      </c>
      <c r="K413" s="185">
        <v>8002</v>
      </c>
      <c r="L413" s="186">
        <v>25.91</v>
      </c>
      <c r="M413" s="187">
        <f t="shared" si="8"/>
        <v>2.2484498979316982E-3</v>
      </c>
    </row>
    <row r="414" spans="1:13" ht="11.85" customHeight="1" x14ac:dyDescent="0.25">
      <c r="A414" s="175"/>
      <c r="B414" s="176"/>
      <c r="C414" s="176"/>
      <c r="D414" s="188"/>
      <c r="E414" s="840" t="s">
        <v>224</v>
      </c>
      <c r="F414" s="841"/>
      <c r="G414" s="842"/>
      <c r="H414" s="843">
        <v>10004</v>
      </c>
      <c r="I414" s="844"/>
      <c r="J414" s="185">
        <v>5000</v>
      </c>
      <c r="K414" s="185">
        <v>2336</v>
      </c>
      <c r="L414" s="186">
        <v>46.72</v>
      </c>
      <c r="M414" s="187">
        <f t="shared" si="8"/>
        <v>6.5638327437746158E-4</v>
      </c>
    </row>
    <row r="415" spans="1:13" ht="11.85" hidden="1" customHeight="1" x14ac:dyDescent="0.25">
      <c r="A415" s="175"/>
      <c r="B415" s="176"/>
      <c r="C415" s="176"/>
      <c r="D415" s="188"/>
      <c r="E415" s="840" t="s">
        <v>328</v>
      </c>
      <c r="F415" s="841"/>
      <c r="G415" s="842"/>
      <c r="H415" s="843">
        <v>0</v>
      </c>
      <c r="I415" s="844"/>
      <c r="J415" s="185">
        <v>0</v>
      </c>
      <c r="K415" s="185">
        <v>0</v>
      </c>
      <c r="L415" s="186">
        <v>0</v>
      </c>
      <c r="M415" s="187">
        <f t="shared" si="8"/>
        <v>0</v>
      </c>
    </row>
    <row r="416" spans="1:13" ht="11.85" hidden="1" customHeight="1" x14ac:dyDescent="0.25">
      <c r="A416" s="175"/>
      <c r="B416" s="176"/>
      <c r="C416" s="176"/>
      <c r="D416" s="188"/>
      <c r="E416" s="840" t="s">
        <v>329</v>
      </c>
      <c r="F416" s="841"/>
      <c r="G416" s="842"/>
      <c r="H416" s="843">
        <v>0</v>
      </c>
      <c r="I416" s="844"/>
      <c r="J416" s="185">
        <v>0</v>
      </c>
      <c r="K416" s="185">
        <v>0</v>
      </c>
      <c r="L416" s="186">
        <v>0</v>
      </c>
      <c r="M416" s="187">
        <f t="shared" si="8"/>
        <v>0</v>
      </c>
    </row>
    <row r="417" spans="1:13" ht="11.85" customHeight="1" x14ac:dyDescent="0.25">
      <c r="A417" s="175"/>
      <c r="B417" s="176"/>
      <c r="C417" s="176"/>
      <c r="D417" s="188"/>
      <c r="E417" s="840" t="s">
        <v>225</v>
      </c>
      <c r="F417" s="841"/>
      <c r="G417" s="842"/>
      <c r="H417" s="843">
        <v>5865</v>
      </c>
      <c r="I417" s="844"/>
      <c r="J417" s="185">
        <v>4865</v>
      </c>
      <c r="K417" s="185">
        <v>2031</v>
      </c>
      <c r="L417" s="186">
        <v>41.74</v>
      </c>
      <c r="M417" s="187">
        <f t="shared" si="8"/>
        <v>5.7068254720060978E-4</v>
      </c>
    </row>
    <row r="418" spans="1:13" ht="11.85" customHeight="1" x14ac:dyDescent="0.25">
      <c r="A418" s="175"/>
      <c r="B418" s="176"/>
      <c r="C418" s="176"/>
      <c r="D418" s="188"/>
      <c r="E418" s="840" t="s">
        <v>303</v>
      </c>
      <c r="F418" s="841"/>
      <c r="G418" s="842"/>
      <c r="H418" s="843">
        <v>0</v>
      </c>
      <c r="I418" s="844"/>
      <c r="J418" s="185">
        <v>0</v>
      </c>
      <c r="K418" s="185">
        <v>0</v>
      </c>
      <c r="L418" s="186">
        <v>0</v>
      </c>
      <c r="M418" s="187">
        <f t="shared" si="8"/>
        <v>0</v>
      </c>
    </row>
    <row r="419" spans="1:13" ht="11.85" customHeight="1" x14ac:dyDescent="0.25">
      <c r="A419" s="175"/>
      <c r="B419" s="176"/>
      <c r="C419" s="176"/>
      <c r="D419" s="188"/>
      <c r="E419" s="840" t="s">
        <v>304</v>
      </c>
      <c r="F419" s="841"/>
      <c r="G419" s="842"/>
      <c r="H419" s="843">
        <v>0</v>
      </c>
      <c r="I419" s="844"/>
      <c r="J419" s="185">
        <v>0</v>
      </c>
      <c r="K419" s="185">
        <v>0</v>
      </c>
      <c r="L419" s="186">
        <v>0</v>
      </c>
      <c r="M419" s="187">
        <f t="shared" si="8"/>
        <v>0</v>
      </c>
    </row>
    <row r="420" spans="1:13" ht="24" customHeight="1" x14ac:dyDescent="0.25">
      <c r="A420" s="175"/>
      <c r="B420" s="176"/>
      <c r="C420" s="176"/>
      <c r="D420" s="188"/>
      <c r="E420" s="840" t="s">
        <v>226</v>
      </c>
      <c r="F420" s="841"/>
      <c r="G420" s="842"/>
      <c r="H420" s="843">
        <v>5474</v>
      </c>
      <c r="I420" s="844"/>
      <c r="J420" s="185">
        <v>5474</v>
      </c>
      <c r="K420" s="185">
        <v>2455</v>
      </c>
      <c r="L420" s="186">
        <v>44.85</v>
      </c>
      <c r="M420" s="187">
        <f t="shared" si="8"/>
        <v>6.8982060727597089E-4</v>
      </c>
    </row>
    <row r="421" spans="1:13" ht="24" hidden="1" customHeight="1" x14ac:dyDescent="0.25">
      <c r="A421" s="175"/>
      <c r="B421" s="176"/>
      <c r="C421" s="176"/>
      <c r="D421" s="188"/>
      <c r="E421" s="840" t="s">
        <v>330</v>
      </c>
      <c r="F421" s="841"/>
      <c r="G421" s="842"/>
      <c r="H421" s="843">
        <v>0</v>
      </c>
      <c r="I421" s="844"/>
      <c r="J421" s="185">
        <v>0</v>
      </c>
      <c r="K421" s="185">
        <v>0</v>
      </c>
      <c r="L421" s="186">
        <v>0</v>
      </c>
      <c r="M421" s="187">
        <f t="shared" si="8"/>
        <v>0</v>
      </c>
    </row>
    <row r="422" spans="1:13" ht="24" hidden="1" customHeight="1" x14ac:dyDescent="0.25">
      <c r="A422" s="175"/>
      <c r="B422" s="176"/>
      <c r="C422" s="176"/>
      <c r="D422" s="188"/>
      <c r="E422" s="840" t="s">
        <v>331</v>
      </c>
      <c r="F422" s="841"/>
      <c r="G422" s="842"/>
      <c r="H422" s="843">
        <v>0</v>
      </c>
      <c r="I422" s="844"/>
      <c r="J422" s="185">
        <v>0</v>
      </c>
      <c r="K422" s="185">
        <v>0</v>
      </c>
      <c r="L422" s="186">
        <v>0</v>
      </c>
      <c r="M422" s="187">
        <f t="shared" si="8"/>
        <v>0</v>
      </c>
    </row>
    <row r="423" spans="1:13" ht="11.85" customHeight="1" x14ac:dyDescent="0.25">
      <c r="A423" s="175"/>
      <c r="B423" s="176"/>
      <c r="C423" s="176"/>
      <c r="D423" s="188"/>
      <c r="E423" s="840" t="s">
        <v>227</v>
      </c>
      <c r="F423" s="841"/>
      <c r="G423" s="842"/>
      <c r="H423" s="843">
        <v>11185</v>
      </c>
      <c r="I423" s="844"/>
      <c r="J423" s="185">
        <v>11185</v>
      </c>
      <c r="K423" s="185">
        <v>3713</v>
      </c>
      <c r="L423" s="186">
        <v>33.19</v>
      </c>
      <c r="M423" s="187">
        <f t="shared" si="8"/>
        <v>1.0433009836316417E-3</v>
      </c>
    </row>
    <row r="424" spans="1:13" ht="11.85" customHeight="1" x14ac:dyDescent="0.25">
      <c r="A424" s="175"/>
      <c r="B424" s="176"/>
      <c r="C424" s="176"/>
      <c r="D424" s="188"/>
      <c r="E424" s="840" t="s">
        <v>322</v>
      </c>
      <c r="F424" s="841"/>
      <c r="G424" s="842"/>
      <c r="H424" s="843">
        <v>13860</v>
      </c>
      <c r="I424" s="844"/>
      <c r="J424" s="185">
        <v>13860</v>
      </c>
      <c r="K424" s="185">
        <v>1202</v>
      </c>
      <c r="L424" s="186">
        <v>8.67</v>
      </c>
      <c r="M424" s="187">
        <f t="shared" si="8"/>
        <v>3.3774516087401916E-4</v>
      </c>
    </row>
    <row r="425" spans="1:13" ht="11.85" customHeight="1" x14ac:dyDescent="0.25">
      <c r="A425" s="175" t="s">
        <v>1</v>
      </c>
      <c r="B425" s="176"/>
      <c r="C425" s="176"/>
      <c r="D425" s="188"/>
      <c r="E425" s="840" t="s">
        <v>332</v>
      </c>
      <c r="F425" s="841"/>
      <c r="G425" s="842"/>
      <c r="H425" s="843">
        <v>2446</v>
      </c>
      <c r="I425" s="844"/>
      <c r="J425" s="185">
        <v>2446</v>
      </c>
      <c r="K425" s="185">
        <v>212</v>
      </c>
      <c r="L425" s="186">
        <v>8.67</v>
      </c>
      <c r="M425" s="187">
        <f t="shared" si="8"/>
        <v>5.956903003768058E-5</v>
      </c>
    </row>
    <row r="426" spans="1:13" ht="11.85" customHeight="1" x14ac:dyDescent="0.25">
      <c r="A426" s="175"/>
      <c r="B426" s="176"/>
      <c r="C426" s="176"/>
      <c r="D426" s="188"/>
      <c r="E426" s="840" t="s">
        <v>277</v>
      </c>
      <c r="F426" s="841"/>
      <c r="G426" s="842"/>
      <c r="H426" s="843">
        <v>3362</v>
      </c>
      <c r="I426" s="844"/>
      <c r="J426" s="185">
        <v>3362</v>
      </c>
      <c r="K426" s="185">
        <v>20</v>
      </c>
      <c r="L426" s="186">
        <v>0.59</v>
      </c>
      <c r="M426" s="187">
        <f t="shared" si="8"/>
        <v>5.619719814875527E-6</v>
      </c>
    </row>
    <row r="427" spans="1:13" ht="11.85" hidden="1" customHeight="1" x14ac:dyDescent="0.25">
      <c r="A427" s="175"/>
      <c r="B427" s="176"/>
      <c r="C427" s="176"/>
      <c r="D427" s="188"/>
      <c r="E427" s="840" t="s">
        <v>292</v>
      </c>
      <c r="F427" s="841"/>
      <c r="G427" s="842"/>
      <c r="H427" s="843">
        <v>0</v>
      </c>
      <c r="I427" s="844"/>
      <c r="J427" s="185">
        <v>0</v>
      </c>
      <c r="K427" s="185">
        <v>0</v>
      </c>
      <c r="L427" s="186">
        <v>0</v>
      </c>
      <c r="M427" s="187">
        <f t="shared" si="8"/>
        <v>0</v>
      </c>
    </row>
    <row r="428" spans="1:13" ht="11.85" hidden="1" customHeight="1" x14ac:dyDescent="0.25">
      <c r="A428" s="175"/>
      <c r="B428" s="176"/>
      <c r="C428" s="176"/>
      <c r="D428" s="188"/>
      <c r="E428" s="840" t="s">
        <v>293</v>
      </c>
      <c r="F428" s="841"/>
      <c r="G428" s="842"/>
      <c r="H428" s="843">
        <v>0</v>
      </c>
      <c r="I428" s="844"/>
      <c r="J428" s="185">
        <v>0</v>
      </c>
      <c r="K428" s="185">
        <v>0</v>
      </c>
      <c r="L428" s="186">
        <v>0</v>
      </c>
      <c r="M428" s="187">
        <f t="shared" si="8"/>
        <v>0</v>
      </c>
    </row>
    <row r="429" spans="1:13" ht="11.85" customHeight="1" x14ac:dyDescent="0.25">
      <c r="A429" s="175"/>
      <c r="B429" s="176"/>
      <c r="C429" s="176"/>
      <c r="D429" s="188"/>
      <c r="E429" s="840" t="s">
        <v>228</v>
      </c>
      <c r="F429" s="841"/>
      <c r="G429" s="842"/>
      <c r="H429" s="843">
        <v>152877</v>
      </c>
      <c r="I429" s="844"/>
      <c r="J429" s="185">
        <v>144202</v>
      </c>
      <c r="K429" s="185">
        <v>72100</v>
      </c>
      <c r="L429" s="186">
        <v>50</v>
      </c>
      <c r="M429" s="187">
        <f t="shared" si="8"/>
        <v>2.0259089932626276E-2</v>
      </c>
    </row>
    <row r="430" spans="1:13" ht="11.85" hidden="1" customHeight="1" x14ac:dyDescent="0.25">
      <c r="A430" s="175"/>
      <c r="B430" s="176"/>
      <c r="C430" s="176"/>
      <c r="D430" s="188"/>
      <c r="E430" s="840" t="s">
        <v>333</v>
      </c>
      <c r="F430" s="841"/>
      <c r="G430" s="842"/>
      <c r="H430" s="843">
        <v>0</v>
      </c>
      <c r="I430" s="844"/>
      <c r="J430" s="185">
        <v>0</v>
      </c>
      <c r="K430" s="185">
        <v>0</v>
      </c>
      <c r="L430" s="186">
        <v>0</v>
      </c>
      <c r="M430" s="187">
        <f t="shared" si="8"/>
        <v>0</v>
      </c>
    </row>
    <row r="431" spans="1:13" ht="11.85" hidden="1" customHeight="1" x14ac:dyDescent="0.25">
      <c r="A431" s="175"/>
      <c r="B431" s="176"/>
      <c r="C431" s="176"/>
      <c r="D431" s="188"/>
      <c r="E431" s="840" t="s">
        <v>268</v>
      </c>
      <c r="F431" s="841"/>
      <c r="G431" s="842"/>
      <c r="H431" s="843">
        <v>0</v>
      </c>
      <c r="I431" s="844"/>
      <c r="J431" s="185">
        <v>0</v>
      </c>
      <c r="K431" s="185">
        <v>0</v>
      </c>
      <c r="L431" s="186">
        <v>0</v>
      </c>
      <c r="M431" s="187">
        <f t="shared" si="8"/>
        <v>0</v>
      </c>
    </row>
    <row r="432" spans="1:13" ht="11.85" customHeight="1" x14ac:dyDescent="0.25">
      <c r="A432" s="175"/>
      <c r="B432" s="176"/>
      <c r="C432" s="176"/>
      <c r="D432" s="188"/>
      <c r="E432" s="840" t="s">
        <v>229</v>
      </c>
      <c r="F432" s="841"/>
      <c r="G432" s="842"/>
      <c r="H432" s="843">
        <v>20000</v>
      </c>
      <c r="I432" s="844"/>
      <c r="J432" s="185">
        <v>20000</v>
      </c>
      <c r="K432" s="185">
        <v>9605</v>
      </c>
      <c r="L432" s="186">
        <v>48.03</v>
      </c>
      <c r="M432" s="187">
        <f t="shared" si="8"/>
        <v>2.6988704410939716E-3</v>
      </c>
    </row>
    <row r="433" spans="1:13" ht="11.85" customHeight="1" x14ac:dyDescent="0.25">
      <c r="A433" s="175"/>
      <c r="B433" s="176"/>
      <c r="C433" s="176"/>
      <c r="D433" s="188"/>
      <c r="E433" s="840" t="s">
        <v>305</v>
      </c>
      <c r="F433" s="841"/>
      <c r="G433" s="842"/>
      <c r="H433" s="843">
        <v>17911</v>
      </c>
      <c r="I433" s="844"/>
      <c r="J433" s="185">
        <v>3400</v>
      </c>
      <c r="K433" s="185">
        <v>366</v>
      </c>
      <c r="L433" s="186">
        <v>10.76</v>
      </c>
      <c r="M433" s="187">
        <f t="shared" si="8"/>
        <v>1.0284087261222214E-4</v>
      </c>
    </row>
    <row r="434" spans="1:13" ht="11.85" customHeight="1" x14ac:dyDescent="0.25">
      <c r="A434" s="175"/>
      <c r="B434" s="176"/>
      <c r="C434" s="176"/>
      <c r="D434" s="188"/>
      <c r="E434" s="840" t="s">
        <v>270</v>
      </c>
      <c r="F434" s="841"/>
      <c r="G434" s="842"/>
      <c r="H434" s="843">
        <v>3161</v>
      </c>
      <c r="I434" s="844"/>
      <c r="J434" s="185">
        <v>600</v>
      </c>
      <c r="K434" s="185">
        <v>65</v>
      </c>
      <c r="L434" s="186">
        <v>10.76</v>
      </c>
      <c r="M434" s="187">
        <f t="shared" si="8"/>
        <v>1.8264089398345463E-5</v>
      </c>
    </row>
    <row r="435" spans="1:13" ht="11.85" customHeight="1" x14ac:dyDescent="0.25">
      <c r="A435" s="175"/>
      <c r="B435" s="176"/>
      <c r="C435" s="176"/>
      <c r="D435" s="188"/>
      <c r="E435" s="840" t="s">
        <v>230</v>
      </c>
      <c r="F435" s="841"/>
      <c r="G435" s="842"/>
      <c r="H435" s="843">
        <v>22443</v>
      </c>
      <c r="I435" s="844"/>
      <c r="J435" s="185">
        <v>24443</v>
      </c>
      <c r="K435" s="185">
        <v>12530</v>
      </c>
      <c r="L435" s="186">
        <v>51.26</v>
      </c>
      <c r="M435" s="187">
        <f t="shared" si="8"/>
        <v>3.5207544640195178E-3</v>
      </c>
    </row>
    <row r="436" spans="1:13" ht="11.85" customHeight="1" x14ac:dyDescent="0.25">
      <c r="A436" s="175"/>
      <c r="B436" s="176"/>
      <c r="C436" s="176"/>
      <c r="D436" s="188"/>
      <c r="E436" s="840" t="s">
        <v>294</v>
      </c>
      <c r="F436" s="841"/>
      <c r="G436" s="842"/>
      <c r="H436" s="843">
        <v>57702</v>
      </c>
      <c r="I436" s="844"/>
      <c r="J436" s="185">
        <v>34000</v>
      </c>
      <c r="K436" s="185">
        <v>16427</v>
      </c>
      <c r="L436" s="186">
        <v>48.31</v>
      </c>
      <c r="M436" s="187">
        <f t="shared" si="8"/>
        <v>4.6157568699480142E-3</v>
      </c>
    </row>
    <row r="437" spans="1:13" ht="11.85" customHeight="1" x14ac:dyDescent="0.25">
      <c r="A437" s="175"/>
      <c r="B437" s="176"/>
      <c r="C437" s="176"/>
      <c r="D437" s="188"/>
      <c r="E437" s="840" t="s">
        <v>272</v>
      </c>
      <c r="F437" s="841"/>
      <c r="G437" s="842"/>
      <c r="H437" s="843">
        <v>10183</v>
      </c>
      <c r="I437" s="844"/>
      <c r="J437" s="185">
        <v>6000</v>
      </c>
      <c r="K437" s="185">
        <v>2899</v>
      </c>
      <c r="L437" s="186">
        <v>48.31</v>
      </c>
      <c r="M437" s="187">
        <f t="shared" si="8"/>
        <v>8.1457838716620756E-4</v>
      </c>
    </row>
    <row r="438" spans="1:13" ht="11.85" customHeight="1" x14ac:dyDescent="0.25">
      <c r="A438" s="175"/>
      <c r="B438" s="176"/>
      <c r="C438" s="176"/>
      <c r="D438" s="188"/>
      <c r="E438" s="840" t="s">
        <v>231</v>
      </c>
      <c r="F438" s="841"/>
      <c r="G438" s="842"/>
      <c r="H438" s="843">
        <v>3600</v>
      </c>
      <c r="I438" s="844"/>
      <c r="J438" s="185">
        <v>4100</v>
      </c>
      <c r="K438" s="185">
        <v>3572</v>
      </c>
      <c r="L438" s="186">
        <v>87.11</v>
      </c>
      <c r="M438" s="187">
        <f t="shared" si="8"/>
        <v>1.0036819589367692E-3</v>
      </c>
    </row>
    <row r="439" spans="1:13" ht="11.85" customHeight="1" x14ac:dyDescent="0.25">
      <c r="A439" s="175"/>
      <c r="B439" s="176"/>
      <c r="C439" s="176"/>
      <c r="D439" s="188"/>
      <c r="E439" s="840" t="s">
        <v>232</v>
      </c>
      <c r="F439" s="841"/>
      <c r="G439" s="842"/>
      <c r="H439" s="843">
        <v>33488</v>
      </c>
      <c r="I439" s="844"/>
      <c r="J439" s="185">
        <v>33488</v>
      </c>
      <c r="K439" s="185">
        <v>25116</v>
      </c>
      <c r="L439" s="186">
        <v>75</v>
      </c>
      <c r="M439" s="187">
        <f t="shared" si="8"/>
        <v>7.0572441435206874E-3</v>
      </c>
    </row>
    <row r="440" spans="1:13" ht="11.85" customHeight="1" x14ac:dyDescent="0.25">
      <c r="A440" s="175"/>
      <c r="B440" s="176"/>
      <c r="C440" s="176"/>
      <c r="D440" s="188"/>
      <c r="E440" s="840" t="s">
        <v>315</v>
      </c>
      <c r="F440" s="841"/>
      <c r="G440" s="842"/>
      <c r="H440" s="843">
        <v>700</v>
      </c>
      <c r="I440" s="844"/>
      <c r="J440" s="185">
        <v>700</v>
      </c>
      <c r="K440" s="185">
        <v>0</v>
      </c>
      <c r="L440" s="186">
        <v>0</v>
      </c>
      <c r="M440" s="187">
        <f t="shared" si="8"/>
        <v>0</v>
      </c>
    </row>
    <row r="441" spans="1:13" ht="11.85" customHeight="1" x14ac:dyDescent="0.25">
      <c r="A441" s="175"/>
      <c r="B441" s="176"/>
      <c r="C441" s="176"/>
      <c r="D441" s="188"/>
      <c r="E441" s="840" t="s">
        <v>237</v>
      </c>
      <c r="F441" s="841"/>
      <c r="G441" s="842"/>
      <c r="H441" s="843">
        <v>5000</v>
      </c>
      <c r="I441" s="844"/>
      <c r="J441" s="185">
        <v>6000</v>
      </c>
      <c r="K441" s="185">
        <v>3167</v>
      </c>
      <c r="L441" s="186">
        <v>52.78</v>
      </c>
      <c r="M441" s="187">
        <f t="shared" si="8"/>
        <v>8.8988263268553974E-4</v>
      </c>
    </row>
    <row r="442" spans="1:13" ht="17.850000000000001" customHeight="1" x14ac:dyDescent="0.25">
      <c r="A442" s="175" t="s">
        <v>1</v>
      </c>
      <c r="B442" s="176"/>
      <c r="C442" s="859" t="s">
        <v>334</v>
      </c>
      <c r="D442" s="860"/>
      <c r="E442" s="860"/>
      <c r="F442" s="860"/>
      <c r="G442" s="860"/>
      <c r="H442" s="861">
        <v>74583</v>
      </c>
      <c r="I442" s="862"/>
      <c r="J442" s="177">
        <v>74583</v>
      </c>
      <c r="K442" s="177">
        <v>27542</v>
      </c>
      <c r="L442" s="178">
        <v>36.93</v>
      </c>
      <c r="M442" s="179">
        <f t="shared" si="8"/>
        <v>7.7389161570650886E-3</v>
      </c>
    </row>
    <row r="443" spans="1:13" ht="12.75" customHeight="1" x14ac:dyDescent="0.25">
      <c r="A443" s="175"/>
      <c r="B443" s="176"/>
      <c r="C443" s="176" t="s">
        <v>1</v>
      </c>
      <c r="D443" s="878" t="s">
        <v>211</v>
      </c>
      <c r="E443" s="879"/>
      <c r="F443" s="879"/>
      <c r="G443" s="880"/>
      <c r="H443" s="881">
        <v>74583</v>
      </c>
      <c r="I443" s="882"/>
      <c r="J443" s="181">
        <v>74583</v>
      </c>
      <c r="K443" s="181">
        <v>27542</v>
      </c>
      <c r="L443" s="182">
        <v>36.93</v>
      </c>
      <c r="M443" s="183">
        <f t="shared" si="8"/>
        <v>7.7389161570650886E-3</v>
      </c>
    </row>
    <row r="444" spans="1:13" ht="11.85" customHeight="1" x14ac:dyDescent="0.25">
      <c r="A444" s="175"/>
      <c r="B444" s="176"/>
      <c r="C444" s="176"/>
      <c r="D444" s="184" t="s">
        <v>1</v>
      </c>
      <c r="E444" s="840" t="s">
        <v>335</v>
      </c>
      <c r="F444" s="841"/>
      <c r="G444" s="842"/>
      <c r="H444" s="843">
        <v>12821</v>
      </c>
      <c r="I444" s="844"/>
      <c r="J444" s="185">
        <v>12821</v>
      </c>
      <c r="K444" s="185">
        <v>624</v>
      </c>
      <c r="L444" s="186">
        <v>4.87</v>
      </c>
      <c r="M444" s="187">
        <f t="shared" si="8"/>
        <v>1.7533525822411645E-4</v>
      </c>
    </row>
    <row r="445" spans="1:13" ht="11.85" hidden="1" customHeight="1" x14ac:dyDescent="0.25">
      <c r="A445" s="175"/>
      <c r="B445" s="176"/>
      <c r="C445" s="176"/>
      <c r="D445" s="188"/>
      <c r="E445" s="840" t="s">
        <v>276</v>
      </c>
      <c r="F445" s="841"/>
      <c r="G445" s="842"/>
      <c r="H445" s="843">
        <v>0</v>
      </c>
      <c r="I445" s="844"/>
      <c r="J445" s="185">
        <v>0</v>
      </c>
      <c r="K445" s="185">
        <v>0</v>
      </c>
      <c r="L445" s="186">
        <v>0</v>
      </c>
      <c r="M445" s="187">
        <f t="shared" si="8"/>
        <v>0</v>
      </c>
    </row>
    <row r="446" spans="1:13" ht="11.85" customHeight="1" x14ac:dyDescent="0.25">
      <c r="A446" s="175"/>
      <c r="B446" s="176"/>
      <c r="C446" s="176"/>
      <c r="D446" s="188"/>
      <c r="E446" s="840" t="s">
        <v>218</v>
      </c>
      <c r="F446" s="841"/>
      <c r="G446" s="842"/>
      <c r="H446" s="843">
        <v>3000</v>
      </c>
      <c r="I446" s="844"/>
      <c r="J446" s="185">
        <v>0</v>
      </c>
      <c r="K446" s="185">
        <v>0</v>
      </c>
      <c r="L446" s="186">
        <v>0</v>
      </c>
      <c r="M446" s="187">
        <f t="shared" si="8"/>
        <v>0</v>
      </c>
    </row>
    <row r="447" spans="1:13" ht="11.85" customHeight="1" x14ac:dyDescent="0.25">
      <c r="A447" s="175"/>
      <c r="B447" s="176"/>
      <c r="C447" s="176"/>
      <c r="D447" s="188"/>
      <c r="E447" s="840" t="s">
        <v>219</v>
      </c>
      <c r="F447" s="841"/>
      <c r="G447" s="842"/>
      <c r="H447" s="843">
        <v>350</v>
      </c>
      <c r="I447" s="844"/>
      <c r="J447" s="185">
        <v>350</v>
      </c>
      <c r="K447" s="185">
        <v>0</v>
      </c>
      <c r="L447" s="186">
        <v>0</v>
      </c>
      <c r="M447" s="187">
        <f t="shared" si="8"/>
        <v>0</v>
      </c>
    </row>
    <row r="448" spans="1:13" ht="11.85" customHeight="1" x14ac:dyDescent="0.25">
      <c r="A448" s="175"/>
      <c r="B448" s="176"/>
      <c r="C448" s="176"/>
      <c r="D448" s="188"/>
      <c r="E448" s="840" t="s">
        <v>327</v>
      </c>
      <c r="F448" s="841"/>
      <c r="G448" s="842"/>
      <c r="H448" s="843">
        <v>326</v>
      </c>
      <c r="I448" s="844"/>
      <c r="J448" s="185">
        <v>326</v>
      </c>
      <c r="K448" s="185">
        <v>0</v>
      </c>
      <c r="L448" s="186">
        <v>0</v>
      </c>
      <c r="M448" s="187">
        <f t="shared" si="8"/>
        <v>0</v>
      </c>
    </row>
    <row r="449" spans="1:13" ht="11.85" customHeight="1" x14ac:dyDescent="0.25">
      <c r="A449" s="175"/>
      <c r="B449" s="176"/>
      <c r="C449" s="176"/>
      <c r="D449" s="188"/>
      <c r="E449" s="840" t="s">
        <v>223</v>
      </c>
      <c r="F449" s="841"/>
      <c r="G449" s="842"/>
      <c r="H449" s="843">
        <v>5586</v>
      </c>
      <c r="I449" s="844"/>
      <c r="J449" s="185">
        <v>5586</v>
      </c>
      <c r="K449" s="185">
        <v>668</v>
      </c>
      <c r="L449" s="186">
        <v>11.96</v>
      </c>
      <c r="M449" s="187">
        <f t="shared" si="8"/>
        <v>1.876986418168426E-4</v>
      </c>
    </row>
    <row r="450" spans="1:13" ht="11.85" hidden="1" customHeight="1" x14ac:dyDescent="0.25">
      <c r="A450" s="175"/>
      <c r="B450" s="176"/>
      <c r="C450" s="176"/>
      <c r="D450" s="188"/>
      <c r="E450" s="840" t="s">
        <v>227</v>
      </c>
      <c r="F450" s="841"/>
      <c r="G450" s="842"/>
      <c r="H450" s="843">
        <v>0</v>
      </c>
      <c r="I450" s="844"/>
      <c r="J450" s="185">
        <v>0</v>
      </c>
      <c r="K450" s="185">
        <v>0</v>
      </c>
      <c r="L450" s="186">
        <v>0</v>
      </c>
      <c r="M450" s="187">
        <f t="shared" si="8"/>
        <v>0</v>
      </c>
    </row>
    <row r="451" spans="1:13" ht="11.85" customHeight="1" x14ac:dyDescent="0.25">
      <c r="A451" s="175"/>
      <c r="B451" s="176"/>
      <c r="C451" s="176"/>
      <c r="D451" s="188"/>
      <c r="E451" s="840" t="s">
        <v>231</v>
      </c>
      <c r="F451" s="841"/>
      <c r="G451" s="842"/>
      <c r="H451" s="843">
        <v>52500</v>
      </c>
      <c r="I451" s="844"/>
      <c r="J451" s="185">
        <v>52500</v>
      </c>
      <c r="K451" s="185">
        <v>26250</v>
      </c>
      <c r="L451" s="186">
        <v>50</v>
      </c>
      <c r="M451" s="187">
        <f t="shared" si="8"/>
        <v>7.3758822570241297E-3</v>
      </c>
    </row>
    <row r="452" spans="1:13" ht="11.85" customHeight="1" x14ac:dyDescent="0.25">
      <c r="A452" s="175"/>
      <c r="B452" s="176"/>
      <c r="C452" s="176"/>
      <c r="D452" s="190"/>
      <c r="E452" s="840" t="s">
        <v>237</v>
      </c>
      <c r="F452" s="841"/>
      <c r="G452" s="842"/>
      <c r="H452" s="843">
        <v>0</v>
      </c>
      <c r="I452" s="844"/>
      <c r="J452" s="185">
        <v>3000</v>
      </c>
      <c r="K452" s="185">
        <v>0</v>
      </c>
      <c r="L452" s="186">
        <v>0</v>
      </c>
      <c r="M452" s="187">
        <f t="shared" si="8"/>
        <v>0</v>
      </c>
    </row>
    <row r="453" spans="1:13" ht="12.75" hidden="1" customHeight="1" x14ac:dyDescent="0.25">
      <c r="A453" s="175"/>
      <c r="B453" s="176"/>
      <c r="C453" s="176"/>
      <c r="D453" s="878" t="s">
        <v>238</v>
      </c>
      <c r="E453" s="879"/>
      <c r="F453" s="879"/>
      <c r="G453" s="880"/>
      <c r="H453" s="881">
        <v>0</v>
      </c>
      <c r="I453" s="882"/>
      <c r="J453" s="181">
        <v>0</v>
      </c>
      <c r="K453" s="181">
        <v>0</v>
      </c>
      <c r="L453" s="182">
        <v>0</v>
      </c>
      <c r="M453" s="183">
        <f t="shared" si="8"/>
        <v>0</v>
      </c>
    </row>
    <row r="454" spans="1:13" ht="11.85" hidden="1" customHeight="1" x14ac:dyDescent="0.25">
      <c r="A454" s="175"/>
      <c r="B454" s="176"/>
      <c r="C454" s="191"/>
      <c r="D454" s="189" t="s">
        <v>1</v>
      </c>
      <c r="E454" s="840" t="s">
        <v>239</v>
      </c>
      <c r="F454" s="841"/>
      <c r="G454" s="842"/>
      <c r="H454" s="843">
        <v>0</v>
      </c>
      <c r="I454" s="844"/>
      <c r="J454" s="185">
        <v>0</v>
      </c>
      <c r="K454" s="185">
        <v>0</v>
      </c>
      <c r="L454" s="186">
        <v>0</v>
      </c>
      <c r="M454" s="187">
        <f t="shared" si="8"/>
        <v>0</v>
      </c>
    </row>
    <row r="455" spans="1:13" ht="17.850000000000001" customHeight="1" x14ac:dyDescent="0.25">
      <c r="A455" s="175"/>
      <c r="B455" s="176"/>
      <c r="C455" s="859" t="s">
        <v>123</v>
      </c>
      <c r="D455" s="860"/>
      <c r="E455" s="860"/>
      <c r="F455" s="860"/>
      <c r="G455" s="860"/>
      <c r="H455" s="861">
        <v>25000</v>
      </c>
      <c r="I455" s="862"/>
      <c r="J455" s="177">
        <v>25000</v>
      </c>
      <c r="K455" s="177">
        <v>0</v>
      </c>
      <c r="L455" s="178">
        <v>0</v>
      </c>
      <c r="M455" s="179">
        <f t="shared" si="8"/>
        <v>0</v>
      </c>
    </row>
    <row r="456" spans="1:13" ht="12.75" customHeight="1" x14ac:dyDescent="0.25">
      <c r="A456" s="175"/>
      <c r="B456" s="176"/>
      <c r="C456" s="176" t="s">
        <v>1</v>
      </c>
      <c r="D456" s="878" t="s">
        <v>211</v>
      </c>
      <c r="E456" s="879"/>
      <c r="F456" s="879"/>
      <c r="G456" s="880"/>
      <c r="H456" s="881">
        <v>25000</v>
      </c>
      <c r="I456" s="882"/>
      <c r="J456" s="181">
        <v>25000</v>
      </c>
      <c r="K456" s="181">
        <v>0</v>
      </c>
      <c r="L456" s="182">
        <v>0</v>
      </c>
      <c r="M456" s="183">
        <f t="shared" si="8"/>
        <v>0</v>
      </c>
    </row>
    <row r="457" spans="1:13" ht="11.85" customHeight="1" x14ac:dyDescent="0.25">
      <c r="A457" s="175"/>
      <c r="B457" s="176"/>
      <c r="C457" s="191"/>
      <c r="D457" s="189" t="s">
        <v>1</v>
      </c>
      <c r="E457" s="840" t="s">
        <v>223</v>
      </c>
      <c r="F457" s="841"/>
      <c r="G457" s="842"/>
      <c r="H457" s="843">
        <v>25000</v>
      </c>
      <c r="I457" s="844"/>
      <c r="J457" s="185">
        <v>25000</v>
      </c>
      <c r="K457" s="185">
        <v>0</v>
      </c>
      <c r="L457" s="186">
        <v>0</v>
      </c>
      <c r="M457" s="187">
        <f t="shared" si="8"/>
        <v>0</v>
      </c>
    </row>
    <row r="458" spans="1:13" ht="17.850000000000001" customHeight="1" x14ac:dyDescent="0.25">
      <c r="A458" s="175"/>
      <c r="B458" s="176"/>
      <c r="C458" s="859" t="s">
        <v>124</v>
      </c>
      <c r="D458" s="860"/>
      <c r="E458" s="860"/>
      <c r="F458" s="860"/>
      <c r="G458" s="860"/>
      <c r="H458" s="861">
        <v>730000</v>
      </c>
      <c r="I458" s="862"/>
      <c r="J458" s="177">
        <v>730000</v>
      </c>
      <c r="K458" s="177">
        <v>0</v>
      </c>
      <c r="L458" s="178">
        <v>0</v>
      </c>
      <c r="M458" s="179">
        <f t="shared" si="8"/>
        <v>0</v>
      </c>
    </row>
    <row r="459" spans="1:13" ht="12.75" customHeight="1" x14ac:dyDescent="0.25">
      <c r="A459" s="175"/>
      <c r="B459" s="176"/>
      <c r="C459" s="176" t="s">
        <v>1</v>
      </c>
      <c r="D459" s="878" t="s">
        <v>211</v>
      </c>
      <c r="E459" s="879"/>
      <c r="F459" s="879"/>
      <c r="G459" s="880"/>
      <c r="H459" s="881">
        <v>730000</v>
      </c>
      <c r="I459" s="882"/>
      <c r="J459" s="181">
        <v>730000</v>
      </c>
      <c r="K459" s="181">
        <v>0</v>
      </c>
      <c r="L459" s="182">
        <v>0</v>
      </c>
      <c r="M459" s="183">
        <f t="shared" si="8"/>
        <v>0</v>
      </c>
    </row>
    <row r="460" spans="1:13" ht="11.85" customHeight="1" x14ac:dyDescent="0.25">
      <c r="A460" s="175"/>
      <c r="B460" s="176"/>
      <c r="C460" s="191"/>
      <c r="D460" s="189" t="s">
        <v>1</v>
      </c>
      <c r="E460" s="840" t="s">
        <v>223</v>
      </c>
      <c r="F460" s="841"/>
      <c r="G460" s="842"/>
      <c r="H460" s="843">
        <v>730000</v>
      </c>
      <c r="I460" s="844"/>
      <c r="J460" s="185">
        <v>730000</v>
      </c>
      <c r="K460" s="185">
        <v>0</v>
      </c>
      <c r="L460" s="186">
        <v>0</v>
      </c>
      <c r="M460" s="187">
        <f t="shared" si="8"/>
        <v>0</v>
      </c>
    </row>
    <row r="461" spans="1:13" ht="17.850000000000001" customHeight="1" x14ac:dyDescent="0.25">
      <c r="A461" s="175"/>
      <c r="B461" s="176"/>
      <c r="C461" s="859" t="s">
        <v>125</v>
      </c>
      <c r="D461" s="860"/>
      <c r="E461" s="860"/>
      <c r="F461" s="860"/>
      <c r="G461" s="860"/>
      <c r="H461" s="861">
        <v>1451723</v>
      </c>
      <c r="I461" s="862"/>
      <c r="J461" s="177">
        <v>1451723</v>
      </c>
      <c r="K461" s="177">
        <v>204333</v>
      </c>
      <c r="L461" s="178">
        <v>14.08</v>
      </c>
      <c r="M461" s="179">
        <f t="shared" si="8"/>
        <v>5.7414710446648053E-2</v>
      </c>
    </row>
    <row r="462" spans="1:13" ht="12.75" customHeight="1" x14ac:dyDescent="0.25">
      <c r="A462" s="175"/>
      <c r="B462" s="176"/>
      <c r="C462" s="176" t="s">
        <v>1</v>
      </c>
      <c r="D462" s="878" t="s">
        <v>211</v>
      </c>
      <c r="E462" s="879"/>
      <c r="F462" s="879"/>
      <c r="G462" s="880"/>
      <c r="H462" s="881">
        <v>1353723</v>
      </c>
      <c r="I462" s="882"/>
      <c r="J462" s="181">
        <v>1353723</v>
      </c>
      <c r="K462" s="181">
        <v>151923</v>
      </c>
      <c r="L462" s="182">
        <v>11.22</v>
      </c>
      <c r="M462" s="183">
        <f t="shared" si="8"/>
        <v>4.2688234671766731E-2</v>
      </c>
    </row>
    <row r="463" spans="1:13" ht="11.85" customHeight="1" x14ac:dyDescent="0.25">
      <c r="A463" s="175"/>
      <c r="B463" s="176"/>
      <c r="C463" s="176"/>
      <c r="D463" s="876" t="s">
        <v>1</v>
      </c>
      <c r="E463" s="840" t="s">
        <v>285</v>
      </c>
      <c r="F463" s="841"/>
      <c r="G463" s="842"/>
      <c r="H463" s="843">
        <v>113675</v>
      </c>
      <c r="I463" s="844"/>
      <c r="J463" s="185">
        <v>113675</v>
      </c>
      <c r="K463" s="185">
        <v>0</v>
      </c>
      <c r="L463" s="186">
        <v>0</v>
      </c>
      <c r="M463" s="187">
        <f t="shared" si="8"/>
        <v>0</v>
      </c>
    </row>
    <row r="464" spans="1:13" ht="11.85" customHeight="1" x14ac:dyDescent="0.25">
      <c r="A464" s="175"/>
      <c r="B464" s="176"/>
      <c r="C464" s="176"/>
      <c r="D464" s="870"/>
      <c r="E464" s="840" t="s">
        <v>286</v>
      </c>
      <c r="F464" s="841"/>
      <c r="G464" s="842"/>
      <c r="H464" s="843">
        <v>19540</v>
      </c>
      <c r="I464" s="844"/>
      <c r="J464" s="185">
        <v>19540</v>
      </c>
      <c r="K464" s="185">
        <v>0</v>
      </c>
      <c r="L464" s="186">
        <v>0</v>
      </c>
      <c r="M464" s="187">
        <f t="shared" si="8"/>
        <v>0</v>
      </c>
    </row>
    <row r="465" spans="1:13" ht="11.85" customHeight="1" x14ac:dyDescent="0.25">
      <c r="A465" s="175" t="s">
        <v>1</v>
      </c>
      <c r="B465" s="176"/>
      <c r="C465" s="176"/>
      <c r="D465" s="188"/>
      <c r="E465" s="840" t="s">
        <v>287</v>
      </c>
      <c r="F465" s="841"/>
      <c r="G465" s="842"/>
      <c r="H465" s="843">
        <v>2785</v>
      </c>
      <c r="I465" s="844"/>
      <c r="J465" s="185">
        <v>2785</v>
      </c>
      <c r="K465" s="185">
        <v>0</v>
      </c>
      <c r="L465" s="186">
        <v>0</v>
      </c>
      <c r="M465" s="187">
        <f t="shared" si="8"/>
        <v>0</v>
      </c>
    </row>
    <row r="466" spans="1:13" ht="11.85" hidden="1" customHeight="1" x14ac:dyDescent="0.25">
      <c r="A466" s="175"/>
      <c r="B466" s="176"/>
      <c r="C466" s="176"/>
      <c r="D466" s="188"/>
      <c r="E466" s="840" t="s">
        <v>218</v>
      </c>
      <c r="F466" s="841"/>
      <c r="G466" s="842"/>
      <c r="H466" s="843">
        <v>0</v>
      </c>
      <c r="I466" s="844"/>
      <c r="J466" s="185">
        <v>0</v>
      </c>
      <c r="K466" s="185">
        <v>0</v>
      </c>
      <c r="L466" s="186">
        <v>0</v>
      </c>
      <c r="M466" s="187">
        <f t="shared" si="8"/>
        <v>0</v>
      </c>
    </row>
    <row r="467" spans="1:13" ht="11.85" customHeight="1" x14ac:dyDescent="0.25">
      <c r="A467" s="175"/>
      <c r="B467" s="176"/>
      <c r="C467" s="176"/>
      <c r="D467" s="188"/>
      <c r="E467" s="840" t="s">
        <v>302</v>
      </c>
      <c r="F467" s="841"/>
      <c r="G467" s="842"/>
      <c r="H467" s="843">
        <v>64000</v>
      </c>
      <c r="I467" s="844"/>
      <c r="J467" s="185">
        <v>64000</v>
      </c>
      <c r="K467" s="185">
        <v>2800</v>
      </c>
      <c r="L467" s="186">
        <v>4.38</v>
      </c>
      <c r="M467" s="187">
        <f t="shared" ref="M467:M530" si="9">+K467/$K$9*100</f>
        <v>7.8676077408257371E-4</v>
      </c>
    </row>
    <row r="468" spans="1:13" ht="11.85" customHeight="1" x14ac:dyDescent="0.25">
      <c r="A468" s="175"/>
      <c r="B468" s="176"/>
      <c r="C468" s="176"/>
      <c r="D468" s="188"/>
      <c r="E468" s="840" t="s">
        <v>262</v>
      </c>
      <c r="F468" s="841"/>
      <c r="G468" s="842"/>
      <c r="H468" s="843">
        <v>2000</v>
      </c>
      <c r="I468" s="844"/>
      <c r="J468" s="185">
        <v>2000</v>
      </c>
      <c r="K468" s="185">
        <v>0</v>
      </c>
      <c r="L468" s="186">
        <v>0</v>
      </c>
      <c r="M468" s="187">
        <f t="shared" si="9"/>
        <v>0</v>
      </c>
    </row>
    <row r="469" spans="1:13" ht="11.85" customHeight="1" x14ac:dyDescent="0.25">
      <c r="A469" s="175"/>
      <c r="B469" s="176"/>
      <c r="C469" s="176"/>
      <c r="D469" s="188"/>
      <c r="E469" s="840" t="s">
        <v>288</v>
      </c>
      <c r="F469" s="841"/>
      <c r="G469" s="842"/>
      <c r="H469" s="843">
        <v>41050</v>
      </c>
      <c r="I469" s="844"/>
      <c r="J469" s="185">
        <v>41050</v>
      </c>
      <c r="K469" s="185">
        <v>2088</v>
      </c>
      <c r="L469" s="186">
        <v>5.09</v>
      </c>
      <c r="M469" s="187">
        <f t="shared" si="9"/>
        <v>5.8669874867300507E-4</v>
      </c>
    </row>
    <row r="470" spans="1:13" ht="11.85" customHeight="1" x14ac:dyDescent="0.25">
      <c r="A470" s="175"/>
      <c r="B470" s="176"/>
      <c r="C470" s="176"/>
      <c r="D470" s="188"/>
      <c r="E470" s="840" t="s">
        <v>223</v>
      </c>
      <c r="F470" s="841"/>
      <c r="G470" s="842"/>
      <c r="H470" s="843">
        <v>117073</v>
      </c>
      <c r="I470" s="844"/>
      <c r="J470" s="185">
        <v>117573</v>
      </c>
      <c r="K470" s="185">
        <v>0</v>
      </c>
      <c r="L470" s="186">
        <v>0</v>
      </c>
      <c r="M470" s="187">
        <f t="shared" si="9"/>
        <v>0</v>
      </c>
    </row>
    <row r="471" spans="1:13" ht="11.85" customHeight="1" x14ac:dyDescent="0.25">
      <c r="A471" s="175"/>
      <c r="B471" s="176"/>
      <c r="C471" s="176"/>
      <c r="D471" s="188"/>
      <c r="E471" s="840" t="s">
        <v>291</v>
      </c>
      <c r="F471" s="841"/>
      <c r="G471" s="842"/>
      <c r="H471" s="843">
        <v>467110</v>
      </c>
      <c r="I471" s="844"/>
      <c r="J471" s="185">
        <v>317110</v>
      </c>
      <c r="K471" s="185">
        <v>97222</v>
      </c>
      <c r="L471" s="186">
        <v>30.66</v>
      </c>
      <c r="M471" s="187">
        <f t="shared" si="9"/>
        <v>2.7318019992091422E-2</v>
      </c>
    </row>
    <row r="472" spans="1:13" ht="11.85" customHeight="1" x14ac:dyDescent="0.25">
      <c r="A472" s="175"/>
      <c r="B472" s="176"/>
      <c r="C472" s="176"/>
      <c r="D472" s="188"/>
      <c r="E472" s="840" t="s">
        <v>266</v>
      </c>
      <c r="F472" s="841"/>
      <c r="G472" s="842"/>
      <c r="H472" s="843">
        <v>41000</v>
      </c>
      <c r="I472" s="844"/>
      <c r="J472" s="185">
        <v>41000</v>
      </c>
      <c r="K472" s="185">
        <v>0</v>
      </c>
      <c r="L472" s="186">
        <v>0</v>
      </c>
      <c r="M472" s="187">
        <f t="shared" si="9"/>
        <v>0</v>
      </c>
    </row>
    <row r="473" spans="1:13" ht="11.85" hidden="1" customHeight="1" x14ac:dyDescent="0.25">
      <c r="A473" s="175"/>
      <c r="B473" s="176"/>
      <c r="C473" s="176"/>
      <c r="D473" s="188"/>
      <c r="E473" s="840" t="s">
        <v>227</v>
      </c>
      <c r="F473" s="841"/>
      <c r="G473" s="842"/>
      <c r="H473" s="843">
        <v>0</v>
      </c>
      <c r="I473" s="844"/>
      <c r="J473" s="185">
        <v>0</v>
      </c>
      <c r="K473" s="185">
        <v>0</v>
      </c>
      <c r="L473" s="186">
        <v>0</v>
      </c>
      <c r="M473" s="187">
        <f t="shared" si="9"/>
        <v>0</v>
      </c>
    </row>
    <row r="474" spans="1:13" ht="11.85" hidden="1" customHeight="1" x14ac:dyDescent="0.25">
      <c r="A474" s="175"/>
      <c r="B474" s="176"/>
      <c r="C474" s="176"/>
      <c r="D474" s="188"/>
      <c r="E474" s="840" t="s">
        <v>277</v>
      </c>
      <c r="F474" s="841"/>
      <c r="G474" s="842"/>
      <c r="H474" s="843">
        <v>0</v>
      </c>
      <c r="I474" s="844"/>
      <c r="J474" s="185">
        <v>0</v>
      </c>
      <c r="K474" s="185">
        <v>0</v>
      </c>
      <c r="L474" s="186">
        <v>0</v>
      </c>
      <c r="M474" s="187">
        <f t="shared" si="9"/>
        <v>0</v>
      </c>
    </row>
    <row r="475" spans="1:13" ht="11.85" customHeight="1" x14ac:dyDescent="0.25">
      <c r="A475" s="175"/>
      <c r="B475" s="176"/>
      <c r="C475" s="176"/>
      <c r="D475" s="188"/>
      <c r="E475" s="840" t="s">
        <v>292</v>
      </c>
      <c r="F475" s="841"/>
      <c r="G475" s="842"/>
      <c r="H475" s="843">
        <v>70000</v>
      </c>
      <c r="I475" s="844"/>
      <c r="J475" s="185">
        <v>220000</v>
      </c>
      <c r="K475" s="185">
        <v>9840</v>
      </c>
      <c r="L475" s="186">
        <v>4.47</v>
      </c>
      <c r="M475" s="187">
        <f t="shared" si="9"/>
        <v>2.7649021489187593E-3</v>
      </c>
    </row>
    <row r="476" spans="1:13" ht="11.85" customHeight="1" x14ac:dyDescent="0.25">
      <c r="A476" s="175"/>
      <c r="B476" s="176"/>
      <c r="C476" s="176"/>
      <c r="D476" s="188"/>
      <c r="E476" s="840" t="s">
        <v>293</v>
      </c>
      <c r="F476" s="841"/>
      <c r="G476" s="842"/>
      <c r="H476" s="843">
        <v>70000</v>
      </c>
      <c r="I476" s="844"/>
      <c r="J476" s="185">
        <v>70000</v>
      </c>
      <c r="K476" s="185">
        <v>0</v>
      </c>
      <c r="L476" s="186">
        <v>0</v>
      </c>
      <c r="M476" s="187">
        <f t="shared" si="9"/>
        <v>0</v>
      </c>
    </row>
    <row r="477" spans="1:13" ht="11.85" customHeight="1" x14ac:dyDescent="0.25">
      <c r="A477" s="175"/>
      <c r="B477" s="176"/>
      <c r="C477" s="176"/>
      <c r="D477" s="188"/>
      <c r="E477" s="840" t="s">
        <v>229</v>
      </c>
      <c r="F477" s="841"/>
      <c r="G477" s="842"/>
      <c r="H477" s="843">
        <v>500</v>
      </c>
      <c r="I477" s="844"/>
      <c r="J477" s="185">
        <v>0</v>
      </c>
      <c r="K477" s="185">
        <v>0</v>
      </c>
      <c r="L477" s="186">
        <v>0</v>
      </c>
      <c r="M477" s="187">
        <f t="shared" si="9"/>
        <v>0</v>
      </c>
    </row>
    <row r="478" spans="1:13" ht="11.85" customHeight="1" x14ac:dyDescent="0.25">
      <c r="A478" s="175"/>
      <c r="B478" s="176"/>
      <c r="C478" s="176"/>
      <c r="D478" s="188"/>
      <c r="E478" s="840" t="s">
        <v>305</v>
      </c>
      <c r="F478" s="841"/>
      <c r="G478" s="842"/>
      <c r="H478" s="843">
        <v>34000</v>
      </c>
      <c r="I478" s="844"/>
      <c r="J478" s="185">
        <v>34000</v>
      </c>
      <c r="K478" s="185">
        <v>5955</v>
      </c>
      <c r="L478" s="186">
        <v>17.52</v>
      </c>
      <c r="M478" s="187">
        <f t="shared" si="9"/>
        <v>1.6732715748791881E-3</v>
      </c>
    </row>
    <row r="479" spans="1:13" ht="11.85" customHeight="1" x14ac:dyDescent="0.25">
      <c r="A479" s="175"/>
      <c r="B479" s="176"/>
      <c r="C479" s="176"/>
      <c r="D479" s="188"/>
      <c r="E479" s="840" t="s">
        <v>270</v>
      </c>
      <c r="F479" s="841"/>
      <c r="G479" s="842"/>
      <c r="H479" s="843">
        <v>5000</v>
      </c>
      <c r="I479" s="844"/>
      <c r="J479" s="185">
        <v>5000</v>
      </c>
      <c r="K479" s="185">
        <v>0</v>
      </c>
      <c r="L479" s="186">
        <v>0</v>
      </c>
      <c r="M479" s="187">
        <f t="shared" si="9"/>
        <v>0</v>
      </c>
    </row>
    <row r="480" spans="1:13" ht="11.85" customHeight="1" x14ac:dyDescent="0.25">
      <c r="A480" s="175"/>
      <c r="B480" s="176"/>
      <c r="C480" s="176"/>
      <c r="D480" s="188"/>
      <c r="E480" s="840" t="s">
        <v>336</v>
      </c>
      <c r="F480" s="841"/>
      <c r="G480" s="842"/>
      <c r="H480" s="843">
        <v>223990</v>
      </c>
      <c r="I480" s="844"/>
      <c r="J480" s="185">
        <v>223990</v>
      </c>
      <c r="K480" s="185">
        <v>33853</v>
      </c>
      <c r="L480" s="186">
        <v>15.11</v>
      </c>
      <c r="M480" s="187">
        <f t="shared" si="9"/>
        <v>9.5122187446490605E-3</v>
      </c>
    </row>
    <row r="481" spans="1:13" ht="11.85" customHeight="1" x14ac:dyDescent="0.25">
      <c r="A481" s="175"/>
      <c r="B481" s="176"/>
      <c r="C481" s="176"/>
      <c r="D481" s="188"/>
      <c r="E481" s="840" t="s">
        <v>281</v>
      </c>
      <c r="F481" s="841"/>
      <c r="G481" s="842"/>
      <c r="H481" s="843">
        <v>82000</v>
      </c>
      <c r="I481" s="844"/>
      <c r="J481" s="185">
        <v>82000</v>
      </c>
      <c r="K481" s="185">
        <v>164</v>
      </c>
      <c r="L481" s="186">
        <v>0.2</v>
      </c>
      <c r="M481" s="187">
        <f t="shared" si="9"/>
        <v>4.6081702481979326E-5</v>
      </c>
    </row>
    <row r="482" spans="1:13" ht="12.75" customHeight="1" x14ac:dyDescent="0.25">
      <c r="A482" s="175" t="s">
        <v>1</v>
      </c>
      <c r="B482" s="176"/>
      <c r="C482" s="176"/>
      <c r="D482" s="878" t="s">
        <v>238</v>
      </c>
      <c r="E482" s="879"/>
      <c r="F482" s="879"/>
      <c r="G482" s="880"/>
      <c r="H482" s="881">
        <v>98000</v>
      </c>
      <c r="I482" s="882"/>
      <c r="J482" s="181">
        <v>98000</v>
      </c>
      <c r="K482" s="181">
        <v>52410</v>
      </c>
      <c r="L482" s="182">
        <v>53.48</v>
      </c>
      <c r="M482" s="183">
        <f t="shared" si="9"/>
        <v>1.472647577488132E-2</v>
      </c>
    </row>
    <row r="483" spans="1:13" ht="11.85" customHeight="1" x14ac:dyDescent="0.25">
      <c r="A483" s="201"/>
      <c r="B483" s="191"/>
      <c r="C483" s="191"/>
      <c r="D483" s="189" t="s">
        <v>1</v>
      </c>
      <c r="E483" s="840" t="s">
        <v>310</v>
      </c>
      <c r="F483" s="841"/>
      <c r="G483" s="842"/>
      <c r="H483" s="843">
        <v>98000</v>
      </c>
      <c r="I483" s="844"/>
      <c r="J483" s="185">
        <v>98000</v>
      </c>
      <c r="K483" s="185">
        <v>52410</v>
      </c>
      <c r="L483" s="186">
        <v>53.48</v>
      </c>
      <c r="M483" s="187">
        <f t="shared" si="9"/>
        <v>1.472647577488132E-2</v>
      </c>
    </row>
    <row r="484" spans="1:13" ht="22.5" customHeight="1" x14ac:dyDescent="0.25">
      <c r="A484" s="863" t="s">
        <v>126</v>
      </c>
      <c r="B484" s="864"/>
      <c r="C484" s="864"/>
      <c r="D484" s="864"/>
      <c r="E484" s="864"/>
      <c r="F484" s="864"/>
      <c r="G484" s="864"/>
      <c r="H484" s="865">
        <v>85237095</v>
      </c>
      <c r="I484" s="866"/>
      <c r="J484" s="202">
        <v>85555440</v>
      </c>
      <c r="K484" s="202">
        <v>37401668</v>
      </c>
      <c r="L484" s="203">
        <v>43.72</v>
      </c>
      <c r="M484" s="204">
        <f t="shared" si="9"/>
        <v>10.509344738449796</v>
      </c>
    </row>
    <row r="485" spans="1:13" ht="17.850000000000001" customHeight="1" x14ac:dyDescent="0.25">
      <c r="A485" s="175" t="s">
        <v>1</v>
      </c>
      <c r="B485" s="176"/>
      <c r="C485" s="859" t="s">
        <v>127</v>
      </c>
      <c r="D485" s="860"/>
      <c r="E485" s="860"/>
      <c r="F485" s="860"/>
      <c r="G485" s="860"/>
      <c r="H485" s="861">
        <v>2188944</v>
      </c>
      <c r="I485" s="862"/>
      <c r="J485" s="177">
        <v>2188956</v>
      </c>
      <c r="K485" s="177">
        <v>1021174</v>
      </c>
      <c r="L485" s="178">
        <v>46.65</v>
      </c>
      <c r="M485" s="179">
        <f t="shared" si="9"/>
        <v>0.28693558811178504</v>
      </c>
    </row>
    <row r="486" spans="1:13" ht="12.75" customHeight="1" x14ac:dyDescent="0.25">
      <c r="A486" s="175"/>
      <c r="B486" s="176"/>
      <c r="C486" s="176" t="s">
        <v>1</v>
      </c>
      <c r="D486" s="878" t="s">
        <v>211</v>
      </c>
      <c r="E486" s="879"/>
      <c r="F486" s="879"/>
      <c r="G486" s="880"/>
      <c r="H486" s="881">
        <v>2188944</v>
      </c>
      <c r="I486" s="882"/>
      <c r="J486" s="181">
        <v>2188956</v>
      </c>
      <c r="K486" s="181">
        <v>1021174</v>
      </c>
      <c r="L486" s="182">
        <v>46.65</v>
      </c>
      <c r="M486" s="183">
        <f t="shared" si="9"/>
        <v>0.28693558811178504</v>
      </c>
    </row>
    <row r="487" spans="1:13" ht="11.85" customHeight="1" x14ac:dyDescent="0.25">
      <c r="A487" s="175"/>
      <c r="B487" s="176"/>
      <c r="C487" s="176"/>
      <c r="D487" s="184" t="s">
        <v>1</v>
      </c>
      <c r="E487" s="840" t="s">
        <v>213</v>
      </c>
      <c r="F487" s="841"/>
      <c r="G487" s="842"/>
      <c r="H487" s="843">
        <v>1615020</v>
      </c>
      <c r="I487" s="844"/>
      <c r="J487" s="185">
        <v>1615020</v>
      </c>
      <c r="K487" s="185">
        <v>738149</v>
      </c>
      <c r="L487" s="186">
        <v>45.71</v>
      </c>
      <c r="M487" s="187">
        <f t="shared" si="9"/>
        <v>0.20740952808152779</v>
      </c>
    </row>
    <row r="488" spans="1:13" ht="11.85" customHeight="1" x14ac:dyDescent="0.25">
      <c r="A488" s="175"/>
      <c r="B488" s="176"/>
      <c r="C488" s="176"/>
      <c r="D488" s="188"/>
      <c r="E488" s="840" t="s">
        <v>214</v>
      </c>
      <c r="F488" s="841"/>
      <c r="G488" s="842"/>
      <c r="H488" s="843">
        <v>121241</v>
      </c>
      <c r="I488" s="844"/>
      <c r="J488" s="185">
        <v>121241</v>
      </c>
      <c r="K488" s="185">
        <v>114112</v>
      </c>
      <c r="L488" s="186">
        <v>94.12</v>
      </c>
      <c r="M488" s="187">
        <f t="shared" si="9"/>
        <v>3.206387337575381E-2</v>
      </c>
    </row>
    <row r="489" spans="1:13" ht="11.85" customHeight="1" x14ac:dyDescent="0.25">
      <c r="A489" s="175"/>
      <c r="B489" s="176"/>
      <c r="C489" s="176"/>
      <c r="D489" s="188"/>
      <c r="E489" s="840" t="s">
        <v>215</v>
      </c>
      <c r="F489" s="841"/>
      <c r="G489" s="842"/>
      <c r="H489" s="843">
        <v>304364</v>
      </c>
      <c r="I489" s="844"/>
      <c r="J489" s="185">
        <v>304364</v>
      </c>
      <c r="K489" s="185">
        <v>117419</v>
      </c>
      <c r="L489" s="186">
        <v>38.58</v>
      </c>
      <c r="M489" s="187">
        <f t="shared" si="9"/>
        <v>3.2993094047143477E-2</v>
      </c>
    </row>
    <row r="490" spans="1:13" ht="11.85" customHeight="1" x14ac:dyDescent="0.25">
      <c r="A490" s="175"/>
      <c r="B490" s="176"/>
      <c r="C490" s="176"/>
      <c r="D490" s="188"/>
      <c r="E490" s="840" t="s">
        <v>216</v>
      </c>
      <c r="F490" s="841"/>
      <c r="G490" s="842"/>
      <c r="H490" s="843">
        <v>42939</v>
      </c>
      <c r="I490" s="844"/>
      <c r="J490" s="185">
        <v>42939</v>
      </c>
      <c r="K490" s="185">
        <v>11442</v>
      </c>
      <c r="L490" s="186">
        <v>26.65</v>
      </c>
      <c r="M490" s="187">
        <f t="shared" si="9"/>
        <v>3.2150417060902892E-3</v>
      </c>
    </row>
    <row r="491" spans="1:13" ht="11.85" customHeight="1" x14ac:dyDescent="0.25">
      <c r="A491" s="175"/>
      <c r="B491" s="176"/>
      <c r="C491" s="176"/>
      <c r="D491" s="188"/>
      <c r="E491" s="840" t="s">
        <v>218</v>
      </c>
      <c r="F491" s="841"/>
      <c r="G491" s="842"/>
      <c r="H491" s="843">
        <v>51680</v>
      </c>
      <c r="I491" s="844"/>
      <c r="J491" s="185">
        <v>51680</v>
      </c>
      <c r="K491" s="185">
        <v>8974</v>
      </c>
      <c r="L491" s="186">
        <v>17.37</v>
      </c>
      <c r="M491" s="187">
        <f t="shared" si="9"/>
        <v>2.5215682809346489E-3</v>
      </c>
    </row>
    <row r="492" spans="1:13" ht="11.85" customHeight="1" x14ac:dyDescent="0.25">
      <c r="A492" s="175"/>
      <c r="B492" s="176"/>
      <c r="C492" s="176"/>
      <c r="D492" s="188"/>
      <c r="E492" s="840" t="s">
        <v>219</v>
      </c>
      <c r="F492" s="841"/>
      <c r="G492" s="842"/>
      <c r="H492" s="843">
        <v>500</v>
      </c>
      <c r="I492" s="844"/>
      <c r="J492" s="185">
        <v>500</v>
      </c>
      <c r="K492" s="185">
        <v>0</v>
      </c>
      <c r="L492" s="186">
        <v>0</v>
      </c>
      <c r="M492" s="187">
        <f t="shared" si="9"/>
        <v>0</v>
      </c>
    </row>
    <row r="493" spans="1:13" ht="11.85" customHeight="1" x14ac:dyDescent="0.25">
      <c r="A493" s="175"/>
      <c r="B493" s="176"/>
      <c r="C493" s="176"/>
      <c r="D493" s="188"/>
      <c r="E493" s="840" t="s">
        <v>223</v>
      </c>
      <c r="F493" s="841"/>
      <c r="G493" s="842"/>
      <c r="H493" s="843">
        <v>5000</v>
      </c>
      <c r="I493" s="844"/>
      <c r="J493" s="185">
        <v>5000</v>
      </c>
      <c r="K493" s="185">
        <v>0</v>
      </c>
      <c r="L493" s="186">
        <v>0</v>
      </c>
      <c r="M493" s="187">
        <f t="shared" si="9"/>
        <v>0</v>
      </c>
    </row>
    <row r="494" spans="1:13" ht="11.85" customHeight="1" x14ac:dyDescent="0.25">
      <c r="A494" s="175"/>
      <c r="B494" s="176"/>
      <c r="C494" s="176"/>
      <c r="D494" s="188"/>
      <c r="E494" s="840" t="s">
        <v>229</v>
      </c>
      <c r="F494" s="841"/>
      <c r="G494" s="842"/>
      <c r="H494" s="843">
        <v>12100</v>
      </c>
      <c r="I494" s="844"/>
      <c r="J494" s="185">
        <v>12100</v>
      </c>
      <c r="K494" s="185">
        <v>3990</v>
      </c>
      <c r="L494" s="186">
        <v>32.979999999999997</v>
      </c>
      <c r="M494" s="187">
        <f t="shared" si="9"/>
        <v>1.1211341030676677E-3</v>
      </c>
    </row>
    <row r="495" spans="1:13" ht="11.85" customHeight="1" x14ac:dyDescent="0.25">
      <c r="A495" s="175"/>
      <c r="B495" s="176"/>
      <c r="C495" s="176"/>
      <c r="D495" s="188"/>
      <c r="E495" s="840" t="s">
        <v>231</v>
      </c>
      <c r="F495" s="841"/>
      <c r="G495" s="842"/>
      <c r="H495" s="843">
        <v>0</v>
      </c>
      <c r="I495" s="844"/>
      <c r="J495" s="185">
        <v>12</v>
      </c>
      <c r="K495" s="185">
        <v>12</v>
      </c>
      <c r="L495" s="186">
        <v>100</v>
      </c>
      <c r="M495" s="187">
        <f t="shared" si="9"/>
        <v>3.3718318889253158E-6</v>
      </c>
    </row>
    <row r="496" spans="1:13" ht="11.85" customHeight="1" x14ac:dyDescent="0.25">
      <c r="A496" s="175"/>
      <c r="B496" s="176"/>
      <c r="C496" s="191"/>
      <c r="D496" s="190"/>
      <c r="E496" s="840" t="s">
        <v>232</v>
      </c>
      <c r="F496" s="841"/>
      <c r="G496" s="842"/>
      <c r="H496" s="843">
        <v>36100</v>
      </c>
      <c r="I496" s="844"/>
      <c r="J496" s="185">
        <v>36100</v>
      </c>
      <c r="K496" s="185">
        <v>27075</v>
      </c>
      <c r="L496" s="186">
        <v>75</v>
      </c>
      <c r="M496" s="187">
        <f t="shared" si="9"/>
        <v>7.607695699387745E-3</v>
      </c>
    </row>
    <row r="497" spans="1:13" ht="17.850000000000001" customHeight="1" x14ac:dyDescent="0.25">
      <c r="A497" s="175"/>
      <c r="B497" s="176"/>
      <c r="C497" s="859" t="s">
        <v>129</v>
      </c>
      <c r="D497" s="860"/>
      <c r="E497" s="860"/>
      <c r="F497" s="860"/>
      <c r="G497" s="860"/>
      <c r="H497" s="861">
        <v>1171228</v>
      </c>
      <c r="I497" s="862"/>
      <c r="J497" s="177">
        <v>1171228</v>
      </c>
      <c r="K497" s="177">
        <v>501978</v>
      </c>
      <c r="L497" s="178">
        <v>42.86</v>
      </c>
      <c r="M497" s="179">
        <f t="shared" si="9"/>
        <v>0.14104878566157936</v>
      </c>
    </row>
    <row r="498" spans="1:13" ht="12.75" customHeight="1" x14ac:dyDescent="0.25">
      <c r="A498" s="175"/>
      <c r="B498" s="176"/>
      <c r="C498" s="176" t="s">
        <v>1</v>
      </c>
      <c r="D498" s="878" t="s">
        <v>211</v>
      </c>
      <c r="E498" s="879"/>
      <c r="F498" s="879"/>
      <c r="G498" s="880"/>
      <c r="H498" s="881">
        <v>1171228</v>
      </c>
      <c r="I498" s="882"/>
      <c r="J498" s="181">
        <v>1171228</v>
      </c>
      <c r="K498" s="181">
        <v>501978</v>
      </c>
      <c r="L498" s="182">
        <v>42.86</v>
      </c>
      <c r="M498" s="183">
        <f t="shared" si="9"/>
        <v>0.14104878566157936</v>
      </c>
    </row>
    <row r="499" spans="1:13" ht="11.85" customHeight="1" x14ac:dyDescent="0.25">
      <c r="A499" s="175"/>
      <c r="B499" s="176"/>
      <c r="C499" s="176"/>
      <c r="D499" s="184" t="s">
        <v>1</v>
      </c>
      <c r="E499" s="840" t="s">
        <v>335</v>
      </c>
      <c r="F499" s="841"/>
      <c r="G499" s="842"/>
      <c r="H499" s="843">
        <v>953718</v>
      </c>
      <c r="I499" s="844"/>
      <c r="J499" s="185">
        <v>951718</v>
      </c>
      <c r="K499" s="185">
        <v>428441</v>
      </c>
      <c r="L499" s="186">
        <v>45.02</v>
      </c>
      <c r="M499" s="187">
        <f t="shared" si="9"/>
        <v>0.12038591886025429</v>
      </c>
    </row>
    <row r="500" spans="1:13" ht="11.85" customHeight="1" x14ac:dyDescent="0.25">
      <c r="A500" s="175"/>
      <c r="B500" s="176"/>
      <c r="C500" s="176"/>
      <c r="D500" s="188"/>
      <c r="E500" s="840" t="s">
        <v>215</v>
      </c>
      <c r="F500" s="841"/>
      <c r="G500" s="842"/>
      <c r="H500" s="843">
        <v>4000</v>
      </c>
      <c r="I500" s="844"/>
      <c r="J500" s="185">
        <v>4000</v>
      </c>
      <c r="K500" s="185">
        <v>1258</v>
      </c>
      <c r="L500" s="186">
        <v>31.46</v>
      </c>
      <c r="M500" s="187">
        <f t="shared" si="9"/>
        <v>3.5348037635567068E-4</v>
      </c>
    </row>
    <row r="501" spans="1:13" ht="11.85" customHeight="1" x14ac:dyDescent="0.25">
      <c r="A501" s="192"/>
      <c r="B501" s="193"/>
      <c r="C501" s="193"/>
      <c r="D501" s="213"/>
      <c r="E501" s="831" t="s">
        <v>216</v>
      </c>
      <c r="F501" s="832"/>
      <c r="G501" s="833"/>
      <c r="H501" s="834">
        <v>500</v>
      </c>
      <c r="I501" s="835"/>
      <c r="J501" s="195">
        <v>500</v>
      </c>
      <c r="K501" s="195">
        <v>179</v>
      </c>
      <c r="L501" s="196">
        <v>35.869999999999997</v>
      </c>
      <c r="M501" s="197">
        <f t="shared" si="9"/>
        <v>5.0296492343135968E-5</v>
      </c>
    </row>
    <row r="502" spans="1:13" ht="11.85" customHeight="1" x14ac:dyDescent="0.25">
      <c r="A502" s="175"/>
      <c r="B502" s="176"/>
      <c r="C502" s="176"/>
      <c r="D502" s="188"/>
      <c r="E502" s="871" t="s">
        <v>218</v>
      </c>
      <c r="F502" s="872"/>
      <c r="G502" s="873"/>
      <c r="H502" s="874">
        <v>45000</v>
      </c>
      <c r="I502" s="875"/>
      <c r="J502" s="198">
        <v>45000</v>
      </c>
      <c r="K502" s="198">
        <v>17492</v>
      </c>
      <c r="L502" s="199">
        <v>38.869999999999997</v>
      </c>
      <c r="M502" s="200">
        <f t="shared" si="9"/>
        <v>4.9150069500901363E-3</v>
      </c>
    </row>
    <row r="503" spans="1:13" ht="11.85" customHeight="1" x14ac:dyDescent="0.25">
      <c r="A503" s="175"/>
      <c r="B503" s="176"/>
      <c r="C503" s="176"/>
      <c r="D503" s="188"/>
      <c r="E503" s="840" t="s">
        <v>219</v>
      </c>
      <c r="F503" s="841"/>
      <c r="G503" s="842"/>
      <c r="H503" s="843">
        <v>16500</v>
      </c>
      <c r="I503" s="844"/>
      <c r="J503" s="185">
        <v>18500</v>
      </c>
      <c r="K503" s="185">
        <v>8376</v>
      </c>
      <c r="L503" s="186">
        <v>45.28</v>
      </c>
      <c r="M503" s="187">
        <f t="shared" si="9"/>
        <v>2.3535386584698707E-3</v>
      </c>
    </row>
    <row r="504" spans="1:13" ht="11.85" customHeight="1" x14ac:dyDescent="0.25">
      <c r="A504" s="175"/>
      <c r="B504" s="176"/>
      <c r="C504" s="176"/>
      <c r="D504" s="188"/>
      <c r="E504" s="840" t="s">
        <v>327</v>
      </c>
      <c r="F504" s="841"/>
      <c r="G504" s="842"/>
      <c r="H504" s="843">
        <v>500</v>
      </c>
      <c r="I504" s="844"/>
      <c r="J504" s="185">
        <v>500</v>
      </c>
      <c r="K504" s="185">
        <v>0</v>
      </c>
      <c r="L504" s="186">
        <v>0</v>
      </c>
      <c r="M504" s="187">
        <f t="shared" si="9"/>
        <v>0</v>
      </c>
    </row>
    <row r="505" spans="1:13" ht="11.85" customHeight="1" x14ac:dyDescent="0.25">
      <c r="A505" s="175" t="s">
        <v>1</v>
      </c>
      <c r="B505" s="176"/>
      <c r="C505" s="176"/>
      <c r="D505" s="188"/>
      <c r="E505" s="840" t="s">
        <v>223</v>
      </c>
      <c r="F505" s="841"/>
      <c r="G505" s="842"/>
      <c r="H505" s="843">
        <v>69000</v>
      </c>
      <c r="I505" s="844"/>
      <c r="J505" s="185">
        <v>69000</v>
      </c>
      <c r="K505" s="185">
        <v>33251</v>
      </c>
      <c r="L505" s="186">
        <v>48.19</v>
      </c>
      <c r="M505" s="187">
        <f t="shared" si="9"/>
        <v>9.3430651782213069E-3</v>
      </c>
    </row>
    <row r="506" spans="1:13" ht="11.85" customHeight="1" x14ac:dyDescent="0.25">
      <c r="A506" s="175"/>
      <c r="B506" s="176"/>
      <c r="C506" s="176"/>
      <c r="D506" s="188"/>
      <c r="E506" s="840" t="s">
        <v>227</v>
      </c>
      <c r="F506" s="841"/>
      <c r="G506" s="842"/>
      <c r="H506" s="843">
        <v>11000</v>
      </c>
      <c r="I506" s="844"/>
      <c r="J506" s="185">
        <v>11000</v>
      </c>
      <c r="K506" s="185">
        <v>1921</v>
      </c>
      <c r="L506" s="186">
        <v>17.47</v>
      </c>
      <c r="M506" s="187">
        <f t="shared" si="9"/>
        <v>5.3977408821879438E-4</v>
      </c>
    </row>
    <row r="507" spans="1:13" ht="11.85" customHeight="1" x14ac:dyDescent="0.25">
      <c r="A507" s="175"/>
      <c r="B507" s="176"/>
      <c r="C507" s="176"/>
      <c r="D507" s="188"/>
      <c r="E507" s="840" t="s">
        <v>277</v>
      </c>
      <c r="F507" s="841"/>
      <c r="G507" s="842"/>
      <c r="H507" s="843">
        <v>50000</v>
      </c>
      <c r="I507" s="844"/>
      <c r="J507" s="185">
        <v>50000</v>
      </c>
      <c r="K507" s="185">
        <v>0</v>
      </c>
      <c r="L507" s="186">
        <v>0</v>
      </c>
      <c r="M507" s="187">
        <f t="shared" si="9"/>
        <v>0</v>
      </c>
    </row>
    <row r="508" spans="1:13" ht="11.85" customHeight="1" x14ac:dyDescent="0.25">
      <c r="A508" s="175"/>
      <c r="B508" s="176"/>
      <c r="C508" s="176"/>
      <c r="D508" s="188"/>
      <c r="E508" s="840" t="s">
        <v>229</v>
      </c>
      <c r="F508" s="841"/>
      <c r="G508" s="842"/>
      <c r="H508" s="843">
        <v>7000</v>
      </c>
      <c r="I508" s="844"/>
      <c r="J508" s="185">
        <v>7000</v>
      </c>
      <c r="K508" s="185">
        <v>1372</v>
      </c>
      <c r="L508" s="186">
        <v>19.600000000000001</v>
      </c>
      <c r="M508" s="187">
        <f t="shared" si="9"/>
        <v>3.8551277930046115E-4</v>
      </c>
    </row>
    <row r="509" spans="1:13" ht="11.85" customHeight="1" x14ac:dyDescent="0.25">
      <c r="A509" s="175"/>
      <c r="B509" s="176"/>
      <c r="C509" s="176"/>
      <c r="D509" s="188"/>
      <c r="E509" s="840" t="s">
        <v>230</v>
      </c>
      <c r="F509" s="841"/>
      <c r="G509" s="842"/>
      <c r="H509" s="843">
        <v>13000</v>
      </c>
      <c r="I509" s="844"/>
      <c r="J509" s="185">
        <v>13000</v>
      </c>
      <c r="K509" s="185">
        <v>9139</v>
      </c>
      <c r="L509" s="186">
        <v>70.3</v>
      </c>
      <c r="M509" s="187">
        <f t="shared" si="9"/>
        <v>2.567930969407372E-3</v>
      </c>
    </row>
    <row r="510" spans="1:13" ht="11.85" hidden="1" customHeight="1" x14ac:dyDescent="0.25">
      <c r="A510" s="175"/>
      <c r="B510" s="176"/>
      <c r="C510" s="176"/>
      <c r="D510" s="188"/>
      <c r="E510" s="840" t="s">
        <v>231</v>
      </c>
      <c r="F510" s="841"/>
      <c r="G510" s="842"/>
      <c r="H510" s="843">
        <v>0</v>
      </c>
      <c r="I510" s="844"/>
      <c r="J510" s="185">
        <v>0</v>
      </c>
      <c r="K510" s="185">
        <v>0</v>
      </c>
      <c r="L510" s="186">
        <v>0</v>
      </c>
      <c r="M510" s="187">
        <f t="shared" si="9"/>
        <v>0</v>
      </c>
    </row>
    <row r="511" spans="1:13" ht="11.85" customHeight="1" x14ac:dyDescent="0.25">
      <c r="A511" s="175"/>
      <c r="B511" s="176"/>
      <c r="C511" s="176"/>
      <c r="D511" s="188"/>
      <c r="E511" s="840" t="s">
        <v>279</v>
      </c>
      <c r="F511" s="841"/>
      <c r="G511" s="842"/>
      <c r="H511" s="843">
        <v>1010</v>
      </c>
      <c r="I511" s="844"/>
      <c r="J511" s="185">
        <v>1010</v>
      </c>
      <c r="K511" s="185">
        <v>547</v>
      </c>
      <c r="L511" s="186">
        <v>54.19</v>
      </c>
      <c r="M511" s="187">
        <f t="shared" si="9"/>
        <v>1.5369933693684567E-4</v>
      </c>
    </row>
    <row r="512" spans="1:13" ht="17.850000000000001" customHeight="1" x14ac:dyDescent="0.25">
      <c r="A512" s="175" t="s">
        <v>1</v>
      </c>
      <c r="B512" s="176"/>
      <c r="C512" s="859" t="s">
        <v>130</v>
      </c>
      <c r="D512" s="860"/>
      <c r="E512" s="860"/>
      <c r="F512" s="860"/>
      <c r="G512" s="860"/>
      <c r="H512" s="861">
        <v>76491611</v>
      </c>
      <c r="I512" s="862"/>
      <c r="J512" s="177">
        <v>76489691</v>
      </c>
      <c r="K512" s="177">
        <v>33554306</v>
      </c>
      <c r="L512" s="178">
        <v>43.87</v>
      </c>
      <c r="M512" s="179">
        <f t="shared" si="9"/>
        <v>9.4282899151298398</v>
      </c>
    </row>
    <row r="513" spans="1:13" ht="12.75" customHeight="1" x14ac:dyDescent="0.25">
      <c r="A513" s="175"/>
      <c r="B513" s="176"/>
      <c r="C513" s="176" t="s">
        <v>1</v>
      </c>
      <c r="D513" s="878" t="s">
        <v>211</v>
      </c>
      <c r="E513" s="879"/>
      <c r="F513" s="879"/>
      <c r="G513" s="880"/>
      <c r="H513" s="881">
        <v>75142611</v>
      </c>
      <c r="I513" s="882"/>
      <c r="J513" s="181">
        <v>74890691</v>
      </c>
      <c r="K513" s="181">
        <v>33459677</v>
      </c>
      <c r="L513" s="182">
        <v>44.68</v>
      </c>
      <c r="M513" s="183">
        <f t="shared" si="9"/>
        <v>9.4017004918117451</v>
      </c>
    </row>
    <row r="514" spans="1:13" ht="24" customHeight="1" x14ac:dyDescent="0.25">
      <c r="A514" s="175"/>
      <c r="B514" s="176"/>
      <c r="C514" s="176"/>
      <c r="D514" s="188" t="s">
        <v>1</v>
      </c>
      <c r="E514" s="840" t="s">
        <v>337</v>
      </c>
      <c r="F514" s="841"/>
      <c r="G514" s="842"/>
      <c r="H514" s="843">
        <v>290509</v>
      </c>
      <c r="I514" s="844"/>
      <c r="J514" s="185">
        <v>290509</v>
      </c>
      <c r="K514" s="185">
        <v>0</v>
      </c>
      <c r="L514" s="186">
        <v>0</v>
      </c>
      <c r="M514" s="187">
        <f t="shared" si="9"/>
        <v>0</v>
      </c>
    </row>
    <row r="515" spans="1:13" ht="24" customHeight="1" x14ac:dyDescent="0.25">
      <c r="A515" s="175"/>
      <c r="B515" s="176"/>
      <c r="C515" s="176"/>
      <c r="D515" s="188"/>
      <c r="E515" s="840" t="s">
        <v>338</v>
      </c>
      <c r="F515" s="841"/>
      <c r="G515" s="842"/>
      <c r="H515" s="843">
        <v>51266</v>
      </c>
      <c r="I515" s="844"/>
      <c r="J515" s="185">
        <v>51266</v>
      </c>
      <c r="K515" s="185">
        <v>0</v>
      </c>
      <c r="L515" s="186">
        <v>0</v>
      </c>
      <c r="M515" s="187">
        <f t="shared" si="9"/>
        <v>0</v>
      </c>
    </row>
    <row r="516" spans="1:13" ht="11.85" customHeight="1" x14ac:dyDescent="0.25">
      <c r="A516" s="175"/>
      <c r="B516" s="176"/>
      <c r="C516" s="176"/>
      <c r="D516" s="188"/>
      <c r="E516" s="840" t="s">
        <v>212</v>
      </c>
      <c r="F516" s="841"/>
      <c r="G516" s="842"/>
      <c r="H516" s="843">
        <v>158000</v>
      </c>
      <c r="I516" s="844"/>
      <c r="J516" s="185">
        <v>158000</v>
      </c>
      <c r="K516" s="185">
        <v>48684</v>
      </c>
      <c r="L516" s="186">
        <v>30.81</v>
      </c>
      <c r="M516" s="187">
        <f t="shared" si="9"/>
        <v>1.367952197337001E-2</v>
      </c>
    </row>
    <row r="517" spans="1:13" ht="11.85" customHeight="1" x14ac:dyDescent="0.25">
      <c r="A517" s="175"/>
      <c r="B517" s="176"/>
      <c r="C517" s="176"/>
      <c r="D517" s="188"/>
      <c r="E517" s="840" t="s">
        <v>335</v>
      </c>
      <c r="F517" s="841"/>
      <c r="G517" s="842"/>
      <c r="H517" s="843">
        <v>2000</v>
      </c>
      <c r="I517" s="844"/>
      <c r="J517" s="185">
        <v>2000</v>
      </c>
      <c r="K517" s="185">
        <v>1540</v>
      </c>
      <c r="L517" s="186">
        <v>77.010000000000005</v>
      </c>
      <c r="M517" s="187">
        <f t="shared" si="9"/>
        <v>4.3271842574541561E-4</v>
      </c>
    </row>
    <row r="518" spans="1:13" ht="11.85" customHeight="1" x14ac:dyDescent="0.25">
      <c r="A518" s="175"/>
      <c r="B518" s="176"/>
      <c r="C518" s="176"/>
      <c r="D518" s="188"/>
      <c r="E518" s="840" t="s">
        <v>213</v>
      </c>
      <c r="F518" s="841"/>
      <c r="G518" s="842"/>
      <c r="H518" s="843">
        <v>31198564</v>
      </c>
      <c r="I518" s="844"/>
      <c r="J518" s="185">
        <v>30600315</v>
      </c>
      <c r="K518" s="185">
        <v>13497873</v>
      </c>
      <c r="L518" s="186">
        <v>44.11</v>
      </c>
      <c r="M518" s="187">
        <f t="shared" si="9"/>
        <v>3.7927132178386689</v>
      </c>
    </row>
    <row r="519" spans="1:13" ht="11.85" customHeight="1" x14ac:dyDescent="0.25">
      <c r="A519" s="175"/>
      <c r="B519" s="176"/>
      <c r="C519" s="176"/>
      <c r="D519" s="188"/>
      <c r="E519" s="840" t="s">
        <v>253</v>
      </c>
      <c r="F519" s="841"/>
      <c r="G519" s="842"/>
      <c r="H519" s="843">
        <v>9119337</v>
      </c>
      <c r="I519" s="844"/>
      <c r="J519" s="185">
        <v>9638586</v>
      </c>
      <c r="K519" s="185">
        <v>5045431</v>
      </c>
      <c r="L519" s="186">
        <v>52.35</v>
      </c>
      <c r="M519" s="187">
        <f t="shared" si="9"/>
        <v>1.4176954282643623</v>
      </c>
    </row>
    <row r="520" spans="1:13" ht="11.85" customHeight="1" x14ac:dyDescent="0.25">
      <c r="A520" s="175"/>
      <c r="B520" s="176"/>
      <c r="C520" s="176"/>
      <c r="D520" s="188"/>
      <c r="E520" s="840" t="s">
        <v>254</v>
      </c>
      <c r="F520" s="841"/>
      <c r="G520" s="842"/>
      <c r="H520" s="843">
        <v>95156</v>
      </c>
      <c r="I520" s="844"/>
      <c r="J520" s="185">
        <v>95156</v>
      </c>
      <c r="K520" s="185">
        <v>24668</v>
      </c>
      <c r="L520" s="186">
        <v>25.92</v>
      </c>
      <c r="M520" s="187">
        <f t="shared" si="9"/>
        <v>6.9313624196674752E-3</v>
      </c>
    </row>
    <row r="521" spans="1:13" ht="11.85" customHeight="1" x14ac:dyDescent="0.25">
      <c r="A521" s="175"/>
      <c r="B521" s="176"/>
      <c r="C521" s="176"/>
      <c r="D521" s="188"/>
      <c r="E521" s="840" t="s">
        <v>214</v>
      </c>
      <c r="F521" s="841"/>
      <c r="G521" s="842"/>
      <c r="H521" s="843">
        <v>2350000</v>
      </c>
      <c r="I521" s="844"/>
      <c r="J521" s="185">
        <v>2383456</v>
      </c>
      <c r="K521" s="185">
        <v>2064775</v>
      </c>
      <c r="L521" s="186">
        <v>86.63</v>
      </c>
      <c r="M521" s="187">
        <f t="shared" si="9"/>
        <v>0.58017284903798083</v>
      </c>
    </row>
    <row r="522" spans="1:13" ht="11.85" customHeight="1" x14ac:dyDescent="0.25">
      <c r="A522" s="175"/>
      <c r="B522" s="176"/>
      <c r="C522" s="176"/>
      <c r="D522" s="188"/>
      <c r="E522" s="840" t="s">
        <v>255</v>
      </c>
      <c r="F522" s="841"/>
      <c r="G522" s="842"/>
      <c r="H522" s="843">
        <v>787860</v>
      </c>
      <c r="I522" s="844"/>
      <c r="J522" s="185">
        <v>833404</v>
      </c>
      <c r="K522" s="185">
        <v>821087</v>
      </c>
      <c r="L522" s="186">
        <v>98.52</v>
      </c>
      <c r="M522" s="187">
        <f t="shared" si="9"/>
        <v>0.23071394418183508</v>
      </c>
    </row>
    <row r="523" spans="1:13" ht="11.85" customHeight="1" x14ac:dyDescent="0.25">
      <c r="A523" s="175"/>
      <c r="B523" s="176"/>
      <c r="C523" s="176"/>
      <c r="D523" s="188"/>
      <c r="E523" s="840" t="s">
        <v>256</v>
      </c>
      <c r="F523" s="841"/>
      <c r="G523" s="842"/>
      <c r="H523" s="843">
        <v>6682</v>
      </c>
      <c r="I523" s="844"/>
      <c r="J523" s="185">
        <v>6682</v>
      </c>
      <c r="K523" s="185">
        <v>4508</v>
      </c>
      <c r="L523" s="186">
        <v>67.459999999999994</v>
      </c>
      <c r="M523" s="187">
        <f t="shared" si="9"/>
        <v>1.2666848462729438E-3</v>
      </c>
    </row>
    <row r="524" spans="1:13" ht="11.85" customHeight="1" x14ac:dyDescent="0.25">
      <c r="A524" s="175"/>
      <c r="B524" s="176"/>
      <c r="C524" s="176"/>
      <c r="D524" s="188"/>
      <c r="E524" s="840" t="s">
        <v>215</v>
      </c>
      <c r="F524" s="841"/>
      <c r="G524" s="842"/>
      <c r="H524" s="843">
        <v>5801729</v>
      </c>
      <c r="I524" s="844"/>
      <c r="J524" s="185">
        <v>5570808</v>
      </c>
      <c r="K524" s="185">
        <v>2120449</v>
      </c>
      <c r="L524" s="186">
        <v>38.06</v>
      </c>
      <c r="M524" s="187">
        <f t="shared" si="9"/>
        <v>0.59581646308664982</v>
      </c>
    </row>
    <row r="525" spans="1:13" ht="11.85" customHeight="1" x14ac:dyDescent="0.25">
      <c r="A525" s="175"/>
      <c r="B525" s="176"/>
      <c r="C525" s="176"/>
      <c r="D525" s="188"/>
      <c r="E525" s="840" t="s">
        <v>257</v>
      </c>
      <c r="F525" s="841"/>
      <c r="G525" s="842"/>
      <c r="H525" s="843">
        <v>1701232</v>
      </c>
      <c r="I525" s="844"/>
      <c r="J525" s="185">
        <v>1938754</v>
      </c>
      <c r="K525" s="185">
        <v>882123</v>
      </c>
      <c r="L525" s="186">
        <v>45.5</v>
      </c>
      <c r="M525" s="187">
        <f t="shared" si="9"/>
        <v>0.24786420511287224</v>
      </c>
    </row>
    <row r="526" spans="1:13" ht="11.85" customHeight="1" x14ac:dyDescent="0.25">
      <c r="A526" s="175"/>
      <c r="B526" s="176"/>
      <c r="C526" s="176"/>
      <c r="D526" s="188"/>
      <c r="E526" s="840" t="s">
        <v>258</v>
      </c>
      <c r="F526" s="841"/>
      <c r="G526" s="842"/>
      <c r="H526" s="843">
        <v>14981</v>
      </c>
      <c r="I526" s="844"/>
      <c r="J526" s="185">
        <v>14981</v>
      </c>
      <c r="K526" s="185">
        <v>4286</v>
      </c>
      <c r="L526" s="186">
        <v>28.61</v>
      </c>
      <c r="M526" s="187">
        <f t="shared" si="9"/>
        <v>1.2043059563278254E-3</v>
      </c>
    </row>
    <row r="527" spans="1:13" ht="11.85" customHeight="1" x14ac:dyDescent="0.25">
      <c r="A527" s="175"/>
      <c r="B527" s="176"/>
      <c r="C527" s="176"/>
      <c r="D527" s="188"/>
      <c r="E527" s="840" t="s">
        <v>216</v>
      </c>
      <c r="F527" s="841"/>
      <c r="G527" s="842"/>
      <c r="H527" s="843">
        <v>825976</v>
      </c>
      <c r="I527" s="844"/>
      <c r="J527" s="185">
        <v>795719</v>
      </c>
      <c r="K527" s="185">
        <v>246426</v>
      </c>
      <c r="L527" s="186">
        <v>30.97</v>
      </c>
      <c r="M527" s="187">
        <f t="shared" si="9"/>
        <v>6.9242253755025837E-2</v>
      </c>
    </row>
    <row r="528" spans="1:13" ht="11.85" customHeight="1" x14ac:dyDescent="0.25">
      <c r="A528" s="175"/>
      <c r="B528" s="176"/>
      <c r="C528" s="176"/>
      <c r="D528" s="188"/>
      <c r="E528" s="840" t="s">
        <v>259</v>
      </c>
      <c r="F528" s="841"/>
      <c r="G528" s="842"/>
      <c r="H528" s="843">
        <v>237431</v>
      </c>
      <c r="I528" s="844"/>
      <c r="J528" s="185">
        <v>267688</v>
      </c>
      <c r="K528" s="185">
        <v>109471</v>
      </c>
      <c r="L528" s="186">
        <v>40.89</v>
      </c>
      <c r="M528" s="187">
        <f t="shared" si="9"/>
        <v>3.0759817392711941E-2</v>
      </c>
    </row>
    <row r="529" spans="1:13" ht="11.85" customHeight="1" x14ac:dyDescent="0.25">
      <c r="A529" s="175"/>
      <c r="B529" s="176"/>
      <c r="C529" s="176"/>
      <c r="D529" s="188"/>
      <c r="E529" s="840" t="s">
        <v>260</v>
      </c>
      <c r="F529" s="841"/>
      <c r="G529" s="842"/>
      <c r="H529" s="843">
        <v>2605</v>
      </c>
      <c r="I529" s="844"/>
      <c r="J529" s="185">
        <v>2605</v>
      </c>
      <c r="K529" s="185">
        <v>611</v>
      </c>
      <c r="L529" s="186">
        <v>23.45</v>
      </c>
      <c r="M529" s="187">
        <f t="shared" si="9"/>
        <v>1.7168244034444733E-4</v>
      </c>
    </row>
    <row r="530" spans="1:13" ht="11.85" customHeight="1" x14ac:dyDescent="0.25">
      <c r="A530" s="175"/>
      <c r="B530" s="176"/>
      <c r="C530" s="176"/>
      <c r="D530" s="188"/>
      <c r="E530" s="840" t="s">
        <v>217</v>
      </c>
      <c r="F530" s="841"/>
      <c r="G530" s="842"/>
      <c r="H530" s="843">
        <v>684000</v>
      </c>
      <c r="I530" s="844"/>
      <c r="J530" s="185">
        <v>684000</v>
      </c>
      <c r="K530" s="185">
        <v>281727</v>
      </c>
      <c r="L530" s="186">
        <v>41.19</v>
      </c>
      <c r="M530" s="187">
        <f t="shared" si="9"/>
        <v>7.9161340214271875E-2</v>
      </c>
    </row>
    <row r="531" spans="1:13" ht="11.85" customHeight="1" x14ac:dyDescent="0.25">
      <c r="A531" s="175"/>
      <c r="B531" s="176"/>
      <c r="C531" s="176"/>
      <c r="D531" s="188"/>
      <c r="E531" s="840" t="s">
        <v>218</v>
      </c>
      <c r="F531" s="841"/>
      <c r="G531" s="842"/>
      <c r="H531" s="843">
        <v>358404</v>
      </c>
      <c r="I531" s="844"/>
      <c r="J531" s="185">
        <v>396803</v>
      </c>
      <c r="K531" s="185">
        <v>149717</v>
      </c>
      <c r="L531" s="186">
        <v>37.729999999999997</v>
      </c>
      <c r="M531" s="187">
        <f t="shared" ref="M531:M594" si="10">+K531/$K$9*100</f>
        <v>4.2068379576185963E-2</v>
      </c>
    </row>
    <row r="532" spans="1:13" ht="11.85" customHeight="1" x14ac:dyDescent="0.25">
      <c r="A532" s="175"/>
      <c r="B532" s="176"/>
      <c r="C532" s="176"/>
      <c r="D532" s="188"/>
      <c r="E532" s="840" t="s">
        <v>261</v>
      </c>
      <c r="F532" s="841"/>
      <c r="G532" s="842"/>
      <c r="H532" s="843">
        <v>517600</v>
      </c>
      <c r="I532" s="844"/>
      <c r="J532" s="185">
        <v>514600</v>
      </c>
      <c r="K532" s="185">
        <v>133370</v>
      </c>
      <c r="L532" s="186">
        <v>25.92</v>
      </c>
      <c r="M532" s="187">
        <f t="shared" si="10"/>
        <v>3.7475101585497453E-2</v>
      </c>
    </row>
    <row r="533" spans="1:13" ht="11.85" customHeight="1" x14ac:dyDescent="0.25">
      <c r="A533" s="175"/>
      <c r="B533" s="176"/>
      <c r="C533" s="176"/>
      <c r="D533" s="188"/>
      <c r="E533" s="840" t="s">
        <v>219</v>
      </c>
      <c r="F533" s="841"/>
      <c r="G533" s="842"/>
      <c r="H533" s="843">
        <v>1423477</v>
      </c>
      <c r="I533" s="844"/>
      <c r="J533" s="185">
        <v>1400477</v>
      </c>
      <c r="K533" s="185">
        <v>460948</v>
      </c>
      <c r="L533" s="186">
        <v>32.909999999999997</v>
      </c>
      <c r="M533" s="187">
        <f t="shared" si="10"/>
        <v>0.12951993046136223</v>
      </c>
    </row>
    <row r="534" spans="1:13" ht="11.85" customHeight="1" x14ac:dyDescent="0.25">
      <c r="A534" s="175"/>
      <c r="B534" s="176"/>
      <c r="C534" s="176"/>
      <c r="D534" s="188"/>
      <c r="E534" s="840" t="s">
        <v>263</v>
      </c>
      <c r="F534" s="841"/>
      <c r="G534" s="842"/>
      <c r="H534" s="843">
        <v>1169400</v>
      </c>
      <c r="I534" s="844"/>
      <c r="J534" s="185">
        <v>691950</v>
      </c>
      <c r="K534" s="185">
        <v>87844</v>
      </c>
      <c r="L534" s="186">
        <v>12.7</v>
      </c>
      <c r="M534" s="187">
        <f t="shared" si="10"/>
        <v>2.4682933370896293E-2</v>
      </c>
    </row>
    <row r="535" spans="1:13" ht="11.85" customHeight="1" x14ac:dyDescent="0.25">
      <c r="A535" s="175"/>
      <c r="B535" s="176"/>
      <c r="C535" s="176"/>
      <c r="D535" s="188"/>
      <c r="E535" s="840" t="s">
        <v>264</v>
      </c>
      <c r="F535" s="841"/>
      <c r="G535" s="842"/>
      <c r="H535" s="843">
        <v>600</v>
      </c>
      <c r="I535" s="844"/>
      <c r="J535" s="185">
        <v>1050</v>
      </c>
      <c r="K535" s="185">
        <v>381</v>
      </c>
      <c r="L535" s="186">
        <v>36.33</v>
      </c>
      <c r="M535" s="187">
        <f t="shared" si="10"/>
        <v>1.070556624733788E-4</v>
      </c>
    </row>
    <row r="536" spans="1:13" ht="11.85" customHeight="1" x14ac:dyDescent="0.25">
      <c r="A536" s="175"/>
      <c r="B536" s="176"/>
      <c r="C536" s="176"/>
      <c r="D536" s="188"/>
      <c r="E536" s="840" t="s">
        <v>327</v>
      </c>
      <c r="F536" s="841"/>
      <c r="G536" s="842"/>
      <c r="H536" s="843">
        <v>10000</v>
      </c>
      <c r="I536" s="844"/>
      <c r="J536" s="185">
        <v>10000</v>
      </c>
      <c r="K536" s="185">
        <v>3456</v>
      </c>
      <c r="L536" s="186">
        <v>34.56</v>
      </c>
      <c r="M536" s="187">
        <f t="shared" si="10"/>
        <v>9.7108758401049115E-4</v>
      </c>
    </row>
    <row r="537" spans="1:13" ht="11.85" customHeight="1" x14ac:dyDescent="0.25">
      <c r="A537" s="175"/>
      <c r="B537" s="176"/>
      <c r="C537" s="176"/>
      <c r="D537" s="188"/>
      <c r="E537" s="840" t="s">
        <v>339</v>
      </c>
      <c r="F537" s="841"/>
      <c r="G537" s="842"/>
      <c r="H537" s="843">
        <v>7000</v>
      </c>
      <c r="I537" s="844"/>
      <c r="J537" s="185">
        <v>7000</v>
      </c>
      <c r="K537" s="185">
        <v>983</v>
      </c>
      <c r="L537" s="186">
        <v>14.04</v>
      </c>
      <c r="M537" s="187">
        <f t="shared" si="10"/>
        <v>2.7620922890113218E-4</v>
      </c>
    </row>
    <row r="538" spans="1:13" ht="11.85" customHeight="1" x14ac:dyDescent="0.25">
      <c r="A538" s="175"/>
      <c r="B538" s="176"/>
      <c r="C538" s="176"/>
      <c r="D538" s="188"/>
      <c r="E538" s="840" t="s">
        <v>220</v>
      </c>
      <c r="F538" s="841"/>
      <c r="G538" s="842"/>
      <c r="H538" s="843">
        <v>1025000</v>
      </c>
      <c r="I538" s="844"/>
      <c r="J538" s="185">
        <v>1025000</v>
      </c>
      <c r="K538" s="185">
        <v>516907</v>
      </c>
      <c r="L538" s="186">
        <v>50.43</v>
      </c>
      <c r="M538" s="187">
        <f t="shared" si="10"/>
        <v>0.1452436255173932</v>
      </c>
    </row>
    <row r="539" spans="1:13" ht="11.85" customHeight="1" x14ac:dyDescent="0.25">
      <c r="A539" s="175"/>
      <c r="B539" s="176"/>
      <c r="C539" s="176"/>
      <c r="D539" s="188"/>
      <c r="E539" s="840" t="s">
        <v>340</v>
      </c>
      <c r="F539" s="841"/>
      <c r="G539" s="842"/>
      <c r="H539" s="843">
        <v>572800</v>
      </c>
      <c r="I539" s="844"/>
      <c r="J539" s="185">
        <v>558800</v>
      </c>
      <c r="K539" s="185">
        <v>153525</v>
      </c>
      <c r="L539" s="186">
        <v>27.47</v>
      </c>
      <c r="M539" s="187">
        <f t="shared" si="10"/>
        <v>4.3138374228938264E-2</v>
      </c>
    </row>
    <row r="540" spans="1:13" ht="11.85" customHeight="1" x14ac:dyDescent="0.25">
      <c r="A540" s="175"/>
      <c r="B540" s="176"/>
      <c r="C540" s="176"/>
      <c r="D540" s="188"/>
      <c r="E540" s="840" t="s">
        <v>221</v>
      </c>
      <c r="F540" s="841"/>
      <c r="G540" s="842"/>
      <c r="H540" s="843">
        <v>527000</v>
      </c>
      <c r="I540" s="844"/>
      <c r="J540" s="185">
        <v>527000</v>
      </c>
      <c r="K540" s="185">
        <v>63598</v>
      </c>
      <c r="L540" s="186">
        <v>12.07</v>
      </c>
      <c r="M540" s="187">
        <f t="shared" si="10"/>
        <v>1.787014703932269E-2</v>
      </c>
    </row>
    <row r="541" spans="1:13" ht="11.85" customHeight="1" x14ac:dyDescent="0.25">
      <c r="A541" s="175"/>
      <c r="B541" s="176"/>
      <c r="C541" s="176"/>
      <c r="D541" s="188"/>
      <c r="E541" s="840" t="s">
        <v>341</v>
      </c>
      <c r="F541" s="841"/>
      <c r="G541" s="842"/>
      <c r="H541" s="843">
        <v>25000</v>
      </c>
      <c r="I541" s="844"/>
      <c r="J541" s="185">
        <v>25000</v>
      </c>
      <c r="K541" s="185">
        <v>7641</v>
      </c>
      <c r="L541" s="186">
        <v>30.56</v>
      </c>
      <c r="M541" s="187">
        <f t="shared" si="10"/>
        <v>2.1470139552731953E-3</v>
      </c>
    </row>
    <row r="542" spans="1:13" ht="11.85" customHeight="1" x14ac:dyDescent="0.25">
      <c r="A542" s="175"/>
      <c r="B542" s="176"/>
      <c r="C542" s="176"/>
      <c r="D542" s="188"/>
      <c r="E542" s="840" t="s">
        <v>222</v>
      </c>
      <c r="F542" s="841"/>
      <c r="G542" s="842"/>
      <c r="H542" s="843">
        <v>45000</v>
      </c>
      <c r="I542" s="844"/>
      <c r="J542" s="185">
        <v>45000</v>
      </c>
      <c r="K542" s="185">
        <v>15342</v>
      </c>
      <c r="L542" s="186">
        <v>34.090000000000003</v>
      </c>
      <c r="M542" s="187">
        <f t="shared" si="10"/>
        <v>4.3108870699910167E-3</v>
      </c>
    </row>
    <row r="543" spans="1:13" ht="11.85" customHeight="1" x14ac:dyDescent="0.25">
      <c r="A543" s="175" t="s">
        <v>1</v>
      </c>
      <c r="B543" s="176"/>
      <c r="C543" s="176"/>
      <c r="D543" s="188"/>
      <c r="E543" s="840" t="s">
        <v>223</v>
      </c>
      <c r="F543" s="841"/>
      <c r="G543" s="842"/>
      <c r="H543" s="843">
        <v>3493618</v>
      </c>
      <c r="I543" s="844"/>
      <c r="J543" s="185">
        <v>3486618</v>
      </c>
      <c r="K543" s="185">
        <v>1230345</v>
      </c>
      <c r="L543" s="186">
        <v>35.29</v>
      </c>
      <c r="M543" s="187">
        <f t="shared" si="10"/>
        <v>0.34570970878165153</v>
      </c>
    </row>
    <row r="544" spans="1:13" ht="11.85" customHeight="1" x14ac:dyDescent="0.25">
      <c r="A544" s="175"/>
      <c r="B544" s="176"/>
      <c r="C544" s="176"/>
      <c r="D544" s="188"/>
      <c r="E544" s="840" t="s">
        <v>265</v>
      </c>
      <c r="F544" s="841"/>
      <c r="G544" s="842"/>
      <c r="H544" s="843">
        <v>2729544</v>
      </c>
      <c r="I544" s="844"/>
      <c r="J544" s="185">
        <v>3127675</v>
      </c>
      <c r="K544" s="185">
        <v>1310206</v>
      </c>
      <c r="L544" s="186">
        <v>41.89</v>
      </c>
      <c r="M544" s="187">
        <f t="shared" si="10"/>
        <v>0.36814953098844022</v>
      </c>
    </row>
    <row r="545" spans="1:13" ht="11.85" customHeight="1" x14ac:dyDescent="0.25">
      <c r="A545" s="175"/>
      <c r="B545" s="176"/>
      <c r="C545" s="176"/>
      <c r="D545" s="188"/>
      <c r="E545" s="840" t="s">
        <v>266</v>
      </c>
      <c r="F545" s="841"/>
      <c r="G545" s="842"/>
      <c r="H545" s="843">
        <v>23496</v>
      </c>
      <c r="I545" s="844"/>
      <c r="J545" s="185">
        <v>22821</v>
      </c>
      <c r="K545" s="185">
        <v>0</v>
      </c>
      <c r="L545" s="186">
        <v>0</v>
      </c>
      <c r="M545" s="187">
        <f t="shared" si="10"/>
        <v>0</v>
      </c>
    </row>
    <row r="546" spans="1:13" ht="11.85" customHeight="1" x14ac:dyDescent="0.25">
      <c r="A546" s="175"/>
      <c r="B546" s="176"/>
      <c r="C546" s="176"/>
      <c r="D546" s="188"/>
      <c r="E546" s="840" t="s">
        <v>224</v>
      </c>
      <c r="F546" s="841"/>
      <c r="G546" s="842"/>
      <c r="H546" s="843">
        <v>99000</v>
      </c>
      <c r="I546" s="844"/>
      <c r="J546" s="185">
        <v>99000</v>
      </c>
      <c r="K546" s="185">
        <v>29559</v>
      </c>
      <c r="L546" s="186">
        <v>29.86</v>
      </c>
      <c r="M546" s="187">
        <f t="shared" si="10"/>
        <v>8.3056649003952852E-3</v>
      </c>
    </row>
    <row r="547" spans="1:13" ht="11.85" customHeight="1" x14ac:dyDescent="0.25">
      <c r="A547" s="175"/>
      <c r="B547" s="176"/>
      <c r="C547" s="176"/>
      <c r="D547" s="188"/>
      <c r="E547" s="840" t="s">
        <v>225</v>
      </c>
      <c r="F547" s="841"/>
      <c r="G547" s="842"/>
      <c r="H547" s="843">
        <v>30000</v>
      </c>
      <c r="I547" s="844"/>
      <c r="J547" s="185">
        <v>37000</v>
      </c>
      <c r="K547" s="185">
        <v>19295</v>
      </c>
      <c r="L547" s="186">
        <v>52.15</v>
      </c>
      <c r="M547" s="187">
        <f t="shared" si="10"/>
        <v>5.4216246914011645E-3</v>
      </c>
    </row>
    <row r="548" spans="1:13" ht="24" customHeight="1" x14ac:dyDescent="0.25">
      <c r="A548" s="175"/>
      <c r="B548" s="176"/>
      <c r="C548" s="176"/>
      <c r="D548" s="188"/>
      <c r="E548" s="840" t="s">
        <v>226</v>
      </c>
      <c r="F548" s="841"/>
      <c r="G548" s="842"/>
      <c r="H548" s="843">
        <v>320000</v>
      </c>
      <c r="I548" s="844"/>
      <c r="J548" s="185">
        <v>320000</v>
      </c>
      <c r="K548" s="185">
        <v>146789</v>
      </c>
      <c r="L548" s="186">
        <v>45.87</v>
      </c>
      <c r="M548" s="187">
        <f t="shared" si="10"/>
        <v>4.1245652595288188E-2</v>
      </c>
    </row>
    <row r="549" spans="1:13" ht="24" customHeight="1" x14ac:dyDescent="0.25">
      <c r="A549" s="175"/>
      <c r="B549" s="176"/>
      <c r="C549" s="176"/>
      <c r="D549" s="188"/>
      <c r="E549" s="840" t="s">
        <v>342</v>
      </c>
      <c r="F549" s="841"/>
      <c r="G549" s="842"/>
      <c r="H549" s="843">
        <v>6800</v>
      </c>
      <c r="I549" s="844"/>
      <c r="J549" s="185">
        <v>8075</v>
      </c>
      <c r="K549" s="185">
        <v>2072</v>
      </c>
      <c r="L549" s="186">
        <v>25.66</v>
      </c>
      <c r="M549" s="187">
        <f t="shared" si="10"/>
        <v>5.8220297282110458E-4</v>
      </c>
    </row>
    <row r="550" spans="1:13" ht="24" customHeight="1" x14ac:dyDescent="0.25">
      <c r="A550" s="175"/>
      <c r="B550" s="176"/>
      <c r="C550" s="176"/>
      <c r="D550" s="188"/>
      <c r="E550" s="840" t="s">
        <v>331</v>
      </c>
      <c r="F550" s="841"/>
      <c r="G550" s="842"/>
      <c r="H550" s="843">
        <v>1200</v>
      </c>
      <c r="I550" s="844"/>
      <c r="J550" s="185">
        <v>1425</v>
      </c>
      <c r="K550" s="185">
        <v>366</v>
      </c>
      <c r="L550" s="186">
        <v>25.66</v>
      </c>
      <c r="M550" s="187">
        <f t="shared" si="10"/>
        <v>1.0284087261222214E-4</v>
      </c>
    </row>
    <row r="551" spans="1:13" ht="11.85" customHeight="1" x14ac:dyDescent="0.25">
      <c r="A551" s="175"/>
      <c r="B551" s="176"/>
      <c r="C551" s="176"/>
      <c r="D551" s="188"/>
      <c r="E551" s="840" t="s">
        <v>227</v>
      </c>
      <c r="F551" s="841"/>
      <c r="G551" s="842"/>
      <c r="H551" s="843">
        <v>4965</v>
      </c>
      <c r="I551" s="844"/>
      <c r="J551" s="185">
        <v>4965</v>
      </c>
      <c r="K551" s="185">
        <v>359</v>
      </c>
      <c r="L551" s="186">
        <v>7.24</v>
      </c>
      <c r="M551" s="187">
        <f t="shared" si="10"/>
        <v>1.008739706770157E-4</v>
      </c>
    </row>
    <row r="552" spans="1:13" ht="11.85" customHeight="1" x14ac:dyDescent="0.25">
      <c r="A552" s="175"/>
      <c r="B552" s="176"/>
      <c r="C552" s="176"/>
      <c r="D552" s="188"/>
      <c r="E552" s="840" t="s">
        <v>343</v>
      </c>
      <c r="F552" s="841"/>
      <c r="G552" s="842"/>
      <c r="H552" s="843">
        <v>30738</v>
      </c>
      <c r="I552" s="844"/>
      <c r="J552" s="185">
        <v>32238</v>
      </c>
      <c r="K552" s="185">
        <v>2058</v>
      </c>
      <c r="L552" s="186">
        <v>6.38</v>
      </c>
      <c r="M552" s="187">
        <f t="shared" si="10"/>
        <v>5.7826916895069172E-4</v>
      </c>
    </row>
    <row r="553" spans="1:13" ht="11.85" hidden="1" customHeight="1" x14ac:dyDescent="0.25">
      <c r="A553" s="175"/>
      <c r="B553" s="176"/>
      <c r="C553" s="176"/>
      <c r="D553" s="188"/>
      <c r="E553" s="840" t="s">
        <v>332</v>
      </c>
      <c r="F553" s="841"/>
      <c r="G553" s="842"/>
      <c r="H553" s="843">
        <v>0</v>
      </c>
      <c r="I553" s="844"/>
      <c r="J553" s="185">
        <v>0</v>
      </c>
      <c r="K553" s="185">
        <v>0</v>
      </c>
      <c r="L553" s="186">
        <v>0</v>
      </c>
      <c r="M553" s="187">
        <f t="shared" si="10"/>
        <v>0</v>
      </c>
    </row>
    <row r="554" spans="1:13" ht="11.85" customHeight="1" x14ac:dyDescent="0.25">
      <c r="A554" s="175"/>
      <c r="B554" s="176"/>
      <c r="C554" s="176"/>
      <c r="D554" s="188"/>
      <c r="E554" s="840" t="s">
        <v>277</v>
      </c>
      <c r="F554" s="841"/>
      <c r="G554" s="842"/>
      <c r="H554" s="843">
        <v>50000</v>
      </c>
      <c r="I554" s="844"/>
      <c r="J554" s="185">
        <v>50000</v>
      </c>
      <c r="K554" s="185">
        <v>29140</v>
      </c>
      <c r="L554" s="186">
        <v>58.28</v>
      </c>
      <c r="M554" s="187">
        <f t="shared" si="10"/>
        <v>8.1879317702736425E-3</v>
      </c>
    </row>
    <row r="555" spans="1:13" ht="11.85" customHeight="1" x14ac:dyDescent="0.25">
      <c r="A555" s="175"/>
      <c r="B555" s="176"/>
      <c r="C555" s="176"/>
      <c r="D555" s="188"/>
      <c r="E555" s="840" t="s">
        <v>344</v>
      </c>
      <c r="F555" s="841"/>
      <c r="G555" s="842"/>
      <c r="H555" s="843">
        <v>846000</v>
      </c>
      <c r="I555" s="844"/>
      <c r="J555" s="185">
        <v>1024044</v>
      </c>
      <c r="K555" s="185">
        <v>305163</v>
      </c>
      <c r="L555" s="186">
        <v>29.8</v>
      </c>
      <c r="M555" s="187">
        <f t="shared" si="10"/>
        <v>8.5746527893343027E-2</v>
      </c>
    </row>
    <row r="556" spans="1:13" ht="11.85" customHeight="1" x14ac:dyDescent="0.25">
      <c r="A556" s="175"/>
      <c r="B556" s="176"/>
      <c r="C556" s="176"/>
      <c r="D556" s="188"/>
      <c r="E556" s="840" t="s">
        <v>228</v>
      </c>
      <c r="F556" s="841"/>
      <c r="G556" s="842"/>
      <c r="H556" s="843">
        <v>3068817</v>
      </c>
      <c r="I556" s="844"/>
      <c r="J556" s="185">
        <v>3068817</v>
      </c>
      <c r="K556" s="185">
        <v>1338991</v>
      </c>
      <c r="L556" s="186">
        <v>43.63</v>
      </c>
      <c r="M556" s="187">
        <f t="shared" si="10"/>
        <v>0.3762377127319998</v>
      </c>
    </row>
    <row r="557" spans="1:13" ht="11.85" customHeight="1" x14ac:dyDescent="0.25">
      <c r="A557" s="175"/>
      <c r="B557" s="176"/>
      <c r="C557" s="176"/>
      <c r="D557" s="188"/>
      <c r="E557" s="840" t="s">
        <v>267</v>
      </c>
      <c r="F557" s="841"/>
      <c r="G557" s="842"/>
      <c r="H557" s="843">
        <v>1728100</v>
      </c>
      <c r="I557" s="844"/>
      <c r="J557" s="185">
        <v>1703719</v>
      </c>
      <c r="K557" s="185">
        <v>851852</v>
      </c>
      <c r="L557" s="186">
        <v>50</v>
      </c>
      <c r="M557" s="187">
        <f t="shared" si="10"/>
        <v>0.2393584781870674</v>
      </c>
    </row>
    <row r="558" spans="1:13" ht="11.85" customHeight="1" x14ac:dyDescent="0.25">
      <c r="A558" s="175"/>
      <c r="B558" s="176"/>
      <c r="C558" s="176"/>
      <c r="D558" s="188"/>
      <c r="E558" s="840" t="s">
        <v>229</v>
      </c>
      <c r="F558" s="841"/>
      <c r="G558" s="842"/>
      <c r="H558" s="843">
        <v>520000</v>
      </c>
      <c r="I558" s="844"/>
      <c r="J558" s="185">
        <v>499080</v>
      </c>
      <c r="K558" s="185">
        <v>182346</v>
      </c>
      <c r="L558" s="186">
        <v>36.54</v>
      </c>
      <c r="M558" s="187">
        <f t="shared" si="10"/>
        <v>5.1236671468164643E-2</v>
      </c>
    </row>
    <row r="559" spans="1:13" ht="11.85" customHeight="1" x14ac:dyDescent="0.25">
      <c r="A559" s="175"/>
      <c r="B559" s="176"/>
      <c r="C559" s="176"/>
      <c r="D559" s="188"/>
      <c r="E559" s="840" t="s">
        <v>269</v>
      </c>
      <c r="F559" s="841"/>
      <c r="G559" s="842"/>
      <c r="H559" s="843">
        <v>459550</v>
      </c>
      <c r="I559" s="844"/>
      <c r="J559" s="185">
        <v>459550</v>
      </c>
      <c r="K559" s="185">
        <v>141435</v>
      </c>
      <c r="L559" s="186">
        <v>30.78</v>
      </c>
      <c r="M559" s="187">
        <f t="shared" si="10"/>
        <v>3.9741253600846009E-2</v>
      </c>
    </row>
    <row r="560" spans="1:13" ht="11.85" customHeight="1" x14ac:dyDescent="0.25">
      <c r="A560" s="175"/>
      <c r="B560" s="176"/>
      <c r="C560" s="176"/>
      <c r="D560" s="188"/>
      <c r="E560" s="840" t="s">
        <v>270</v>
      </c>
      <c r="F560" s="841"/>
      <c r="G560" s="842"/>
      <c r="H560" s="843">
        <v>3450</v>
      </c>
      <c r="I560" s="844"/>
      <c r="J560" s="185">
        <v>3450</v>
      </c>
      <c r="K560" s="185">
        <v>320</v>
      </c>
      <c r="L560" s="186">
        <v>9.27</v>
      </c>
      <c r="M560" s="187">
        <f t="shared" si="10"/>
        <v>8.9915517038008432E-5</v>
      </c>
    </row>
    <row r="561" spans="1:13" ht="11.85" customHeight="1" x14ac:dyDescent="0.25">
      <c r="A561" s="175"/>
      <c r="B561" s="176"/>
      <c r="C561" s="176"/>
      <c r="D561" s="188"/>
      <c r="E561" s="840" t="s">
        <v>230</v>
      </c>
      <c r="F561" s="841"/>
      <c r="G561" s="842"/>
      <c r="H561" s="843">
        <v>30000</v>
      </c>
      <c r="I561" s="844"/>
      <c r="J561" s="185">
        <v>17000</v>
      </c>
      <c r="K561" s="185">
        <v>8409</v>
      </c>
      <c r="L561" s="186">
        <v>49.47</v>
      </c>
      <c r="M561" s="187">
        <f t="shared" si="10"/>
        <v>2.3628111961644153E-3</v>
      </c>
    </row>
    <row r="562" spans="1:13" ht="11.85" customHeight="1" x14ac:dyDescent="0.25">
      <c r="A562" s="175"/>
      <c r="B562" s="176"/>
      <c r="C562" s="176"/>
      <c r="D562" s="188"/>
      <c r="E562" s="840" t="s">
        <v>271</v>
      </c>
      <c r="F562" s="841"/>
      <c r="G562" s="842"/>
      <c r="H562" s="843">
        <v>68500</v>
      </c>
      <c r="I562" s="844"/>
      <c r="J562" s="185">
        <v>48500</v>
      </c>
      <c r="K562" s="185">
        <v>12175</v>
      </c>
      <c r="L562" s="186">
        <v>25.1</v>
      </c>
      <c r="M562" s="187">
        <f t="shared" si="10"/>
        <v>3.421004437305477E-3</v>
      </c>
    </row>
    <row r="563" spans="1:13" ht="11.85" customHeight="1" x14ac:dyDescent="0.25">
      <c r="A563" s="175"/>
      <c r="B563" s="176"/>
      <c r="C563" s="176"/>
      <c r="D563" s="188"/>
      <c r="E563" s="840" t="s">
        <v>272</v>
      </c>
      <c r="F563" s="841"/>
      <c r="G563" s="842"/>
      <c r="H563" s="843">
        <v>1500</v>
      </c>
      <c r="I563" s="844"/>
      <c r="J563" s="185">
        <v>1500</v>
      </c>
      <c r="K563" s="185">
        <v>807</v>
      </c>
      <c r="L563" s="186">
        <v>53.81</v>
      </c>
      <c r="M563" s="187">
        <f t="shared" si="10"/>
        <v>2.2675569453022753E-4</v>
      </c>
    </row>
    <row r="564" spans="1:13" ht="11.85" customHeight="1" x14ac:dyDescent="0.25">
      <c r="A564" s="175"/>
      <c r="B564" s="176"/>
      <c r="C564" s="176"/>
      <c r="D564" s="188"/>
      <c r="E564" s="840" t="s">
        <v>231</v>
      </c>
      <c r="F564" s="841"/>
      <c r="G564" s="842"/>
      <c r="H564" s="843">
        <v>220000</v>
      </c>
      <c r="I564" s="844"/>
      <c r="J564" s="185">
        <v>230000</v>
      </c>
      <c r="K564" s="185">
        <v>118516</v>
      </c>
      <c r="L564" s="186">
        <v>51.53</v>
      </c>
      <c r="M564" s="187">
        <f t="shared" si="10"/>
        <v>3.3301335678989394E-2</v>
      </c>
    </row>
    <row r="565" spans="1:13" ht="11.85" customHeight="1" x14ac:dyDescent="0.25">
      <c r="A565" s="175"/>
      <c r="B565" s="176"/>
      <c r="C565" s="176"/>
      <c r="D565" s="188"/>
      <c r="E565" s="840" t="s">
        <v>345</v>
      </c>
      <c r="F565" s="841"/>
      <c r="G565" s="842"/>
      <c r="H565" s="843">
        <v>0</v>
      </c>
      <c r="I565" s="844"/>
      <c r="J565" s="185">
        <v>1500</v>
      </c>
      <c r="K565" s="185">
        <v>492</v>
      </c>
      <c r="L565" s="186">
        <v>32.799999999999997</v>
      </c>
      <c r="M565" s="187">
        <f t="shared" si="10"/>
        <v>1.3824510744593797E-4</v>
      </c>
    </row>
    <row r="566" spans="1:13" ht="11.85" customHeight="1" x14ac:dyDescent="0.25">
      <c r="A566" s="175"/>
      <c r="B566" s="176"/>
      <c r="C566" s="176"/>
      <c r="D566" s="188"/>
      <c r="E566" s="840" t="s">
        <v>232</v>
      </c>
      <c r="F566" s="841"/>
      <c r="G566" s="842"/>
      <c r="H566" s="843">
        <v>755724</v>
      </c>
      <c r="I566" s="844"/>
      <c r="J566" s="185">
        <v>755724</v>
      </c>
      <c r="K566" s="185">
        <v>566792</v>
      </c>
      <c r="L566" s="186">
        <v>75</v>
      </c>
      <c r="M566" s="187">
        <f t="shared" si="10"/>
        <v>0.15926061166564651</v>
      </c>
    </row>
    <row r="567" spans="1:13" ht="11.85" customHeight="1" x14ac:dyDescent="0.25">
      <c r="A567" s="175"/>
      <c r="B567" s="176"/>
      <c r="C567" s="176"/>
      <c r="D567" s="188"/>
      <c r="E567" s="840" t="s">
        <v>314</v>
      </c>
      <c r="F567" s="841"/>
      <c r="G567" s="842"/>
      <c r="H567" s="843">
        <v>3000</v>
      </c>
      <c r="I567" s="844"/>
      <c r="J567" s="185">
        <v>3000</v>
      </c>
      <c r="K567" s="185">
        <v>0</v>
      </c>
      <c r="L567" s="186">
        <v>0</v>
      </c>
      <c r="M567" s="187">
        <f t="shared" si="10"/>
        <v>0</v>
      </c>
    </row>
    <row r="568" spans="1:13" ht="11.85" hidden="1" customHeight="1" x14ac:dyDescent="0.25">
      <c r="A568" s="175"/>
      <c r="B568" s="176"/>
      <c r="C568" s="176"/>
      <c r="D568" s="188"/>
      <c r="E568" s="840" t="s">
        <v>315</v>
      </c>
      <c r="F568" s="841"/>
      <c r="G568" s="842"/>
      <c r="H568" s="843">
        <v>0</v>
      </c>
      <c r="I568" s="844"/>
      <c r="J568" s="185">
        <v>0</v>
      </c>
      <c r="K568" s="185">
        <v>0</v>
      </c>
      <c r="L568" s="186">
        <v>0</v>
      </c>
      <c r="M568" s="187">
        <f t="shared" si="10"/>
        <v>0</v>
      </c>
    </row>
    <row r="569" spans="1:13" ht="11.85" customHeight="1" x14ac:dyDescent="0.25">
      <c r="A569" s="175"/>
      <c r="B569" s="176"/>
      <c r="C569" s="176"/>
      <c r="D569" s="188"/>
      <c r="E569" s="840" t="s">
        <v>236</v>
      </c>
      <c r="F569" s="841"/>
      <c r="G569" s="842"/>
      <c r="H569" s="843">
        <v>222500</v>
      </c>
      <c r="I569" s="844"/>
      <c r="J569" s="185">
        <v>222500</v>
      </c>
      <c r="K569" s="185">
        <v>1300</v>
      </c>
      <c r="L569" s="186">
        <v>0.57999999999999996</v>
      </c>
      <c r="M569" s="187">
        <f t="shared" si="10"/>
        <v>3.6528178796690924E-4</v>
      </c>
    </row>
    <row r="570" spans="1:13" ht="11.85" customHeight="1" x14ac:dyDescent="0.25">
      <c r="A570" s="175"/>
      <c r="B570" s="176"/>
      <c r="C570" s="176"/>
      <c r="D570" s="188"/>
      <c r="E570" s="840" t="s">
        <v>346</v>
      </c>
      <c r="F570" s="841"/>
      <c r="G570" s="842"/>
      <c r="H570" s="843">
        <v>200000</v>
      </c>
      <c r="I570" s="844"/>
      <c r="J570" s="185">
        <v>200000</v>
      </c>
      <c r="K570" s="185">
        <v>24301</v>
      </c>
      <c r="L570" s="186">
        <v>12.15</v>
      </c>
      <c r="M570" s="187">
        <f t="shared" si="10"/>
        <v>6.8282405610645093E-3</v>
      </c>
    </row>
    <row r="571" spans="1:13" ht="11.85" customHeight="1" x14ac:dyDescent="0.25">
      <c r="A571" s="175"/>
      <c r="B571" s="176"/>
      <c r="C571" s="176"/>
      <c r="D571" s="188"/>
      <c r="E571" s="840" t="s">
        <v>237</v>
      </c>
      <c r="F571" s="841"/>
      <c r="G571" s="842"/>
      <c r="H571" s="843">
        <v>185000</v>
      </c>
      <c r="I571" s="844"/>
      <c r="J571" s="185">
        <v>185000</v>
      </c>
      <c r="K571" s="185">
        <v>47482</v>
      </c>
      <c r="L571" s="186">
        <v>25.67</v>
      </c>
      <c r="M571" s="187">
        <f t="shared" si="10"/>
        <v>1.3341776812495989E-2</v>
      </c>
    </row>
    <row r="572" spans="1:13" ht="11.85" customHeight="1" x14ac:dyDescent="0.25">
      <c r="A572" s="175"/>
      <c r="B572" s="176"/>
      <c r="C572" s="176"/>
      <c r="D572" s="188"/>
      <c r="E572" s="840" t="s">
        <v>280</v>
      </c>
      <c r="F572" s="841"/>
      <c r="G572" s="842"/>
      <c r="H572" s="843">
        <v>1029300</v>
      </c>
      <c r="I572" s="844"/>
      <c r="J572" s="185">
        <v>737681</v>
      </c>
      <c r="K572" s="185">
        <v>341687</v>
      </c>
      <c r="L572" s="186">
        <v>46.32</v>
      </c>
      <c r="M572" s="187">
        <f t="shared" si="10"/>
        <v>9.6009260219268699E-2</v>
      </c>
    </row>
    <row r="573" spans="1:13" ht="11.85" customHeight="1" x14ac:dyDescent="0.25">
      <c r="A573" s="175"/>
      <c r="B573" s="176"/>
      <c r="C573" s="176"/>
      <c r="D573" s="188"/>
      <c r="E573" s="840" t="s">
        <v>281</v>
      </c>
      <c r="F573" s="841"/>
      <c r="G573" s="842"/>
      <c r="H573" s="843">
        <v>2700</v>
      </c>
      <c r="I573" s="844"/>
      <c r="J573" s="185">
        <v>2700</v>
      </c>
      <c r="K573" s="185">
        <v>0</v>
      </c>
      <c r="L573" s="186">
        <v>0</v>
      </c>
      <c r="M573" s="187">
        <f t="shared" si="10"/>
        <v>0</v>
      </c>
    </row>
    <row r="574" spans="1:13" ht="11.85" customHeight="1" x14ac:dyDescent="0.25">
      <c r="A574" s="175"/>
      <c r="B574" s="176"/>
      <c r="C574" s="176"/>
      <c r="D574" s="188"/>
      <c r="E574" s="840" t="s">
        <v>279</v>
      </c>
      <c r="F574" s="841"/>
      <c r="G574" s="842"/>
      <c r="H574" s="843">
        <v>500</v>
      </c>
      <c r="I574" s="844"/>
      <c r="J574" s="185">
        <v>500</v>
      </c>
      <c r="K574" s="185">
        <v>48</v>
      </c>
      <c r="L574" s="186">
        <v>9.5399999999999991</v>
      </c>
      <c r="M574" s="187">
        <f t="shared" si="10"/>
        <v>1.3487327555701263E-5</v>
      </c>
    </row>
    <row r="575" spans="1:13" ht="12.75" customHeight="1" x14ac:dyDescent="0.25">
      <c r="A575" s="175" t="s">
        <v>1</v>
      </c>
      <c r="B575" s="176"/>
      <c r="C575" s="176"/>
      <c r="D575" s="878" t="s">
        <v>238</v>
      </c>
      <c r="E575" s="879"/>
      <c r="F575" s="879"/>
      <c r="G575" s="880"/>
      <c r="H575" s="881">
        <v>1349000</v>
      </c>
      <c r="I575" s="882"/>
      <c r="J575" s="181">
        <v>1599000</v>
      </c>
      <c r="K575" s="181">
        <v>94630</v>
      </c>
      <c r="L575" s="182">
        <v>5.92</v>
      </c>
      <c r="M575" s="183">
        <f t="shared" si="10"/>
        <v>2.6589704304083556E-2</v>
      </c>
    </row>
    <row r="576" spans="1:13" ht="11.85" customHeight="1" x14ac:dyDescent="0.25">
      <c r="A576" s="175"/>
      <c r="B576" s="176"/>
      <c r="C576" s="176"/>
      <c r="D576" s="184" t="s">
        <v>1</v>
      </c>
      <c r="E576" s="840" t="s">
        <v>239</v>
      </c>
      <c r="F576" s="841"/>
      <c r="G576" s="842"/>
      <c r="H576" s="843">
        <v>1099000</v>
      </c>
      <c r="I576" s="844"/>
      <c r="J576" s="185">
        <v>1099000</v>
      </c>
      <c r="K576" s="185">
        <v>94311</v>
      </c>
      <c r="L576" s="186">
        <v>8.58</v>
      </c>
      <c r="M576" s="187">
        <f t="shared" si="10"/>
        <v>2.6500069773036289E-2</v>
      </c>
    </row>
    <row r="577" spans="1:13" ht="11.85" customHeight="1" x14ac:dyDescent="0.25">
      <c r="A577" s="175"/>
      <c r="B577" s="176"/>
      <c r="C577" s="176"/>
      <c r="D577" s="190"/>
      <c r="E577" s="840" t="s">
        <v>347</v>
      </c>
      <c r="F577" s="841"/>
      <c r="G577" s="842"/>
      <c r="H577" s="843">
        <v>250000</v>
      </c>
      <c r="I577" s="844"/>
      <c r="J577" s="185">
        <v>500000</v>
      </c>
      <c r="K577" s="185">
        <v>318</v>
      </c>
      <c r="L577" s="186">
        <v>0.06</v>
      </c>
      <c r="M577" s="187">
        <f t="shared" si="10"/>
        <v>8.9353545056520883E-5</v>
      </c>
    </row>
    <row r="578" spans="1:13" ht="17.850000000000001" customHeight="1" x14ac:dyDescent="0.25">
      <c r="A578" s="175" t="s">
        <v>1</v>
      </c>
      <c r="B578" s="176"/>
      <c r="C578" s="859" t="s">
        <v>131</v>
      </c>
      <c r="D578" s="860"/>
      <c r="E578" s="860"/>
      <c r="F578" s="860"/>
      <c r="G578" s="860"/>
      <c r="H578" s="861">
        <v>981254</v>
      </c>
      <c r="I578" s="862"/>
      <c r="J578" s="177">
        <v>981254</v>
      </c>
      <c r="K578" s="177">
        <v>523151</v>
      </c>
      <c r="L578" s="178">
        <v>53.31</v>
      </c>
      <c r="M578" s="179">
        <f t="shared" si="10"/>
        <v>0.14699810204359734</v>
      </c>
    </row>
    <row r="579" spans="1:13" ht="12.75" customHeight="1" x14ac:dyDescent="0.25">
      <c r="A579" s="175"/>
      <c r="B579" s="176"/>
      <c r="C579" s="176" t="s">
        <v>1</v>
      </c>
      <c r="D579" s="878" t="s">
        <v>211</v>
      </c>
      <c r="E579" s="879"/>
      <c r="F579" s="879"/>
      <c r="G579" s="880"/>
      <c r="H579" s="881">
        <v>981254</v>
      </c>
      <c r="I579" s="882"/>
      <c r="J579" s="181">
        <v>981254</v>
      </c>
      <c r="K579" s="181">
        <v>523151</v>
      </c>
      <c r="L579" s="182">
        <v>53.31</v>
      </c>
      <c r="M579" s="183">
        <f t="shared" si="10"/>
        <v>0.14699810204359734</v>
      </c>
    </row>
    <row r="580" spans="1:13" ht="11.85" customHeight="1" x14ac:dyDescent="0.25">
      <c r="A580" s="175" t="s">
        <v>1</v>
      </c>
      <c r="B580" s="176"/>
      <c r="C580" s="176"/>
      <c r="D580" s="188"/>
      <c r="E580" s="840" t="s">
        <v>212</v>
      </c>
      <c r="F580" s="841"/>
      <c r="G580" s="842"/>
      <c r="H580" s="843">
        <v>400</v>
      </c>
      <c r="I580" s="844"/>
      <c r="J580" s="185">
        <v>400</v>
      </c>
      <c r="K580" s="185">
        <v>400</v>
      </c>
      <c r="L580" s="186">
        <v>100</v>
      </c>
      <c r="M580" s="187">
        <f t="shared" si="10"/>
        <v>1.1239439629751054E-4</v>
      </c>
    </row>
    <row r="581" spans="1:13" ht="11.85" customHeight="1" x14ac:dyDescent="0.25">
      <c r="A581" s="175"/>
      <c r="B581" s="176"/>
      <c r="C581" s="176"/>
      <c r="D581" s="188"/>
      <c r="E581" s="840" t="s">
        <v>213</v>
      </c>
      <c r="F581" s="841"/>
      <c r="G581" s="842"/>
      <c r="H581" s="843">
        <v>473469</v>
      </c>
      <c r="I581" s="844"/>
      <c r="J581" s="185">
        <v>473469</v>
      </c>
      <c r="K581" s="185">
        <v>213135</v>
      </c>
      <c r="L581" s="186">
        <v>45.02</v>
      </c>
      <c r="M581" s="187">
        <f t="shared" si="10"/>
        <v>5.9887949137174774E-2</v>
      </c>
    </row>
    <row r="582" spans="1:13" ht="11.85" customHeight="1" x14ac:dyDescent="0.25">
      <c r="A582" s="175"/>
      <c r="B582" s="176"/>
      <c r="C582" s="176"/>
      <c r="D582" s="188"/>
      <c r="E582" s="840" t="s">
        <v>214</v>
      </c>
      <c r="F582" s="841"/>
      <c r="G582" s="842"/>
      <c r="H582" s="843">
        <v>39517</v>
      </c>
      <c r="I582" s="844"/>
      <c r="J582" s="185">
        <v>39517</v>
      </c>
      <c r="K582" s="185">
        <v>35232</v>
      </c>
      <c r="L582" s="186">
        <v>89.16</v>
      </c>
      <c r="M582" s="187">
        <f t="shared" si="10"/>
        <v>9.8996984258847287E-3</v>
      </c>
    </row>
    <row r="583" spans="1:13" ht="11.85" customHeight="1" x14ac:dyDescent="0.25">
      <c r="A583" s="175"/>
      <c r="B583" s="176"/>
      <c r="C583" s="176"/>
      <c r="D583" s="188"/>
      <c r="E583" s="840" t="s">
        <v>215</v>
      </c>
      <c r="F583" s="841"/>
      <c r="G583" s="842"/>
      <c r="H583" s="843">
        <v>70351</v>
      </c>
      <c r="I583" s="844"/>
      <c r="J583" s="185">
        <v>70351</v>
      </c>
      <c r="K583" s="185">
        <v>44464</v>
      </c>
      <c r="L583" s="186">
        <v>63.2</v>
      </c>
      <c r="M583" s="187">
        <f t="shared" si="10"/>
        <v>1.2493761092431272E-2</v>
      </c>
    </row>
    <row r="584" spans="1:13" ht="11.85" customHeight="1" x14ac:dyDescent="0.25">
      <c r="A584" s="175"/>
      <c r="B584" s="176"/>
      <c r="C584" s="176"/>
      <c r="D584" s="188"/>
      <c r="E584" s="840" t="s">
        <v>216</v>
      </c>
      <c r="F584" s="841"/>
      <c r="G584" s="842"/>
      <c r="H584" s="843">
        <v>11600</v>
      </c>
      <c r="I584" s="844"/>
      <c r="J584" s="185">
        <v>11600</v>
      </c>
      <c r="K584" s="185">
        <v>5989</v>
      </c>
      <c r="L584" s="186">
        <v>51.63</v>
      </c>
      <c r="M584" s="187">
        <f t="shared" si="10"/>
        <v>1.6828250985644767E-3</v>
      </c>
    </row>
    <row r="585" spans="1:13" ht="11.85" customHeight="1" x14ac:dyDescent="0.25">
      <c r="A585" s="175"/>
      <c r="B585" s="176"/>
      <c r="C585" s="176"/>
      <c r="D585" s="188"/>
      <c r="E585" s="840" t="s">
        <v>218</v>
      </c>
      <c r="F585" s="841"/>
      <c r="G585" s="842"/>
      <c r="H585" s="843">
        <v>3000</v>
      </c>
      <c r="I585" s="844"/>
      <c r="J585" s="185">
        <v>3000</v>
      </c>
      <c r="K585" s="185">
        <v>550</v>
      </c>
      <c r="L585" s="186">
        <v>18.329999999999998</v>
      </c>
      <c r="M585" s="187">
        <f t="shared" si="10"/>
        <v>1.54542294909077E-4</v>
      </c>
    </row>
    <row r="586" spans="1:13" ht="11.85" customHeight="1" x14ac:dyDescent="0.25">
      <c r="A586" s="175"/>
      <c r="B586" s="176"/>
      <c r="C586" s="176"/>
      <c r="D586" s="188"/>
      <c r="E586" s="840" t="s">
        <v>219</v>
      </c>
      <c r="F586" s="841"/>
      <c r="G586" s="842"/>
      <c r="H586" s="843">
        <v>20000</v>
      </c>
      <c r="I586" s="844"/>
      <c r="J586" s="185">
        <v>20000</v>
      </c>
      <c r="K586" s="185">
        <v>14506</v>
      </c>
      <c r="L586" s="186">
        <v>72.53</v>
      </c>
      <c r="M586" s="187">
        <f t="shared" si="10"/>
        <v>4.0759827817292201E-3</v>
      </c>
    </row>
    <row r="587" spans="1:13" ht="11.85" customHeight="1" x14ac:dyDescent="0.25">
      <c r="A587" s="175"/>
      <c r="B587" s="176"/>
      <c r="C587" s="176"/>
      <c r="D587" s="188"/>
      <c r="E587" s="840" t="s">
        <v>220</v>
      </c>
      <c r="F587" s="841"/>
      <c r="G587" s="842"/>
      <c r="H587" s="843">
        <v>4556</v>
      </c>
      <c r="I587" s="844"/>
      <c r="J587" s="185">
        <v>19556</v>
      </c>
      <c r="K587" s="185">
        <v>13569</v>
      </c>
      <c r="L587" s="186">
        <v>69.38</v>
      </c>
      <c r="M587" s="187">
        <f t="shared" si="10"/>
        <v>3.8126989084023011E-3</v>
      </c>
    </row>
    <row r="588" spans="1:13" ht="11.85" customHeight="1" x14ac:dyDescent="0.25">
      <c r="A588" s="175"/>
      <c r="B588" s="176"/>
      <c r="C588" s="176"/>
      <c r="D588" s="188"/>
      <c r="E588" s="840" t="s">
        <v>221</v>
      </c>
      <c r="F588" s="841"/>
      <c r="G588" s="842"/>
      <c r="H588" s="843">
        <v>4000</v>
      </c>
      <c r="I588" s="844"/>
      <c r="J588" s="185">
        <v>4000</v>
      </c>
      <c r="K588" s="185">
        <v>556</v>
      </c>
      <c r="L588" s="186">
        <v>13.89</v>
      </c>
      <c r="M588" s="187">
        <f t="shared" si="10"/>
        <v>1.5622821085353966E-4</v>
      </c>
    </row>
    <row r="589" spans="1:13" ht="11.85" customHeight="1" x14ac:dyDescent="0.25">
      <c r="A589" s="175"/>
      <c r="B589" s="176"/>
      <c r="C589" s="176"/>
      <c r="D589" s="188"/>
      <c r="E589" s="840" t="s">
        <v>222</v>
      </c>
      <c r="F589" s="841"/>
      <c r="G589" s="842"/>
      <c r="H589" s="843">
        <v>400</v>
      </c>
      <c r="I589" s="844"/>
      <c r="J589" s="185">
        <v>400</v>
      </c>
      <c r="K589" s="185">
        <v>131</v>
      </c>
      <c r="L589" s="186">
        <v>32.85</v>
      </c>
      <c r="M589" s="187">
        <f t="shared" si="10"/>
        <v>3.6809164787434701E-5</v>
      </c>
    </row>
    <row r="590" spans="1:13" ht="11.85" customHeight="1" x14ac:dyDescent="0.25">
      <c r="A590" s="175"/>
      <c r="B590" s="176"/>
      <c r="C590" s="176"/>
      <c r="D590" s="188"/>
      <c r="E590" s="840" t="s">
        <v>223</v>
      </c>
      <c r="F590" s="841"/>
      <c r="G590" s="842"/>
      <c r="H590" s="843">
        <v>172031</v>
      </c>
      <c r="I590" s="844"/>
      <c r="J590" s="185">
        <v>146531</v>
      </c>
      <c r="K590" s="185">
        <v>104409</v>
      </c>
      <c r="L590" s="186">
        <v>71.25</v>
      </c>
      <c r="M590" s="187">
        <f t="shared" si="10"/>
        <v>2.9337466307566947E-2</v>
      </c>
    </row>
    <row r="591" spans="1:13" ht="11.85" customHeight="1" x14ac:dyDescent="0.25">
      <c r="A591" s="192"/>
      <c r="B591" s="193"/>
      <c r="C591" s="193"/>
      <c r="D591" s="213"/>
      <c r="E591" s="831" t="s">
        <v>224</v>
      </c>
      <c r="F591" s="832"/>
      <c r="G591" s="833"/>
      <c r="H591" s="834">
        <v>1700</v>
      </c>
      <c r="I591" s="835"/>
      <c r="J591" s="195">
        <v>1700</v>
      </c>
      <c r="K591" s="195">
        <v>590</v>
      </c>
      <c r="L591" s="196">
        <v>34.68</v>
      </c>
      <c r="M591" s="197">
        <f t="shared" si="10"/>
        <v>1.6578173453882805E-4</v>
      </c>
    </row>
    <row r="592" spans="1:13" ht="24" customHeight="1" x14ac:dyDescent="0.25">
      <c r="A592" s="175"/>
      <c r="B592" s="176"/>
      <c r="C592" s="176"/>
      <c r="D592" s="188"/>
      <c r="E592" s="871" t="s">
        <v>225</v>
      </c>
      <c r="F592" s="872"/>
      <c r="G592" s="873"/>
      <c r="H592" s="874">
        <v>12000</v>
      </c>
      <c r="I592" s="875"/>
      <c r="J592" s="198">
        <v>12000</v>
      </c>
      <c r="K592" s="198">
        <v>3462</v>
      </c>
      <c r="L592" s="199">
        <v>28.85</v>
      </c>
      <c r="M592" s="200">
        <f t="shared" si="10"/>
        <v>9.7277349995495365E-4</v>
      </c>
    </row>
    <row r="593" spans="1:13" ht="24" customHeight="1" x14ac:dyDescent="0.25">
      <c r="A593" s="175"/>
      <c r="B593" s="176"/>
      <c r="C593" s="176"/>
      <c r="D593" s="188"/>
      <c r="E593" s="840" t="s">
        <v>226</v>
      </c>
      <c r="F593" s="841"/>
      <c r="G593" s="842"/>
      <c r="H593" s="843">
        <v>25000</v>
      </c>
      <c r="I593" s="844"/>
      <c r="J593" s="185">
        <v>25000</v>
      </c>
      <c r="K593" s="185">
        <v>13914</v>
      </c>
      <c r="L593" s="186">
        <v>55.66</v>
      </c>
      <c r="M593" s="187">
        <f t="shared" si="10"/>
        <v>3.9096390752089046E-3</v>
      </c>
    </row>
    <row r="594" spans="1:13" ht="11.85" customHeight="1" x14ac:dyDescent="0.25">
      <c r="A594" s="175"/>
      <c r="B594" s="176"/>
      <c r="C594" s="176"/>
      <c r="D594" s="188"/>
      <c r="E594" s="840" t="s">
        <v>227</v>
      </c>
      <c r="F594" s="841"/>
      <c r="G594" s="842"/>
      <c r="H594" s="843">
        <v>1000</v>
      </c>
      <c r="I594" s="844"/>
      <c r="J594" s="185">
        <v>3000</v>
      </c>
      <c r="K594" s="185">
        <v>1392</v>
      </c>
      <c r="L594" s="186">
        <v>46.41</v>
      </c>
      <c r="M594" s="187">
        <f t="shared" si="10"/>
        <v>3.9113249911533672E-4</v>
      </c>
    </row>
    <row r="595" spans="1:13" ht="11.85" customHeight="1" x14ac:dyDescent="0.25">
      <c r="A595" s="175"/>
      <c r="B595" s="176"/>
      <c r="C595" s="176"/>
      <c r="D595" s="188"/>
      <c r="E595" s="840" t="s">
        <v>228</v>
      </c>
      <c r="F595" s="841"/>
      <c r="G595" s="842"/>
      <c r="H595" s="843">
        <v>73379</v>
      </c>
      <c r="I595" s="844"/>
      <c r="J595" s="185">
        <v>73379</v>
      </c>
      <c r="K595" s="185">
        <v>34999</v>
      </c>
      <c r="L595" s="186">
        <v>47.7</v>
      </c>
      <c r="M595" s="187">
        <f t="shared" ref="M595:M658" si="11">+K595/$K$9*100</f>
        <v>9.8342286900414289E-3</v>
      </c>
    </row>
    <row r="596" spans="1:13" ht="11.85" customHeight="1" x14ac:dyDescent="0.25">
      <c r="A596" s="175"/>
      <c r="B596" s="176"/>
      <c r="C596" s="176"/>
      <c r="D596" s="188"/>
      <c r="E596" s="840" t="s">
        <v>229</v>
      </c>
      <c r="F596" s="841"/>
      <c r="G596" s="842"/>
      <c r="H596" s="843">
        <v>4695</v>
      </c>
      <c r="I596" s="844"/>
      <c r="J596" s="185">
        <v>4695</v>
      </c>
      <c r="K596" s="185">
        <v>4597</v>
      </c>
      <c r="L596" s="186">
        <v>97.92</v>
      </c>
      <c r="M596" s="187">
        <f t="shared" si="11"/>
        <v>1.2916925994491399E-3</v>
      </c>
    </row>
    <row r="597" spans="1:13" ht="11.85" customHeight="1" x14ac:dyDescent="0.25">
      <c r="A597" s="175"/>
      <c r="B597" s="176"/>
      <c r="C597" s="176"/>
      <c r="D597" s="188"/>
      <c r="E597" s="840" t="s">
        <v>230</v>
      </c>
      <c r="F597" s="841"/>
      <c r="G597" s="842"/>
      <c r="H597" s="843">
        <v>10000</v>
      </c>
      <c r="I597" s="844"/>
      <c r="J597" s="185">
        <v>10000</v>
      </c>
      <c r="K597" s="185">
        <v>4575</v>
      </c>
      <c r="L597" s="186">
        <v>45.75</v>
      </c>
      <c r="M597" s="187">
        <f t="shared" si="11"/>
        <v>1.2855109076527768E-3</v>
      </c>
    </row>
    <row r="598" spans="1:13" ht="11.85" customHeight="1" x14ac:dyDescent="0.25">
      <c r="A598" s="175"/>
      <c r="B598" s="176"/>
      <c r="C598" s="176"/>
      <c r="D598" s="188"/>
      <c r="E598" s="840" t="s">
        <v>231</v>
      </c>
      <c r="F598" s="841"/>
      <c r="G598" s="842"/>
      <c r="H598" s="843">
        <v>4000</v>
      </c>
      <c r="I598" s="844"/>
      <c r="J598" s="185">
        <v>12500</v>
      </c>
      <c r="K598" s="185">
        <v>12486</v>
      </c>
      <c r="L598" s="186">
        <v>99.89</v>
      </c>
      <c r="M598" s="187">
        <f t="shared" si="11"/>
        <v>3.5083910804267911E-3</v>
      </c>
    </row>
    <row r="599" spans="1:13" ht="11.85" customHeight="1" x14ac:dyDescent="0.25">
      <c r="A599" s="175"/>
      <c r="B599" s="176"/>
      <c r="C599" s="176"/>
      <c r="D599" s="188"/>
      <c r="E599" s="840" t="s">
        <v>232</v>
      </c>
      <c r="F599" s="841"/>
      <c r="G599" s="842"/>
      <c r="H599" s="843">
        <v>3556</v>
      </c>
      <c r="I599" s="844"/>
      <c r="J599" s="185">
        <v>3556</v>
      </c>
      <c r="K599" s="185">
        <v>2666</v>
      </c>
      <c r="L599" s="186">
        <v>74.98</v>
      </c>
      <c r="M599" s="187">
        <f t="shared" si="11"/>
        <v>7.4910865132290778E-4</v>
      </c>
    </row>
    <row r="600" spans="1:13" ht="11.85" customHeight="1" x14ac:dyDescent="0.25">
      <c r="A600" s="175"/>
      <c r="B600" s="176"/>
      <c r="C600" s="176"/>
      <c r="D600" s="188"/>
      <c r="E600" s="840" t="s">
        <v>233</v>
      </c>
      <c r="F600" s="841"/>
      <c r="G600" s="842"/>
      <c r="H600" s="843">
        <v>11600</v>
      </c>
      <c r="I600" s="844"/>
      <c r="J600" s="185">
        <v>11600</v>
      </c>
      <c r="K600" s="185">
        <v>0</v>
      </c>
      <c r="L600" s="186">
        <v>0</v>
      </c>
      <c r="M600" s="187">
        <f t="shared" si="11"/>
        <v>0</v>
      </c>
    </row>
    <row r="601" spans="1:13" ht="11.85" customHeight="1" x14ac:dyDescent="0.25">
      <c r="A601" s="175"/>
      <c r="B601" s="176"/>
      <c r="C601" s="176"/>
      <c r="D601" s="188"/>
      <c r="E601" s="840" t="s">
        <v>237</v>
      </c>
      <c r="F601" s="841"/>
      <c r="G601" s="842"/>
      <c r="H601" s="843">
        <v>20000</v>
      </c>
      <c r="I601" s="844"/>
      <c r="J601" s="185">
        <v>20000</v>
      </c>
      <c r="K601" s="185">
        <v>5387</v>
      </c>
      <c r="L601" s="186">
        <v>26.94</v>
      </c>
      <c r="M601" s="187">
        <f t="shared" si="11"/>
        <v>1.5136715321367232E-3</v>
      </c>
    </row>
    <row r="602" spans="1:13" ht="11.85" customHeight="1" x14ac:dyDescent="0.25">
      <c r="A602" s="175"/>
      <c r="B602" s="176"/>
      <c r="C602" s="176"/>
      <c r="D602" s="188"/>
      <c r="E602" s="840" t="s">
        <v>279</v>
      </c>
      <c r="F602" s="841"/>
      <c r="G602" s="842"/>
      <c r="H602" s="843">
        <v>15000</v>
      </c>
      <c r="I602" s="844"/>
      <c r="J602" s="185">
        <v>15000</v>
      </c>
      <c r="K602" s="185">
        <v>6142</v>
      </c>
      <c r="L602" s="186">
        <v>40.950000000000003</v>
      </c>
      <c r="M602" s="187">
        <f t="shared" si="11"/>
        <v>1.7258159551482744E-3</v>
      </c>
    </row>
    <row r="603" spans="1:13" ht="17.850000000000001" customHeight="1" x14ac:dyDescent="0.25">
      <c r="A603" s="175" t="s">
        <v>1</v>
      </c>
      <c r="B603" s="176"/>
      <c r="C603" s="859" t="s">
        <v>132</v>
      </c>
      <c r="D603" s="860"/>
      <c r="E603" s="860"/>
      <c r="F603" s="860"/>
      <c r="G603" s="860"/>
      <c r="H603" s="861">
        <v>0</v>
      </c>
      <c r="I603" s="862"/>
      <c r="J603" s="177">
        <v>529600</v>
      </c>
      <c r="K603" s="177">
        <v>186498</v>
      </c>
      <c r="L603" s="178">
        <v>35.21</v>
      </c>
      <c r="M603" s="179">
        <f t="shared" si="11"/>
        <v>5.2403325301732806E-2</v>
      </c>
    </row>
    <row r="604" spans="1:13" ht="12.75" customHeight="1" x14ac:dyDescent="0.25">
      <c r="A604" s="175"/>
      <c r="B604" s="176"/>
      <c r="C604" s="176" t="s">
        <v>1</v>
      </c>
      <c r="D604" s="878" t="s">
        <v>211</v>
      </c>
      <c r="E604" s="879"/>
      <c r="F604" s="879"/>
      <c r="G604" s="880"/>
      <c r="H604" s="881">
        <v>0</v>
      </c>
      <c r="I604" s="882"/>
      <c r="J604" s="181">
        <v>529600</v>
      </c>
      <c r="K604" s="181">
        <v>186498</v>
      </c>
      <c r="L604" s="182">
        <v>35.21</v>
      </c>
      <c r="M604" s="183">
        <f t="shared" si="11"/>
        <v>5.2403325301732806E-2</v>
      </c>
    </row>
    <row r="605" spans="1:13" ht="11.85" customHeight="1" x14ac:dyDescent="0.25">
      <c r="A605" s="175"/>
      <c r="B605" s="176"/>
      <c r="C605" s="176"/>
      <c r="D605" s="184" t="s">
        <v>1</v>
      </c>
      <c r="E605" s="840" t="s">
        <v>285</v>
      </c>
      <c r="F605" s="841"/>
      <c r="G605" s="842"/>
      <c r="H605" s="843">
        <v>0</v>
      </c>
      <c r="I605" s="844"/>
      <c r="J605" s="185">
        <v>236810</v>
      </c>
      <c r="K605" s="185">
        <v>105052</v>
      </c>
      <c r="L605" s="186">
        <v>44.36</v>
      </c>
      <c r="M605" s="187">
        <f t="shared" si="11"/>
        <v>2.9518140299615196E-2</v>
      </c>
    </row>
    <row r="606" spans="1:13" ht="11.85" customHeight="1" x14ac:dyDescent="0.25">
      <c r="A606" s="175"/>
      <c r="B606" s="176"/>
      <c r="C606" s="176"/>
      <c r="D606" s="188"/>
      <c r="E606" s="840" t="s">
        <v>254</v>
      </c>
      <c r="F606" s="841"/>
      <c r="G606" s="842"/>
      <c r="H606" s="843">
        <v>0</v>
      </c>
      <c r="I606" s="844"/>
      <c r="J606" s="185">
        <v>41790</v>
      </c>
      <c r="K606" s="185">
        <v>18539</v>
      </c>
      <c r="L606" s="186">
        <v>44.36</v>
      </c>
      <c r="M606" s="187">
        <f t="shared" si="11"/>
        <v>5.2091992823988693E-3</v>
      </c>
    </row>
    <row r="607" spans="1:13" ht="11.85" customHeight="1" x14ac:dyDescent="0.25">
      <c r="A607" s="175"/>
      <c r="B607" s="176"/>
      <c r="C607" s="176"/>
      <c r="D607" s="188"/>
      <c r="E607" s="840" t="s">
        <v>301</v>
      </c>
      <c r="F607" s="841"/>
      <c r="G607" s="842"/>
      <c r="H607" s="843">
        <v>0</v>
      </c>
      <c r="I607" s="844"/>
      <c r="J607" s="185">
        <v>16150</v>
      </c>
      <c r="K607" s="185">
        <v>15536</v>
      </c>
      <c r="L607" s="186">
        <v>96.2</v>
      </c>
      <c r="M607" s="187">
        <f t="shared" si="11"/>
        <v>4.3653983521953089E-3</v>
      </c>
    </row>
    <row r="608" spans="1:13" ht="11.85" customHeight="1" x14ac:dyDescent="0.25">
      <c r="A608" s="175"/>
      <c r="B608" s="176"/>
      <c r="C608" s="176"/>
      <c r="D608" s="188"/>
      <c r="E608" s="840" t="s">
        <v>256</v>
      </c>
      <c r="F608" s="841"/>
      <c r="G608" s="842"/>
      <c r="H608" s="843">
        <v>0</v>
      </c>
      <c r="I608" s="844"/>
      <c r="J608" s="185">
        <v>2850</v>
      </c>
      <c r="K608" s="185">
        <v>2742</v>
      </c>
      <c r="L608" s="186">
        <v>96.2</v>
      </c>
      <c r="M608" s="187">
        <f t="shared" si="11"/>
        <v>7.7046358661943465E-4</v>
      </c>
    </row>
    <row r="609" spans="1:13" ht="11.85" customHeight="1" x14ac:dyDescent="0.25">
      <c r="A609" s="175"/>
      <c r="B609" s="176"/>
      <c r="C609" s="176"/>
      <c r="D609" s="188"/>
      <c r="E609" s="840" t="s">
        <v>286</v>
      </c>
      <c r="F609" s="841"/>
      <c r="G609" s="842"/>
      <c r="H609" s="843">
        <v>0</v>
      </c>
      <c r="I609" s="844"/>
      <c r="J609" s="185">
        <v>43945</v>
      </c>
      <c r="K609" s="185">
        <v>17269</v>
      </c>
      <c r="L609" s="186">
        <v>39.299999999999997</v>
      </c>
      <c r="M609" s="187">
        <f t="shared" si="11"/>
        <v>4.8523470741542738E-3</v>
      </c>
    </row>
    <row r="610" spans="1:13" ht="11.85" customHeight="1" x14ac:dyDescent="0.25">
      <c r="A610" s="175"/>
      <c r="B610" s="176"/>
      <c r="C610" s="176"/>
      <c r="D610" s="188"/>
      <c r="E610" s="840" t="s">
        <v>258</v>
      </c>
      <c r="F610" s="841"/>
      <c r="G610" s="842"/>
      <c r="H610" s="843">
        <v>0</v>
      </c>
      <c r="I610" s="844"/>
      <c r="J610" s="185">
        <v>7755</v>
      </c>
      <c r="K610" s="185">
        <v>3047</v>
      </c>
      <c r="L610" s="186">
        <v>39.299999999999997</v>
      </c>
      <c r="M610" s="187">
        <f t="shared" si="11"/>
        <v>8.5616431379628656E-4</v>
      </c>
    </row>
    <row r="611" spans="1:13" ht="11.85" customHeight="1" x14ac:dyDescent="0.25">
      <c r="A611" s="175"/>
      <c r="B611" s="176"/>
      <c r="C611" s="176"/>
      <c r="D611" s="188"/>
      <c r="E611" s="840" t="s">
        <v>287</v>
      </c>
      <c r="F611" s="841"/>
      <c r="G611" s="842"/>
      <c r="H611" s="843">
        <v>0</v>
      </c>
      <c r="I611" s="844"/>
      <c r="J611" s="185">
        <v>6715</v>
      </c>
      <c r="K611" s="185">
        <v>1836</v>
      </c>
      <c r="L611" s="186">
        <v>27.35</v>
      </c>
      <c r="M611" s="187">
        <f t="shared" si="11"/>
        <v>5.1589027900557339E-4</v>
      </c>
    </row>
    <row r="612" spans="1:13" ht="11.85" customHeight="1" x14ac:dyDescent="0.25">
      <c r="A612" s="175"/>
      <c r="B612" s="176"/>
      <c r="C612" s="176"/>
      <c r="D612" s="188"/>
      <c r="E612" s="840" t="s">
        <v>260</v>
      </c>
      <c r="F612" s="841"/>
      <c r="G612" s="842"/>
      <c r="H612" s="843">
        <v>0</v>
      </c>
      <c r="I612" s="844"/>
      <c r="J612" s="185">
        <v>1185</v>
      </c>
      <c r="K612" s="185">
        <v>324</v>
      </c>
      <c r="L612" s="186">
        <v>27.35</v>
      </c>
      <c r="M612" s="187">
        <f t="shared" si="11"/>
        <v>9.1039461000983542E-5</v>
      </c>
    </row>
    <row r="613" spans="1:13" ht="11.85" customHeight="1" x14ac:dyDescent="0.25">
      <c r="A613" s="175"/>
      <c r="B613" s="176"/>
      <c r="C613" s="176"/>
      <c r="D613" s="188"/>
      <c r="E613" s="840" t="s">
        <v>302</v>
      </c>
      <c r="F613" s="841"/>
      <c r="G613" s="842"/>
      <c r="H613" s="843">
        <v>0</v>
      </c>
      <c r="I613" s="844"/>
      <c r="J613" s="185">
        <v>850</v>
      </c>
      <c r="K613" s="185">
        <v>0</v>
      </c>
      <c r="L613" s="186">
        <v>0</v>
      </c>
      <c r="M613" s="187">
        <f t="shared" si="11"/>
        <v>0</v>
      </c>
    </row>
    <row r="614" spans="1:13" ht="11.85" customHeight="1" x14ac:dyDescent="0.25">
      <c r="A614" s="175"/>
      <c r="B614" s="176"/>
      <c r="C614" s="176"/>
      <c r="D614" s="188"/>
      <c r="E614" s="840" t="s">
        <v>262</v>
      </c>
      <c r="F614" s="841"/>
      <c r="G614" s="842"/>
      <c r="H614" s="843">
        <v>0</v>
      </c>
      <c r="I614" s="844"/>
      <c r="J614" s="185">
        <v>150</v>
      </c>
      <c r="K614" s="185">
        <v>0</v>
      </c>
      <c r="L614" s="186">
        <v>0</v>
      </c>
      <c r="M614" s="187">
        <f t="shared" si="11"/>
        <v>0</v>
      </c>
    </row>
    <row r="615" spans="1:13" ht="11.85" customHeight="1" x14ac:dyDescent="0.25">
      <c r="A615" s="175"/>
      <c r="B615" s="176"/>
      <c r="C615" s="176"/>
      <c r="D615" s="188"/>
      <c r="E615" s="840" t="s">
        <v>288</v>
      </c>
      <c r="F615" s="841"/>
      <c r="G615" s="842"/>
      <c r="H615" s="843">
        <v>0</v>
      </c>
      <c r="I615" s="844"/>
      <c r="J615" s="185">
        <v>2550</v>
      </c>
      <c r="K615" s="185">
        <v>0</v>
      </c>
      <c r="L615" s="186">
        <v>0</v>
      </c>
      <c r="M615" s="187">
        <f t="shared" si="11"/>
        <v>0</v>
      </c>
    </row>
    <row r="616" spans="1:13" ht="11.85" customHeight="1" x14ac:dyDescent="0.25">
      <c r="A616" s="175"/>
      <c r="B616" s="176"/>
      <c r="C616" s="176"/>
      <c r="D616" s="188"/>
      <c r="E616" s="840" t="s">
        <v>264</v>
      </c>
      <c r="F616" s="841"/>
      <c r="G616" s="842"/>
      <c r="H616" s="843">
        <v>0</v>
      </c>
      <c r="I616" s="844"/>
      <c r="J616" s="185">
        <v>450</v>
      </c>
      <c r="K616" s="185">
        <v>0</v>
      </c>
      <c r="L616" s="186">
        <v>0</v>
      </c>
      <c r="M616" s="187">
        <f t="shared" si="11"/>
        <v>0</v>
      </c>
    </row>
    <row r="617" spans="1:13" ht="11.85" customHeight="1" x14ac:dyDescent="0.25">
      <c r="A617" s="175"/>
      <c r="B617" s="176"/>
      <c r="C617" s="176"/>
      <c r="D617" s="188"/>
      <c r="E617" s="840" t="s">
        <v>291</v>
      </c>
      <c r="F617" s="841"/>
      <c r="G617" s="842"/>
      <c r="H617" s="843">
        <v>0</v>
      </c>
      <c r="I617" s="844"/>
      <c r="J617" s="185">
        <v>107610</v>
      </c>
      <c r="K617" s="185">
        <v>0</v>
      </c>
      <c r="L617" s="186">
        <v>0</v>
      </c>
      <c r="M617" s="187">
        <f t="shared" si="11"/>
        <v>0</v>
      </c>
    </row>
    <row r="618" spans="1:13" ht="11.85" customHeight="1" x14ac:dyDescent="0.25">
      <c r="A618" s="175"/>
      <c r="B618" s="176"/>
      <c r="C618" s="176"/>
      <c r="D618" s="188"/>
      <c r="E618" s="840" t="s">
        <v>266</v>
      </c>
      <c r="F618" s="841"/>
      <c r="G618" s="842"/>
      <c r="H618" s="843">
        <v>0</v>
      </c>
      <c r="I618" s="844"/>
      <c r="J618" s="185">
        <v>18990</v>
      </c>
      <c r="K618" s="185">
        <v>0</v>
      </c>
      <c r="L618" s="186">
        <v>0</v>
      </c>
      <c r="M618" s="187">
        <f t="shared" si="11"/>
        <v>0</v>
      </c>
    </row>
    <row r="619" spans="1:13" ht="11.85" customHeight="1" x14ac:dyDescent="0.25">
      <c r="A619" s="175" t="s">
        <v>1</v>
      </c>
      <c r="B619" s="176"/>
      <c r="C619" s="176"/>
      <c r="D619" s="188"/>
      <c r="E619" s="840" t="s">
        <v>333</v>
      </c>
      <c r="F619" s="841"/>
      <c r="G619" s="842"/>
      <c r="H619" s="843">
        <v>0</v>
      </c>
      <c r="I619" s="844"/>
      <c r="J619" s="185">
        <v>27540</v>
      </c>
      <c r="K619" s="185">
        <v>12925</v>
      </c>
      <c r="L619" s="186">
        <v>46.93</v>
      </c>
      <c r="M619" s="187">
        <f t="shared" si="11"/>
        <v>3.6317439303633096E-3</v>
      </c>
    </row>
    <row r="620" spans="1:13" ht="11.85" customHeight="1" x14ac:dyDescent="0.25">
      <c r="A620" s="175"/>
      <c r="B620" s="176"/>
      <c r="C620" s="176"/>
      <c r="D620" s="188"/>
      <c r="E620" s="840" t="s">
        <v>268</v>
      </c>
      <c r="F620" s="841"/>
      <c r="G620" s="842"/>
      <c r="H620" s="843">
        <v>0</v>
      </c>
      <c r="I620" s="844"/>
      <c r="J620" s="185">
        <v>4860</v>
      </c>
      <c r="K620" s="185">
        <v>2281</v>
      </c>
      <c r="L620" s="186">
        <v>46.93</v>
      </c>
      <c r="M620" s="187">
        <f t="shared" si="11"/>
        <v>6.4092904488655383E-4</v>
      </c>
    </row>
    <row r="621" spans="1:13" ht="11.85" customHeight="1" x14ac:dyDescent="0.25">
      <c r="A621" s="175"/>
      <c r="B621" s="176"/>
      <c r="C621" s="176"/>
      <c r="D621" s="188"/>
      <c r="E621" s="840" t="s">
        <v>305</v>
      </c>
      <c r="F621" s="841"/>
      <c r="G621" s="842"/>
      <c r="H621" s="843">
        <v>0</v>
      </c>
      <c r="I621" s="844"/>
      <c r="J621" s="185">
        <v>4250</v>
      </c>
      <c r="K621" s="185">
        <v>3116</v>
      </c>
      <c r="L621" s="186">
        <v>73.319999999999993</v>
      </c>
      <c r="M621" s="187">
        <f t="shared" si="11"/>
        <v>8.7555234715760717E-4</v>
      </c>
    </row>
    <row r="622" spans="1:13" ht="11.85" customHeight="1" x14ac:dyDescent="0.25">
      <c r="A622" s="175"/>
      <c r="B622" s="176"/>
      <c r="C622" s="176"/>
      <c r="D622" s="188"/>
      <c r="E622" s="840" t="s">
        <v>270</v>
      </c>
      <c r="F622" s="841"/>
      <c r="G622" s="842"/>
      <c r="H622" s="843">
        <v>0</v>
      </c>
      <c r="I622" s="844"/>
      <c r="J622" s="185">
        <v>750</v>
      </c>
      <c r="K622" s="185">
        <v>550</v>
      </c>
      <c r="L622" s="186">
        <v>73.319999999999993</v>
      </c>
      <c r="M622" s="187">
        <f t="shared" si="11"/>
        <v>1.54542294909077E-4</v>
      </c>
    </row>
    <row r="623" spans="1:13" ht="11.85" customHeight="1" x14ac:dyDescent="0.25">
      <c r="A623" s="175"/>
      <c r="B623" s="176"/>
      <c r="C623" s="176"/>
      <c r="D623" s="188"/>
      <c r="E623" s="840" t="s">
        <v>348</v>
      </c>
      <c r="F623" s="841"/>
      <c r="G623" s="842"/>
      <c r="H623" s="843">
        <v>0</v>
      </c>
      <c r="I623" s="844"/>
      <c r="J623" s="185">
        <v>3740</v>
      </c>
      <c r="K623" s="185">
        <v>2790</v>
      </c>
      <c r="L623" s="186">
        <v>74.59</v>
      </c>
      <c r="M623" s="187">
        <f t="shared" si="11"/>
        <v>7.8395091417513604E-4</v>
      </c>
    </row>
    <row r="624" spans="1:13" ht="11.85" customHeight="1" x14ac:dyDescent="0.25">
      <c r="A624" s="175"/>
      <c r="B624" s="176"/>
      <c r="C624" s="176"/>
      <c r="D624" s="188"/>
      <c r="E624" s="840" t="s">
        <v>349</v>
      </c>
      <c r="F624" s="841"/>
      <c r="G624" s="842"/>
      <c r="H624" s="843">
        <v>0</v>
      </c>
      <c r="I624" s="844"/>
      <c r="J624" s="185">
        <v>660</v>
      </c>
      <c r="K624" s="185">
        <v>492</v>
      </c>
      <c r="L624" s="186">
        <v>74.59</v>
      </c>
      <c r="M624" s="187">
        <f t="shared" si="11"/>
        <v>1.3824510744593797E-4</v>
      </c>
    </row>
    <row r="625" spans="1:13" ht="17.850000000000001" customHeight="1" x14ac:dyDescent="0.25">
      <c r="A625" s="175" t="s">
        <v>1</v>
      </c>
      <c r="B625" s="176"/>
      <c r="C625" s="859" t="s">
        <v>133</v>
      </c>
      <c r="D625" s="860"/>
      <c r="E625" s="860"/>
      <c r="F625" s="860"/>
      <c r="G625" s="860"/>
      <c r="H625" s="861">
        <v>2403536</v>
      </c>
      <c r="I625" s="862"/>
      <c r="J625" s="177">
        <v>2193977</v>
      </c>
      <c r="K625" s="177">
        <v>845045</v>
      </c>
      <c r="L625" s="178">
        <v>38.520000000000003</v>
      </c>
      <c r="M625" s="179">
        <f t="shared" si="11"/>
        <v>0.23744580654807448</v>
      </c>
    </row>
    <row r="626" spans="1:13" ht="12.75" customHeight="1" x14ac:dyDescent="0.25">
      <c r="A626" s="175"/>
      <c r="B626" s="176"/>
      <c r="C626" s="176" t="s">
        <v>1</v>
      </c>
      <c r="D626" s="878" t="s">
        <v>211</v>
      </c>
      <c r="E626" s="879"/>
      <c r="F626" s="879"/>
      <c r="G626" s="880"/>
      <c r="H626" s="881">
        <v>2403536</v>
      </c>
      <c r="I626" s="882"/>
      <c r="J626" s="181">
        <v>2188977</v>
      </c>
      <c r="K626" s="181">
        <v>840371</v>
      </c>
      <c r="L626" s="182">
        <v>38.39</v>
      </c>
      <c r="M626" s="183">
        <f t="shared" si="11"/>
        <v>0.23613247802733808</v>
      </c>
    </row>
    <row r="627" spans="1:13" ht="36.950000000000003" customHeight="1" x14ac:dyDescent="0.25">
      <c r="A627" s="175"/>
      <c r="B627" s="176"/>
      <c r="C627" s="176"/>
      <c r="D627" s="184" t="s">
        <v>1</v>
      </c>
      <c r="E627" s="840" t="s">
        <v>282</v>
      </c>
      <c r="F627" s="841"/>
      <c r="G627" s="842"/>
      <c r="H627" s="843">
        <v>0</v>
      </c>
      <c r="I627" s="844"/>
      <c r="J627" s="185">
        <v>550000</v>
      </c>
      <c r="K627" s="185">
        <v>530000</v>
      </c>
      <c r="L627" s="186">
        <v>96.36</v>
      </c>
      <c r="M627" s="187">
        <f t="shared" si="11"/>
        <v>0.14892257509420145</v>
      </c>
    </row>
    <row r="628" spans="1:13" ht="27" hidden="1" customHeight="1" x14ac:dyDescent="0.25">
      <c r="A628" s="175"/>
      <c r="B628" s="176"/>
      <c r="C628" s="176"/>
      <c r="D628" s="188"/>
      <c r="E628" s="840" t="s">
        <v>350</v>
      </c>
      <c r="F628" s="841"/>
      <c r="G628" s="842"/>
      <c r="H628" s="843">
        <v>0</v>
      </c>
      <c r="I628" s="844"/>
      <c r="J628" s="185">
        <v>0</v>
      </c>
      <c r="K628" s="185">
        <v>0</v>
      </c>
      <c r="L628" s="186">
        <v>0</v>
      </c>
      <c r="M628" s="187">
        <f t="shared" si="11"/>
        <v>0</v>
      </c>
    </row>
    <row r="629" spans="1:13" ht="11.85" customHeight="1" x14ac:dyDescent="0.25">
      <c r="A629" s="175"/>
      <c r="B629" s="176"/>
      <c r="C629" s="176"/>
      <c r="D629" s="188"/>
      <c r="E629" s="840" t="s">
        <v>335</v>
      </c>
      <c r="F629" s="841"/>
      <c r="G629" s="842"/>
      <c r="H629" s="843">
        <v>0</v>
      </c>
      <c r="I629" s="844"/>
      <c r="J629" s="185">
        <v>15000</v>
      </c>
      <c r="K629" s="185">
        <v>0</v>
      </c>
      <c r="L629" s="186">
        <v>0</v>
      </c>
      <c r="M629" s="187">
        <f t="shared" si="11"/>
        <v>0</v>
      </c>
    </row>
    <row r="630" spans="1:13" ht="11.85" customHeight="1" x14ac:dyDescent="0.25">
      <c r="A630" s="175"/>
      <c r="B630" s="176"/>
      <c r="C630" s="176"/>
      <c r="D630" s="188"/>
      <c r="E630" s="840" t="s">
        <v>276</v>
      </c>
      <c r="F630" s="841"/>
      <c r="G630" s="842"/>
      <c r="H630" s="843">
        <v>15000</v>
      </c>
      <c r="I630" s="844"/>
      <c r="J630" s="185">
        <v>15000</v>
      </c>
      <c r="K630" s="185">
        <v>0</v>
      </c>
      <c r="L630" s="186">
        <v>0</v>
      </c>
      <c r="M630" s="187">
        <f t="shared" si="11"/>
        <v>0</v>
      </c>
    </row>
    <row r="631" spans="1:13" ht="11.85" customHeight="1" x14ac:dyDescent="0.25">
      <c r="A631" s="175"/>
      <c r="B631" s="176"/>
      <c r="C631" s="176"/>
      <c r="D631" s="188"/>
      <c r="E631" s="840" t="s">
        <v>215</v>
      </c>
      <c r="F631" s="841"/>
      <c r="G631" s="842"/>
      <c r="H631" s="843">
        <v>4298</v>
      </c>
      <c r="I631" s="844"/>
      <c r="J631" s="185">
        <v>4298</v>
      </c>
      <c r="K631" s="185">
        <v>0</v>
      </c>
      <c r="L631" s="186">
        <v>0</v>
      </c>
      <c r="M631" s="187">
        <f t="shared" si="11"/>
        <v>0</v>
      </c>
    </row>
    <row r="632" spans="1:13" ht="11.85" customHeight="1" x14ac:dyDescent="0.25">
      <c r="A632" s="175"/>
      <c r="B632" s="176"/>
      <c r="C632" s="176"/>
      <c r="D632" s="188"/>
      <c r="E632" s="840" t="s">
        <v>216</v>
      </c>
      <c r="F632" s="841"/>
      <c r="G632" s="842"/>
      <c r="H632" s="843">
        <v>613</v>
      </c>
      <c r="I632" s="844"/>
      <c r="J632" s="185">
        <v>613</v>
      </c>
      <c r="K632" s="185">
        <v>0</v>
      </c>
      <c r="L632" s="186">
        <v>0</v>
      </c>
      <c r="M632" s="187">
        <f t="shared" si="11"/>
        <v>0</v>
      </c>
    </row>
    <row r="633" spans="1:13" ht="11.85" customHeight="1" x14ac:dyDescent="0.25">
      <c r="A633" s="175"/>
      <c r="B633" s="176"/>
      <c r="C633" s="176"/>
      <c r="D633" s="188"/>
      <c r="E633" s="840" t="s">
        <v>218</v>
      </c>
      <c r="F633" s="841"/>
      <c r="G633" s="842"/>
      <c r="H633" s="843">
        <v>30000</v>
      </c>
      <c r="I633" s="844"/>
      <c r="J633" s="185">
        <v>36500</v>
      </c>
      <c r="K633" s="185">
        <v>15246</v>
      </c>
      <c r="L633" s="186">
        <v>41.77</v>
      </c>
      <c r="M633" s="187">
        <f t="shared" si="11"/>
        <v>4.2839124148796141E-3</v>
      </c>
    </row>
    <row r="634" spans="1:13" ht="11.85" customHeight="1" x14ac:dyDescent="0.25">
      <c r="A634" s="175"/>
      <c r="B634" s="176"/>
      <c r="C634" s="176"/>
      <c r="D634" s="188"/>
      <c r="E634" s="840" t="s">
        <v>219</v>
      </c>
      <c r="F634" s="841"/>
      <c r="G634" s="842"/>
      <c r="H634" s="843">
        <v>137885</v>
      </c>
      <c r="I634" s="844"/>
      <c r="J634" s="185">
        <v>141885</v>
      </c>
      <c r="K634" s="185">
        <v>13635</v>
      </c>
      <c r="L634" s="186">
        <v>9.61</v>
      </c>
      <c r="M634" s="187">
        <f t="shared" si="11"/>
        <v>3.831243983791391E-3</v>
      </c>
    </row>
    <row r="635" spans="1:13" ht="11.85" customHeight="1" x14ac:dyDescent="0.25">
      <c r="A635" s="175"/>
      <c r="B635" s="176"/>
      <c r="C635" s="176"/>
      <c r="D635" s="188"/>
      <c r="E635" s="840" t="s">
        <v>223</v>
      </c>
      <c r="F635" s="841"/>
      <c r="G635" s="842"/>
      <c r="H635" s="843">
        <v>2197740</v>
      </c>
      <c r="I635" s="844"/>
      <c r="J635" s="185">
        <v>1407681</v>
      </c>
      <c r="K635" s="185">
        <v>281066</v>
      </c>
      <c r="L635" s="186">
        <v>19.97</v>
      </c>
      <c r="M635" s="187">
        <f t="shared" si="11"/>
        <v>7.8975608474390238E-2</v>
      </c>
    </row>
    <row r="636" spans="1:13" ht="11.85" customHeight="1" x14ac:dyDescent="0.25">
      <c r="A636" s="175"/>
      <c r="B636" s="176"/>
      <c r="C636" s="176"/>
      <c r="D636" s="188"/>
      <c r="E636" s="840" t="s">
        <v>227</v>
      </c>
      <c r="F636" s="841"/>
      <c r="G636" s="842"/>
      <c r="H636" s="843">
        <v>1000</v>
      </c>
      <c r="I636" s="844"/>
      <c r="J636" s="185">
        <v>1000</v>
      </c>
      <c r="K636" s="185">
        <v>0</v>
      </c>
      <c r="L636" s="186">
        <v>0</v>
      </c>
      <c r="M636" s="187">
        <f t="shared" si="11"/>
        <v>0</v>
      </c>
    </row>
    <row r="637" spans="1:13" ht="11.85" customHeight="1" x14ac:dyDescent="0.25">
      <c r="A637" s="175"/>
      <c r="B637" s="176"/>
      <c r="C637" s="176"/>
      <c r="D637" s="188"/>
      <c r="E637" s="840" t="s">
        <v>230</v>
      </c>
      <c r="F637" s="841"/>
      <c r="G637" s="842"/>
      <c r="H637" s="843">
        <v>17000</v>
      </c>
      <c r="I637" s="844"/>
      <c r="J637" s="185">
        <v>16800</v>
      </c>
      <c r="K637" s="185">
        <v>410</v>
      </c>
      <c r="L637" s="186">
        <v>2.44</v>
      </c>
      <c r="M637" s="187">
        <f t="shared" si="11"/>
        <v>1.1520425620494831E-4</v>
      </c>
    </row>
    <row r="638" spans="1:13" ht="11.85" hidden="1" customHeight="1" x14ac:dyDescent="0.25">
      <c r="A638" s="175"/>
      <c r="B638" s="176"/>
      <c r="C638" s="176"/>
      <c r="D638" s="188"/>
      <c r="E638" s="840" t="s">
        <v>278</v>
      </c>
      <c r="F638" s="841"/>
      <c r="G638" s="842"/>
      <c r="H638" s="843">
        <v>0</v>
      </c>
      <c r="I638" s="844"/>
      <c r="J638" s="185">
        <v>0</v>
      </c>
      <c r="K638" s="185">
        <v>0</v>
      </c>
      <c r="L638" s="186">
        <v>0</v>
      </c>
      <c r="M638" s="187">
        <f t="shared" si="11"/>
        <v>0</v>
      </c>
    </row>
    <row r="639" spans="1:13" ht="11.85" customHeight="1" x14ac:dyDescent="0.25">
      <c r="A639" s="175"/>
      <c r="B639" s="176"/>
      <c r="C639" s="176"/>
      <c r="D639" s="190"/>
      <c r="E639" s="840" t="s">
        <v>279</v>
      </c>
      <c r="F639" s="841"/>
      <c r="G639" s="842"/>
      <c r="H639" s="843">
        <v>0</v>
      </c>
      <c r="I639" s="844"/>
      <c r="J639" s="185">
        <v>200</v>
      </c>
      <c r="K639" s="185">
        <v>14</v>
      </c>
      <c r="L639" s="186">
        <v>6.92</v>
      </c>
      <c r="M639" s="187">
        <f t="shared" si="11"/>
        <v>3.9338038704128695E-6</v>
      </c>
    </row>
    <row r="640" spans="1:13" ht="12.75" customHeight="1" x14ac:dyDescent="0.25">
      <c r="A640" s="175"/>
      <c r="B640" s="176"/>
      <c r="C640" s="176"/>
      <c r="D640" s="878" t="s">
        <v>238</v>
      </c>
      <c r="E640" s="879"/>
      <c r="F640" s="879"/>
      <c r="G640" s="880"/>
      <c r="H640" s="881">
        <v>0</v>
      </c>
      <c r="I640" s="882"/>
      <c r="J640" s="181">
        <v>5000</v>
      </c>
      <c r="K640" s="181">
        <v>4674</v>
      </c>
      <c r="L640" s="182">
        <v>93.48</v>
      </c>
      <c r="M640" s="183">
        <f t="shared" si="11"/>
        <v>1.3133285207364107E-3</v>
      </c>
    </row>
    <row r="641" spans="1:13" ht="11.85" customHeight="1" x14ac:dyDescent="0.25">
      <c r="A641" s="175"/>
      <c r="B641" s="176"/>
      <c r="C641" s="191"/>
      <c r="D641" s="189" t="s">
        <v>1</v>
      </c>
      <c r="E641" s="840" t="s">
        <v>239</v>
      </c>
      <c r="F641" s="841"/>
      <c r="G641" s="842"/>
      <c r="H641" s="843">
        <v>0</v>
      </c>
      <c r="I641" s="844"/>
      <c r="J641" s="185">
        <v>5000</v>
      </c>
      <c r="K641" s="185">
        <v>4674</v>
      </c>
      <c r="L641" s="186">
        <v>93.48</v>
      </c>
      <c r="M641" s="187">
        <f t="shared" si="11"/>
        <v>1.3133285207364107E-3</v>
      </c>
    </row>
    <row r="642" spans="1:13" ht="17.850000000000001" customHeight="1" x14ac:dyDescent="0.25">
      <c r="A642" s="175"/>
      <c r="B642" s="176"/>
      <c r="C642" s="859" t="s">
        <v>134</v>
      </c>
      <c r="D642" s="860"/>
      <c r="E642" s="860"/>
      <c r="F642" s="860"/>
      <c r="G642" s="860"/>
      <c r="H642" s="861">
        <v>2000522</v>
      </c>
      <c r="I642" s="862"/>
      <c r="J642" s="177">
        <v>2000734</v>
      </c>
      <c r="K642" s="177">
        <v>769515</v>
      </c>
      <c r="L642" s="178">
        <v>38.46</v>
      </c>
      <c r="M642" s="179">
        <f t="shared" si="11"/>
        <v>0.21622293466719705</v>
      </c>
    </row>
    <row r="643" spans="1:13" ht="12.75" customHeight="1" x14ac:dyDescent="0.25">
      <c r="A643" s="175"/>
      <c r="B643" s="176"/>
      <c r="C643" s="176" t="s">
        <v>1</v>
      </c>
      <c r="D643" s="878" t="s">
        <v>211</v>
      </c>
      <c r="E643" s="879"/>
      <c r="F643" s="879"/>
      <c r="G643" s="880"/>
      <c r="H643" s="881">
        <v>1965522</v>
      </c>
      <c r="I643" s="882"/>
      <c r="J643" s="181">
        <v>1965734</v>
      </c>
      <c r="K643" s="181">
        <v>769515</v>
      </c>
      <c r="L643" s="182">
        <v>39.15</v>
      </c>
      <c r="M643" s="183">
        <f t="shared" si="11"/>
        <v>0.21622293466719705</v>
      </c>
    </row>
    <row r="644" spans="1:13" ht="36.950000000000003" customHeight="1" x14ac:dyDescent="0.25">
      <c r="A644" s="175"/>
      <c r="B644" s="176"/>
      <c r="C644" s="176"/>
      <c r="D644" s="184" t="s">
        <v>1</v>
      </c>
      <c r="E644" s="840" t="s">
        <v>282</v>
      </c>
      <c r="F644" s="841"/>
      <c r="G644" s="842"/>
      <c r="H644" s="843">
        <v>175000</v>
      </c>
      <c r="I644" s="844"/>
      <c r="J644" s="185">
        <v>175000</v>
      </c>
      <c r="K644" s="185">
        <v>157000</v>
      </c>
      <c r="L644" s="186">
        <v>89.71</v>
      </c>
      <c r="M644" s="187">
        <f t="shared" si="11"/>
        <v>4.4114800546772887E-2</v>
      </c>
    </row>
    <row r="645" spans="1:13" ht="11.85" customHeight="1" x14ac:dyDescent="0.25">
      <c r="A645" s="175"/>
      <c r="B645" s="176"/>
      <c r="C645" s="176"/>
      <c r="D645" s="188"/>
      <c r="E645" s="840" t="s">
        <v>335</v>
      </c>
      <c r="F645" s="841"/>
      <c r="G645" s="842"/>
      <c r="H645" s="843">
        <v>5000</v>
      </c>
      <c r="I645" s="844"/>
      <c r="J645" s="185">
        <v>5000</v>
      </c>
      <c r="K645" s="185">
        <v>1703</v>
      </c>
      <c r="L645" s="186">
        <v>34.06</v>
      </c>
      <c r="M645" s="187">
        <f t="shared" si="11"/>
        <v>4.7851914223665112E-4</v>
      </c>
    </row>
    <row r="646" spans="1:13" ht="11.85" customHeight="1" x14ac:dyDescent="0.25">
      <c r="A646" s="175"/>
      <c r="B646" s="176"/>
      <c r="C646" s="176"/>
      <c r="D646" s="188"/>
      <c r="E646" s="840" t="s">
        <v>276</v>
      </c>
      <c r="F646" s="841"/>
      <c r="G646" s="842"/>
      <c r="H646" s="843">
        <v>6000</v>
      </c>
      <c r="I646" s="844"/>
      <c r="J646" s="185">
        <v>0</v>
      </c>
      <c r="K646" s="185">
        <v>0</v>
      </c>
      <c r="L646" s="186">
        <v>0</v>
      </c>
      <c r="M646" s="187">
        <f t="shared" si="11"/>
        <v>0</v>
      </c>
    </row>
    <row r="647" spans="1:13" ht="11.85" customHeight="1" x14ac:dyDescent="0.25">
      <c r="A647" s="175"/>
      <c r="B647" s="176"/>
      <c r="C647" s="176"/>
      <c r="D647" s="188"/>
      <c r="E647" s="840" t="s">
        <v>215</v>
      </c>
      <c r="F647" s="841"/>
      <c r="G647" s="842"/>
      <c r="H647" s="843">
        <v>0</v>
      </c>
      <c r="I647" s="844"/>
      <c r="J647" s="185">
        <v>950</v>
      </c>
      <c r="K647" s="185">
        <v>919</v>
      </c>
      <c r="L647" s="186">
        <v>96.69</v>
      </c>
      <c r="M647" s="187">
        <f t="shared" si="11"/>
        <v>2.5822612549353046E-4</v>
      </c>
    </row>
    <row r="648" spans="1:13" ht="11.85" hidden="1" customHeight="1" x14ac:dyDescent="0.25">
      <c r="A648" s="175"/>
      <c r="B648" s="176"/>
      <c r="C648" s="176"/>
      <c r="D648" s="188"/>
      <c r="E648" s="840" t="s">
        <v>216</v>
      </c>
      <c r="F648" s="841"/>
      <c r="G648" s="842"/>
      <c r="H648" s="843">
        <v>0</v>
      </c>
      <c r="I648" s="844"/>
      <c r="J648" s="185">
        <v>0</v>
      </c>
      <c r="K648" s="185">
        <v>0</v>
      </c>
      <c r="L648" s="186">
        <v>0</v>
      </c>
      <c r="M648" s="187">
        <f t="shared" si="11"/>
        <v>0</v>
      </c>
    </row>
    <row r="649" spans="1:13" ht="11.85" customHeight="1" x14ac:dyDescent="0.25">
      <c r="A649" s="175"/>
      <c r="B649" s="176"/>
      <c r="C649" s="176"/>
      <c r="D649" s="188"/>
      <c r="E649" s="840" t="s">
        <v>218</v>
      </c>
      <c r="F649" s="841"/>
      <c r="G649" s="842"/>
      <c r="H649" s="843">
        <v>44200</v>
      </c>
      <c r="I649" s="844"/>
      <c r="J649" s="185">
        <v>47415</v>
      </c>
      <c r="K649" s="185">
        <v>24353</v>
      </c>
      <c r="L649" s="186">
        <v>51.36</v>
      </c>
      <c r="M649" s="187">
        <f t="shared" si="11"/>
        <v>6.842851832583186E-3</v>
      </c>
    </row>
    <row r="650" spans="1:13" ht="11.85" customHeight="1" x14ac:dyDescent="0.25">
      <c r="A650" s="175"/>
      <c r="B650" s="176"/>
      <c r="C650" s="176"/>
      <c r="D650" s="188"/>
      <c r="E650" s="840" t="s">
        <v>219</v>
      </c>
      <c r="F650" s="841"/>
      <c r="G650" s="842"/>
      <c r="H650" s="843">
        <v>146000</v>
      </c>
      <c r="I650" s="844"/>
      <c r="J650" s="185">
        <v>144600</v>
      </c>
      <c r="K650" s="185">
        <v>55556</v>
      </c>
      <c r="L650" s="186">
        <v>38.42</v>
      </c>
      <c r="M650" s="187">
        <f t="shared" si="11"/>
        <v>1.5610457701761239E-2</v>
      </c>
    </row>
    <row r="651" spans="1:13" ht="11.85" customHeight="1" x14ac:dyDescent="0.25">
      <c r="A651" s="175"/>
      <c r="B651" s="176"/>
      <c r="C651" s="176"/>
      <c r="D651" s="188"/>
      <c r="E651" s="840" t="s">
        <v>327</v>
      </c>
      <c r="F651" s="841"/>
      <c r="G651" s="842"/>
      <c r="H651" s="843">
        <v>1000</v>
      </c>
      <c r="I651" s="844"/>
      <c r="J651" s="185">
        <v>1000</v>
      </c>
      <c r="K651" s="185">
        <v>0</v>
      </c>
      <c r="L651" s="186">
        <v>0</v>
      </c>
      <c r="M651" s="187">
        <f t="shared" si="11"/>
        <v>0</v>
      </c>
    </row>
    <row r="652" spans="1:13" ht="11.85" customHeight="1" x14ac:dyDescent="0.25">
      <c r="A652" s="175"/>
      <c r="B652" s="176"/>
      <c r="C652" s="176"/>
      <c r="D652" s="188"/>
      <c r="E652" s="840" t="s">
        <v>223</v>
      </c>
      <c r="F652" s="841"/>
      <c r="G652" s="842"/>
      <c r="H652" s="843">
        <v>909932</v>
      </c>
      <c r="I652" s="844"/>
      <c r="J652" s="185">
        <v>914189</v>
      </c>
      <c r="K652" s="185">
        <v>316532</v>
      </c>
      <c r="L652" s="186">
        <v>34.619999999999997</v>
      </c>
      <c r="M652" s="187">
        <f t="shared" si="11"/>
        <v>8.8941057622109021E-2</v>
      </c>
    </row>
    <row r="653" spans="1:13" ht="11.85" customHeight="1" x14ac:dyDescent="0.25">
      <c r="A653" s="175"/>
      <c r="B653" s="176"/>
      <c r="C653" s="176"/>
      <c r="D653" s="188"/>
      <c r="E653" s="840" t="s">
        <v>227</v>
      </c>
      <c r="F653" s="841"/>
      <c r="G653" s="842"/>
      <c r="H653" s="843">
        <v>180375</v>
      </c>
      <c r="I653" s="844"/>
      <c r="J653" s="185">
        <v>203162</v>
      </c>
      <c r="K653" s="185">
        <v>45337</v>
      </c>
      <c r="L653" s="186">
        <v>22.32</v>
      </c>
      <c r="M653" s="187">
        <f t="shared" si="11"/>
        <v>1.273906186235059E-2</v>
      </c>
    </row>
    <row r="654" spans="1:13" ht="12" customHeight="1" x14ac:dyDescent="0.25">
      <c r="A654" s="175"/>
      <c r="B654" s="176"/>
      <c r="C654" s="176"/>
      <c r="D654" s="188"/>
      <c r="E654" s="840" t="s">
        <v>229</v>
      </c>
      <c r="F654" s="841"/>
      <c r="G654" s="842"/>
      <c r="H654" s="843">
        <v>5880</v>
      </c>
      <c r="I654" s="844"/>
      <c r="J654" s="185">
        <v>9450</v>
      </c>
      <c r="K654" s="185">
        <v>7843</v>
      </c>
      <c r="L654" s="186">
        <v>82.99</v>
      </c>
      <c r="M654" s="187">
        <f t="shared" si="11"/>
        <v>2.2037731254034377E-3</v>
      </c>
    </row>
    <row r="655" spans="1:13" ht="11.85" customHeight="1" x14ac:dyDescent="0.25">
      <c r="A655" s="175" t="s">
        <v>1</v>
      </c>
      <c r="B655" s="176"/>
      <c r="C655" s="176"/>
      <c r="D655" s="188"/>
      <c r="E655" s="840" t="s">
        <v>230</v>
      </c>
      <c r="F655" s="841"/>
      <c r="G655" s="842"/>
      <c r="H655" s="843">
        <v>378335</v>
      </c>
      <c r="I655" s="844"/>
      <c r="J655" s="185">
        <v>341828</v>
      </c>
      <c r="K655" s="185">
        <v>83250</v>
      </c>
      <c r="L655" s="186">
        <v>24.35</v>
      </c>
      <c r="M655" s="187">
        <f t="shared" si="11"/>
        <v>2.339208372941938E-2</v>
      </c>
    </row>
    <row r="656" spans="1:13" ht="11.85" customHeight="1" x14ac:dyDescent="0.25">
      <c r="A656" s="175"/>
      <c r="B656" s="176"/>
      <c r="C656" s="176"/>
      <c r="D656" s="188"/>
      <c r="E656" s="840" t="s">
        <v>231</v>
      </c>
      <c r="F656" s="841"/>
      <c r="G656" s="842"/>
      <c r="H656" s="843">
        <v>112300</v>
      </c>
      <c r="I656" s="844"/>
      <c r="J656" s="185">
        <v>112300</v>
      </c>
      <c r="K656" s="185">
        <v>70249</v>
      </c>
      <c r="L656" s="186">
        <v>62.55</v>
      </c>
      <c r="M656" s="187">
        <f t="shared" si="11"/>
        <v>1.9738984863759548E-2</v>
      </c>
    </row>
    <row r="657" spans="1:13" ht="11.85" customHeight="1" x14ac:dyDescent="0.25">
      <c r="A657" s="175"/>
      <c r="B657" s="176"/>
      <c r="C657" s="176"/>
      <c r="D657" s="188"/>
      <c r="E657" s="840" t="s">
        <v>278</v>
      </c>
      <c r="F657" s="841"/>
      <c r="G657" s="842"/>
      <c r="H657" s="843">
        <v>0</v>
      </c>
      <c r="I657" s="844"/>
      <c r="J657" s="185">
        <v>6000</v>
      </c>
      <c r="K657" s="185">
        <v>5241</v>
      </c>
      <c r="L657" s="186">
        <v>87.35</v>
      </c>
      <c r="M657" s="187">
        <f t="shared" si="11"/>
        <v>1.4726475774881319E-3</v>
      </c>
    </row>
    <row r="658" spans="1:13" ht="11.85" hidden="1" customHeight="1" x14ac:dyDescent="0.25">
      <c r="A658" s="175"/>
      <c r="B658" s="176"/>
      <c r="C658" s="176"/>
      <c r="D658" s="188"/>
      <c r="E658" s="840" t="s">
        <v>236</v>
      </c>
      <c r="F658" s="841"/>
      <c r="G658" s="842"/>
      <c r="H658" s="843">
        <v>0</v>
      </c>
      <c r="I658" s="844"/>
      <c r="J658" s="185">
        <v>0</v>
      </c>
      <c r="K658" s="185">
        <v>0</v>
      </c>
      <c r="L658" s="186">
        <v>0</v>
      </c>
      <c r="M658" s="187">
        <f t="shared" si="11"/>
        <v>0</v>
      </c>
    </row>
    <row r="659" spans="1:13" ht="11.85" customHeight="1" x14ac:dyDescent="0.25">
      <c r="A659" s="175"/>
      <c r="B659" s="176"/>
      <c r="C659" s="176"/>
      <c r="D659" s="188"/>
      <c r="E659" s="840" t="s">
        <v>237</v>
      </c>
      <c r="F659" s="841"/>
      <c r="G659" s="842"/>
      <c r="H659" s="843">
        <v>0</v>
      </c>
      <c r="I659" s="844"/>
      <c r="J659" s="185">
        <v>840</v>
      </c>
      <c r="K659" s="185">
        <v>0</v>
      </c>
      <c r="L659" s="186">
        <v>0</v>
      </c>
      <c r="M659" s="187">
        <f t="shared" ref="M659:M722" si="12">+K659/$K$9*100</f>
        <v>0</v>
      </c>
    </row>
    <row r="660" spans="1:13" ht="11.85" customHeight="1" x14ac:dyDescent="0.25">
      <c r="A660" s="175"/>
      <c r="B660" s="176"/>
      <c r="C660" s="176"/>
      <c r="D660" s="188"/>
      <c r="E660" s="840" t="s">
        <v>279</v>
      </c>
      <c r="F660" s="841"/>
      <c r="G660" s="842"/>
      <c r="H660" s="843">
        <v>1500</v>
      </c>
      <c r="I660" s="844"/>
      <c r="J660" s="185">
        <v>4000</v>
      </c>
      <c r="K660" s="185">
        <v>1532</v>
      </c>
      <c r="L660" s="186">
        <v>38.31</v>
      </c>
      <c r="M660" s="187">
        <f t="shared" si="12"/>
        <v>4.3047053781946536E-4</v>
      </c>
    </row>
    <row r="661" spans="1:13" ht="12.75" customHeight="1" x14ac:dyDescent="0.25">
      <c r="A661" s="175" t="s">
        <v>1</v>
      </c>
      <c r="B661" s="176"/>
      <c r="C661" s="176"/>
      <c r="D661" s="878" t="s">
        <v>238</v>
      </c>
      <c r="E661" s="879"/>
      <c r="F661" s="879"/>
      <c r="G661" s="880"/>
      <c r="H661" s="881">
        <v>35000</v>
      </c>
      <c r="I661" s="882"/>
      <c r="J661" s="181">
        <v>35000</v>
      </c>
      <c r="K661" s="181">
        <v>0</v>
      </c>
      <c r="L661" s="182">
        <v>0</v>
      </c>
      <c r="M661" s="183">
        <f t="shared" si="12"/>
        <v>0</v>
      </c>
    </row>
    <row r="662" spans="1:13" ht="11.85" customHeight="1" x14ac:dyDescent="0.25">
      <c r="A662" s="175"/>
      <c r="B662" s="176"/>
      <c r="C662" s="176"/>
      <c r="D662" s="876" t="s">
        <v>1</v>
      </c>
      <c r="E662" s="840" t="s">
        <v>241</v>
      </c>
      <c r="F662" s="841"/>
      <c r="G662" s="842"/>
      <c r="H662" s="843">
        <v>35000</v>
      </c>
      <c r="I662" s="844"/>
      <c r="J662" s="185">
        <v>35000</v>
      </c>
      <c r="K662" s="185">
        <v>0</v>
      </c>
      <c r="L662" s="186">
        <v>0</v>
      </c>
      <c r="M662" s="187">
        <f t="shared" si="12"/>
        <v>0</v>
      </c>
    </row>
    <row r="663" spans="1:13" ht="24" customHeight="1" x14ac:dyDescent="0.25">
      <c r="A663" s="201"/>
      <c r="B663" s="191"/>
      <c r="C663" s="191"/>
      <c r="D663" s="877"/>
      <c r="E663" s="840" t="s">
        <v>326</v>
      </c>
      <c r="F663" s="841"/>
      <c r="G663" s="842"/>
      <c r="H663" s="843">
        <v>0</v>
      </c>
      <c r="I663" s="844"/>
      <c r="J663" s="185">
        <v>0</v>
      </c>
      <c r="K663" s="185">
        <v>0</v>
      </c>
      <c r="L663" s="186">
        <v>0</v>
      </c>
      <c r="M663" s="187">
        <f t="shared" si="12"/>
        <v>0</v>
      </c>
    </row>
    <row r="664" spans="1:13" ht="22.5" customHeight="1" x14ac:dyDescent="0.25">
      <c r="A664" s="863" t="s">
        <v>351</v>
      </c>
      <c r="B664" s="864"/>
      <c r="C664" s="864"/>
      <c r="D664" s="864"/>
      <c r="E664" s="864"/>
      <c r="F664" s="864"/>
      <c r="G664" s="864"/>
      <c r="H664" s="865">
        <v>451000</v>
      </c>
      <c r="I664" s="866"/>
      <c r="J664" s="202">
        <v>451000</v>
      </c>
      <c r="K664" s="202">
        <v>414077</v>
      </c>
      <c r="L664" s="203">
        <v>91.81</v>
      </c>
      <c r="M664" s="204">
        <f t="shared" si="12"/>
        <v>0.11634983608921068</v>
      </c>
    </row>
    <row r="665" spans="1:13" ht="17.850000000000001" customHeight="1" x14ac:dyDescent="0.25">
      <c r="A665" s="175" t="s">
        <v>1</v>
      </c>
      <c r="B665" s="176"/>
      <c r="C665" s="859" t="s">
        <v>352</v>
      </c>
      <c r="D665" s="860"/>
      <c r="E665" s="860"/>
      <c r="F665" s="860"/>
      <c r="G665" s="860"/>
      <c r="H665" s="861">
        <v>115000</v>
      </c>
      <c r="I665" s="862"/>
      <c r="J665" s="177">
        <v>115000</v>
      </c>
      <c r="K665" s="177">
        <v>115000</v>
      </c>
      <c r="L665" s="178">
        <v>100</v>
      </c>
      <c r="M665" s="179">
        <f t="shared" si="12"/>
        <v>3.231338893553428E-2</v>
      </c>
    </row>
    <row r="666" spans="1:13" ht="12.75" customHeight="1" x14ac:dyDescent="0.25">
      <c r="A666" s="175"/>
      <c r="B666" s="176"/>
      <c r="C666" s="176" t="s">
        <v>1</v>
      </c>
      <c r="D666" s="878" t="s">
        <v>211</v>
      </c>
      <c r="E666" s="879"/>
      <c r="F666" s="879"/>
      <c r="G666" s="880"/>
      <c r="H666" s="881">
        <v>115000</v>
      </c>
      <c r="I666" s="882"/>
      <c r="J666" s="181">
        <v>115000</v>
      </c>
      <c r="K666" s="181">
        <v>115000</v>
      </c>
      <c r="L666" s="182">
        <v>100</v>
      </c>
      <c r="M666" s="183">
        <f t="shared" si="12"/>
        <v>3.231338893553428E-2</v>
      </c>
    </row>
    <row r="667" spans="1:13" ht="11.85" customHeight="1" x14ac:dyDescent="0.25">
      <c r="A667" s="175"/>
      <c r="B667" s="176"/>
      <c r="C667" s="191"/>
      <c r="D667" s="189" t="s">
        <v>1</v>
      </c>
      <c r="E667" s="840" t="s">
        <v>353</v>
      </c>
      <c r="F667" s="841"/>
      <c r="G667" s="842"/>
      <c r="H667" s="843">
        <v>115000</v>
      </c>
      <c r="I667" s="844"/>
      <c r="J667" s="185">
        <v>115000</v>
      </c>
      <c r="K667" s="185">
        <v>115000</v>
      </c>
      <c r="L667" s="186">
        <v>100</v>
      </c>
      <c r="M667" s="187">
        <f t="shared" si="12"/>
        <v>3.231338893553428E-2</v>
      </c>
    </row>
    <row r="668" spans="1:13" ht="17.850000000000001" customHeight="1" x14ac:dyDescent="0.25">
      <c r="A668" s="175"/>
      <c r="B668" s="176"/>
      <c r="C668" s="859" t="s">
        <v>354</v>
      </c>
      <c r="D668" s="860"/>
      <c r="E668" s="860"/>
      <c r="F668" s="860"/>
      <c r="G668" s="860"/>
      <c r="H668" s="861">
        <v>90000</v>
      </c>
      <c r="I668" s="862"/>
      <c r="J668" s="177">
        <v>90000</v>
      </c>
      <c r="K668" s="177">
        <v>90000</v>
      </c>
      <c r="L668" s="178">
        <v>100</v>
      </c>
      <c r="M668" s="179">
        <f t="shared" si="12"/>
        <v>2.5288739166939873E-2</v>
      </c>
    </row>
    <row r="669" spans="1:13" ht="12.75" customHeight="1" x14ac:dyDescent="0.25">
      <c r="A669" s="175"/>
      <c r="B669" s="176"/>
      <c r="C669" s="176" t="s">
        <v>1</v>
      </c>
      <c r="D669" s="878" t="s">
        <v>211</v>
      </c>
      <c r="E669" s="879"/>
      <c r="F669" s="879"/>
      <c r="G669" s="880"/>
      <c r="H669" s="881">
        <v>90000</v>
      </c>
      <c r="I669" s="882"/>
      <c r="J669" s="181">
        <v>90000</v>
      </c>
      <c r="K669" s="181">
        <v>90000</v>
      </c>
      <c r="L669" s="182">
        <v>100</v>
      </c>
      <c r="M669" s="183">
        <f t="shared" si="12"/>
        <v>2.5288739166939873E-2</v>
      </c>
    </row>
    <row r="670" spans="1:13" ht="11.85" customHeight="1" x14ac:dyDescent="0.25">
      <c r="A670" s="175"/>
      <c r="B670" s="176"/>
      <c r="C670" s="176"/>
      <c r="D670" s="876" t="s">
        <v>1</v>
      </c>
      <c r="E670" s="840" t="s">
        <v>355</v>
      </c>
      <c r="F670" s="841"/>
      <c r="G670" s="842"/>
      <c r="H670" s="843">
        <v>90000</v>
      </c>
      <c r="I670" s="844"/>
      <c r="J670" s="185">
        <v>0</v>
      </c>
      <c r="K670" s="185">
        <v>0</v>
      </c>
      <c r="L670" s="186">
        <v>0</v>
      </c>
      <c r="M670" s="187">
        <f t="shared" si="12"/>
        <v>0</v>
      </c>
    </row>
    <row r="671" spans="1:13" ht="11.85" customHeight="1" x14ac:dyDescent="0.25">
      <c r="A671" s="175"/>
      <c r="B671" s="176"/>
      <c r="C671" s="191"/>
      <c r="D671" s="877"/>
      <c r="E671" s="840" t="s">
        <v>353</v>
      </c>
      <c r="F671" s="841"/>
      <c r="G671" s="842"/>
      <c r="H671" s="843">
        <v>0</v>
      </c>
      <c r="I671" s="844"/>
      <c r="J671" s="185">
        <v>90000</v>
      </c>
      <c r="K671" s="185">
        <v>90000</v>
      </c>
      <c r="L671" s="186">
        <v>100</v>
      </c>
      <c r="M671" s="187">
        <f t="shared" si="12"/>
        <v>2.5288739166939873E-2</v>
      </c>
    </row>
    <row r="672" spans="1:13" ht="17.850000000000001" customHeight="1" x14ac:dyDescent="0.25">
      <c r="A672" s="175"/>
      <c r="B672" s="176"/>
      <c r="C672" s="859" t="s">
        <v>356</v>
      </c>
      <c r="D672" s="860"/>
      <c r="E672" s="860"/>
      <c r="F672" s="860"/>
      <c r="G672" s="860"/>
      <c r="H672" s="861">
        <v>24000</v>
      </c>
      <c r="I672" s="862"/>
      <c r="J672" s="177">
        <v>24000</v>
      </c>
      <c r="K672" s="177">
        <v>14000</v>
      </c>
      <c r="L672" s="178">
        <v>58.33</v>
      </c>
      <c r="M672" s="179">
        <f t="shared" si="12"/>
        <v>3.933803870412869E-3</v>
      </c>
    </row>
    <row r="673" spans="1:13" ht="12.75" customHeight="1" x14ac:dyDescent="0.25">
      <c r="A673" s="175"/>
      <c r="B673" s="176"/>
      <c r="C673" s="176" t="s">
        <v>1</v>
      </c>
      <c r="D673" s="878" t="s">
        <v>211</v>
      </c>
      <c r="E673" s="879"/>
      <c r="F673" s="879"/>
      <c r="G673" s="880"/>
      <c r="H673" s="881">
        <v>24000</v>
      </c>
      <c r="I673" s="882"/>
      <c r="J673" s="181">
        <v>24000</v>
      </c>
      <c r="K673" s="181">
        <v>14000</v>
      </c>
      <c r="L673" s="182">
        <v>58.33</v>
      </c>
      <c r="M673" s="183">
        <f t="shared" si="12"/>
        <v>3.933803870412869E-3</v>
      </c>
    </row>
    <row r="674" spans="1:13" ht="24" customHeight="1" x14ac:dyDescent="0.25">
      <c r="A674" s="175"/>
      <c r="B674" s="176"/>
      <c r="C674" s="191"/>
      <c r="D674" s="189" t="s">
        <v>1</v>
      </c>
      <c r="E674" s="840" t="s">
        <v>283</v>
      </c>
      <c r="F674" s="841"/>
      <c r="G674" s="842"/>
      <c r="H674" s="843">
        <v>24000</v>
      </c>
      <c r="I674" s="844"/>
      <c r="J674" s="185">
        <v>24000</v>
      </c>
      <c r="K674" s="185">
        <v>14000</v>
      </c>
      <c r="L674" s="186">
        <v>58.33</v>
      </c>
      <c r="M674" s="187">
        <f t="shared" si="12"/>
        <v>3.933803870412869E-3</v>
      </c>
    </row>
    <row r="675" spans="1:13" ht="17.850000000000001" customHeight="1" x14ac:dyDescent="0.25">
      <c r="A675" s="192"/>
      <c r="B675" s="193"/>
      <c r="C675" s="850" t="s">
        <v>357</v>
      </c>
      <c r="D675" s="851"/>
      <c r="E675" s="851"/>
      <c r="F675" s="851"/>
      <c r="G675" s="851"/>
      <c r="H675" s="852">
        <v>150000</v>
      </c>
      <c r="I675" s="853"/>
      <c r="J675" s="207">
        <v>150000</v>
      </c>
      <c r="K675" s="207">
        <v>150000</v>
      </c>
      <c r="L675" s="208">
        <v>100</v>
      </c>
      <c r="M675" s="209">
        <f t="shared" si="12"/>
        <v>4.2147898611566453E-2</v>
      </c>
    </row>
    <row r="676" spans="1:13" ht="12.75" customHeight="1" x14ac:dyDescent="0.25">
      <c r="A676" s="175"/>
      <c r="B676" s="176"/>
      <c r="C676" s="176" t="s">
        <v>1</v>
      </c>
      <c r="D676" s="883" t="s">
        <v>211</v>
      </c>
      <c r="E676" s="884"/>
      <c r="F676" s="884"/>
      <c r="G676" s="885"/>
      <c r="H676" s="886">
        <v>150000</v>
      </c>
      <c r="I676" s="887"/>
      <c r="J676" s="210">
        <v>150000</v>
      </c>
      <c r="K676" s="210">
        <v>150000</v>
      </c>
      <c r="L676" s="211">
        <v>100</v>
      </c>
      <c r="M676" s="212">
        <f t="shared" si="12"/>
        <v>4.2147898611566453E-2</v>
      </c>
    </row>
    <row r="677" spans="1:13" ht="24" customHeight="1" x14ac:dyDescent="0.25">
      <c r="A677" s="175"/>
      <c r="B677" s="176"/>
      <c r="C677" s="191"/>
      <c r="D677" s="189" t="s">
        <v>1</v>
      </c>
      <c r="E677" s="840" t="s">
        <v>283</v>
      </c>
      <c r="F677" s="841"/>
      <c r="G677" s="842"/>
      <c r="H677" s="843">
        <v>150000</v>
      </c>
      <c r="I677" s="844"/>
      <c r="J677" s="185">
        <v>150000</v>
      </c>
      <c r="K677" s="185">
        <v>150000</v>
      </c>
      <c r="L677" s="186">
        <v>100</v>
      </c>
      <c r="M677" s="187">
        <f t="shared" si="12"/>
        <v>4.2147898611566453E-2</v>
      </c>
    </row>
    <row r="678" spans="1:13" ht="17.850000000000001" customHeight="1" x14ac:dyDescent="0.25">
      <c r="A678" s="175"/>
      <c r="B678" s="176"/>
      <c r="C678" s="859" t="s">
        <v>358</v>
      </c>
      <c r="D678" s="860"/>
      <c r="E678" s="860"/>
      <c r="F678" s="860"/>
      <c r="G678" s="860"/>
      <c r="H678" s="861">
        <v>72000</v>
      </c>
      <c r="I678" s="862"/>
      <c r="J678" s="177">
        <v>72000</v>
      </c>
      <c r="K678" s="177">
        <v>45077</v>
      </c>
      <c r="L678" s="178">
        <v>62.61</v>
      </c>
      <c r="M678" s="179">
        <f t="shared" si="12"/>
        <v>1.2666005504757206E-2</v>
      </c>
    </row>
    <row r="679" spans="1:13" ht="12.75" customHeight="1" x14ac:dyDescent="0.25">
      <c r="A679" s="175"/>
      <c r="B679" s="176"/>
      <c r="C679" s="176" t="s">
        <v>1</v>
      </c>
      <c r="D679" s="878" t="s">
        <v>211</v>
      </c>
      <c r="E679" s="879"/>
      <c r="F679" s="879"/>
      <c r="G679" s="880"/>
      <c r="H679" s="881">
        <v>72000</v>
      </c>
      <c r="I679" s="882"/>
      <c r="J679" s="181">
        <v>72000</v>
      </c>
      <c r="K679" s="181">
        <v>45077</v>
      </c>
      <c r="L679" s="182">
        <v>62.61</v>
      </c>
      <c r="M679" s="183">
        <f t="shared" si="12"/>
        <v>1.2666005504757206E-2</v>
      </c>
    </row>
    <row r="680" spans="1:13" ht="36.950000000000003" customHeight="1" x14ac:dyDescent="0.25">
      <c r="A680" s="175"/>
      <c r="B680" s="176"/>
      <c r="C680" s="176"/>
      <c r="D680" s="184" t="s">
        <v>1</v>
      </c>
      <c r="E680" s="840" t="s">
        <v>282</v>
      </c>
      <c r="F680" s="841"/>
      <c r="G680" s="842"/>
      <c r="H680" s="843">
        <v>0</v>
      </c>
      <c r="I680" s="844"/>
      <c r="J680" s="185">
        <v>3000</v>
      </c>
      <c r="K680" s="185">
        <v>0</v>
      </c>
      <c r="L680" s="186">
        <v>0</v>
      </c>
      <c r="M680" s="187">
        <f t="shared" si="12"/>
        <v>0</v>
      </c>
    </row>
    <row r="681" spans="1:13" ht="24" customHeight="1" x14ac:dyDescent="0.25">
      <c r="A681" s="175"/>
      <c r="B681" s="176"/>
      <c r="C681" s="176"/>
      <c r="D681" s="188"/>
      <c r="E681" s="840" t="s">
        <v>283</v>
      </c>
      <c r="F681" s="841"/>
      <c r="G681" s="842"/>
      <c r="H681" s="843">
        <v>11500</v>
      </c>
      <c r="I681" s="844"/>
      <c r="J681" s="185">
        <v>8500</v>
      </c>
      <c r="K681" s="185">
        <v>8000</v>
      </c>
      <c r="L681" s="186">
        <v>94.12</v>
      </c>
      <c r="M681" s="187">
        <f t="shared" si="12"/>
        <v>2.2478879259502107E-3</v>
      </c>
    </row>
    <row r="682" spans="1:13" ht="11.85" customHeight="1" x14ac:dyDescent="0.25">
      <c r="A682" s="175"/>
      <c r="B682" s="176"/>
      <c r="C682" s="176"/>
      <c r="D682" s="188"/>
      <c r="E682" s="840" t="s">
        <v>215</v>
      </c>
      <c r="F682" s="841"/>
      <c r="G682" s="842"/>
      <c r="H682" s="843">
        <v>0</v>
      </c>
      <c r="I682" s="844"/>
      <c r="J682" s="185">
        <v>550</v>
      </c>
      <c r="K682" s="185">
        <v>377</v>
      </c>
      <c r="L682" s="186">
        <v>68.63</v>
      </c>
      <c r="M682" s="187">
        <f t="shared" si="12"/>
        <v>1.0593171851040368E-4</v>
      </c>
    </row>
    <row r="683" spans="1:13" ht="11.85" customHeight="1" x14ac:dyDescent="0.25">
      <c r="A683" s="175"/>
      <c r="B683" s="176"/>
      <c r="C683" s="176"/>
      <c r="D683" s="188"/>
      <c r="E683" s="840" t="s">
        <v>216</v>
      </c>
      <c r="F683" s="841"/>
      <c r="G683" s="842"/>
      <c r="H683" s="843">
        <v>0</v>
      </c>
      <c r="I683" s="844"/>
      <c r="J683" s="185">
        <v>100</v>
      </c>
      <c r="K683" s="185">
        <v>54</v>
      </c>
      <c r="L683" s="186">
        <v>53.8</v>
      </c>
      <c r="M683" s="187">
        <f t="shared" si="12"/>
        <v>1.5173243500163924E-5</v>
      </c>
    </row>
    <row r="684" spans="1:13" ht="11.85" customHeight="1" x14ac:dyDescent="0.25">
      <c r="A684" s="175"/>
      <c r="B684" s="176"/>
      <c r="C684" s="176"/>
      <c r="D684" s="188"/>
      <c r="E684" s="840" t="s">
        <v>218</v>
      </c>
      <c r="F684" s="841"/>
      <c r="G684" s="842"/>
      <c r="H684" s="843">
        <v>13000</v>
      </c>
      <c r="I684" s="844"/>
      <c r="J684" s="185">
        <v>12350</v>
      </c>
      <c r="K684" s="185">
        <v>5196</v>
      </c>
      <c r="L684" s="186">
        <v>42.07</v>
      </c>
      <c r="M684" s="187">
        <f t="shared" si="12"/>
        <v>1.4600032079046619E-3</v>
      </c>
    </row>
    <row r="685" spans="1:13" ht="11.85" customHeight="1" x14ac:dyDescent="0.25">
      <c r="A685" s="175"/>
      <c r="B685" s="176"/>
      <c r="C685" s="176"/>
      <c r="D685" s="188"/>
      <c r="E685" s="840" t="s">
        <v>219</v>
      </c>
      <c r="F685" s="841"/>
      <c r="G685" s="842"/>
      <c r="H685" s="843">
        <v>12600</v>
      </c>
      <c r="I685" s="844"/>
      <c r="J685" s="185">
        <v>15600</v>
      </c>
      <c r="K685" s="185">
        <v>11218</v>
      </c>
      <c r="L685" s="186">
        <v>71.91</v>
      </c>
      <c r="M685" s="187">
        <f t="shared" si="12"/>
        <v>3.1521008441636831E-3</v>
      </c>
    </row>
    <row r="686" spans="1:13" ht="11.85" customHeight="1" x14ac:dyDescent="0.25">
      <c r="A686" s="175"/>
      <c r="B686" s="176"/>
      <c r="C686" s="176"/>
      <c r="D686" s="188"/>
      <c r="E686" s="840" t="s">
        <v>223</v>
      </c>
      <c r="F686" s="841"/>
      <c r="G686" s="842"/>
      <c r="H686" s="843">
        <v>32900</v>
      </c>
      <c r="I686" s="844"/>
      <c r="J686" s="185">
        <v>30900</v>
      </c>
      <c r="K686" s="185">
        <v>20232</v>
      </c>
      <c r="L686" s="186">
        <v>65.48</v>
      </c>
      <c r="M686" s="187">
        <f t="shared" si="12"/>
        <v>5.6849085647280827E-3</v>
      </c>
    </row>
    <row r="687" spans="1:13" ht="11.85" customHeight="1" x14ac:dyDescent="0.25">
      <c r="A687" s="201"/>
      <c r="B687" s="191"/>
      <c r="C687" s="191"/>
      <c r="D687" s="190"/>
      <c r="E687" s="840" t="s">
        <v>237</v>
      </c>
      <c r="F687" s="841"/>
      <c r="G687" s="842"/>
      <c r="H687" s="843">
        <v>2000</v>
      </c>
      <c r="I687" s="844"/>
      <c r="J687" s="185">
        <v>1000</v>
      </c>
      <c r="K687" s="185">
        <v>0</v>
      </c>
      <c r="L687" s="186">
        <v>0</v>
      </c>
      <c r="M687" s="187">
        <f t="shared" si="12"/>
        <v>0</v>
      </c>
    </row>
    <row r="688" spans="1:13" ht="22.5" customHeight="1" x14ac:dyDescent="0.25">
      <c r="A688" s="863" t="s">
        <v>359</v>
      </c>
      <c r="B688" s="864"/>
      <c r="C688" s="864"/>
      <c r="D688" s="864"/>
      <c r="E688" s="864"/>
      <c r="F688" s="864"/>
      <c r="G688" s="864"/>
      <c r="H688" s="865">
        <v>11000000</v>
      </c>
      <c r="I688" s="866"/>
      <c r="J688" s="202">
        <v>11000000</v>
      </c>
      <c r="K688" s="202">
        <v>4554961</v>
      </c>
      <c r="L688" s="203">
        <v>41.41</v>
      </c>
      <c r="M688" s="204">
        <f t="shared" si="12"/>
        <v>1.2798802293842624</v>
      </c>
    </row>
    <row r="689" spans="1:13" ht="26.25" customHeight="1" x14ac:dyDescent="0.25">
      <c r="A689" s="175" t="s">
        <v>1</v>
      </c>
      <c r="B689" s="176"/>
      <c r="C689" s="859" t="s">
        <v>360</v>
      </c>
      <c r="D689" s="860"/>
      <c r="E689" s="860"/>
      <c r="F689" s="860"/>
      <c r="G689" s="860"/>
      <c r="H689" s="861">
        <v>11000000</v>
      </c>
      <c r="I689" s="862"/>
      <c r="J689" s="177">
        <v>11000000</v>
      </c>
      <c r="K689" s="177">
        <v>4554961</v>
      </c>
      <c r="L689" s="178">
        <v>41.41</v>
      </c>
      <c r="M689" s="179">
        <f t="shared" si="12"/>
        <v>1.2798802293842624</v>
      </c>
    </row>
    <row r="690" spans="1:13" ht="12.75" customHeight="1" x14ac:dyDescent="0.25">
      <c r="A690" s="175" t="s">
        <v>1</v>
      </c>
      <c r="B690" s="176"/>
      <c r="C690" s="176"/>
      <c r="D690" s="878" t="s">
        <v>211</v>
      </c>
      <c r="E690" s="879"/>
      <c r="F690" s="879"/>
      <c r="G690" s="880"/>
      <c r="H690" s="881">
        <v>11000000</v>
      </c>
      <c r="I690" s="882"/>
      <c r="J690" s="181">
        <v>11000000</v>
      </c>
      <c r="K690" s="181">
        <v>4554961</v>
      </c>
      <c r="L690" s="182">
        <v>41.41</v>
      </c>
      <c r="M690" s="183">
        <f t="shared" si="12"/>
        <v>1.2798802293842624</v>
      </c>
    </row>
    <row r="691" spans="1:13" ht="24" customHeight="1" x14ac:dyDescent="0.25">
      <c r="A691" s="201"/>
      <c r="B691" s="191"/>
      <c r="C691" s="191"/>
      <c r="D691" s="189" t="s">
        <v>1</v>
      </c>
      <c r="E691" s="840" t="s">
        <v>361</v>
      </c>
      <c r="F691" s="841"/>
      <c r="G691" s="842"/>
      <c r="H691" s="843">
        <v>11000000</v>
      </c>
      <c r="I691" s="844"/>
      <c r="J691" s="185">
        <v>11000000</v>
      </c>
      <c r="K691" s="185">
        <v>4554961</v>
      </c>
      <c r="L691" s="186">
        <v>41.41</v>
      </c>
      <c r="M691" s="187">
        <f t="shared" si="12"/>
        <v>1.2798802293842624</v>
      </c>
    </row>
    <row r="692" spans="1:13" ht="22.5" customHeight="1" x14ac:dyDescent="0.25">
      <c r="A692" s="863" t="s">
        <v>143</v>
      </c>
      <c r="B692" s="864"/>
      <c r="C692" s="864"/>
      <c r="D692" s="864"/>
      <c r="E692" s="864"/>
      <c r="F692" s="864"/>
      <c r="G692" s="864"/>
      <c r="H692" s="865">
        <v>31816821</v>
      </c>
      <c r="I692" s="866"/>
      <c r="J692" s="202">
        <v>18394152</v>
      </c>
      <c r="K692" s="202">
        <v>0</v>
      </c>
      <c r="L692" s="203">
        <v>0</v>
      </c>
      <c r="M692" s="204">
        <f t="shared" si="12"/>
        <v>0</v>
      </c>
    </row>
    <row r="693" spans="1:13" ht="17.850000000000001" customHeight="1" x14ac:dyDescent="0.25">
      <c r="A693" s="175" t="s">
        <v>1</v>
      </c>
      <c r="B693" s="176"/>
      <c r="C693" s="859" t="s">
        <v>362</v>
      </c>
      <c r="D693" s="860"/>
      <c r="E693" s="860"/>
      <c r="F693" s="860"/>
      <c r="G693" s="860"/>
      <c r="H693" s="861">
        <v>31816821</v>
      </c>
      <c r="I693" s="862"/>
      <c r="J693" s="177">
        <v>18394152</v>
      </c>
      <c r="K693" s="177">
        <v>0</v>
      </c>
      <c r="L693" s="178">
        <v>0</v>
      </c>
      <c r="M693" s="179">
        <f t="shared" si="12"/>
        <v>0</v>
      </c>
    </row>
    <row r="694" spans="1:13" ht="12.75" customHeight="1" x14ac:dyDescent="0.25">
      <c r="A694" s="175"/>
      <c r="B694" s="176"/>
      <c r="C694" s="176" t="s">
        <v>1</v>
      </c>
      <c r="D694" s="878" t="s">
        <v>211</v>
      </c>
      <c r="E694" s="879"/>
      <c r="F694" s="879"/>
      <c r="G694" s="880"/>
      <c r="H694" s="881">
        <v>17774944</v>
      </c>
      <c r="I694" s="882"/>
      <c r="J694" s="181">
        <v>14390950</v>
      </c>
      <c r="K694" s="181">
        <v>0</v>
      </c>
      <c r="L694" s="182">
        <v>0</v>
      </c>
      <c r="M694" s="183">
        <f t="shared" si="12"/>
        <v>0</v>
      </c>
    </row>
    <row r="695" spans="1:13" ht="11.85" customHeight="1" x14ac:dyDescent="0.25">
      <c r="A695" s="175"/>
      <c r="B695" s="176"/>
      <c r="C695" s="176"/>
      <c r="D695" s="189" t="s">
        <v>1</v>
      </c>
      <c r="E695" s="840" t="s">
        <v>363</v>
      </c>
      <c r="F695" s="841"/>
      <c r="G695" s="842"/>
      <c r="H695" s="843">
        <v>17774944</v>
      </c>
      <c r="I695" s="844"/>
      <c r="J695" s="185">
        <v>14390950</v>
      </c>
      <c r="K695" s="185">
        <v>0</v>
      </c>
      <c r="L695" s="186">
        <v>0</v>
      </c>
      <c r="M695" s="187">
        <f t="shared" si="12"/>
        <v>0</v>
      </c>
    </row>
    <row r="696" spans="1:13" ht="12.75" customHeight="1" x14ac:dyDescent="0.25">
      <c r="A696" s="175"/>
      <c r="B696" s="176"/>
      <c r="C696" s="176"/>
      <c r="D696" s="878" t="s">
        <v>238</v>
      </c>
      <c r="E696" s="879"/>
      <c r="F696" s="879"/>
      <c r="G696" s="880"/>
      <c r="H696" s="881">
        <v>14041877</v>
      </c>
      <c r="I696" s="882"/>
      <c r="J696" s="181">
        <v>4003202</v>
      </c>
      <c r="K696" s="181">
        <v>0</v>
      </c>
      <c r="L696" s="182">
        <v>0</v>
      </c>
      <c r="M696" s="183">
        <f t="shared" si="12"/>
        <v>0</v>
      </c>
    </row>
    <row r="697" spans="1:13" ht="11.85" customHeight="1" x14ac:dyDescent="0.25">
      <c r="A697" s="201"/>
      <c r="B697" s="191"/>
      <c r="C697" s="191"/>
      <c r="D697" s="189" t="s">
        <v>1</v>
      </c>
      <c r="E697" s="840" t="s">
        <v>364</v>
      </c>
      <c r="F697" s="841"/>
      <c r="G697" s="842"/>
      <c r="H697" s="843">
        <v>14041877</v>
      </c>
      <c r="I697" s="844"/>
      <c r="J697" s="185">
        <v>4003202</v>
      </c>
      <c r="K697" s="185">
        <v>0</v>
      </c>
      <c r="L697" s="186">
        <v>0</v>
      </c>
      <c r="M697" s="187">
        <f t="shared" si="12"/>
        <v>0</v>
      </c>
    </row>
    <row r="698" spans="1:13" ht="22.5" customHeight="1" x14ac:dyDescent="0.25">
      <c r="A698" s="863" t="s">
        <v>154</v>
      </c>
      <c r="B698" s="864"/>
      <c r="C698" s="864"/>
      <c r="D698" s="864"/>
      <c r="E698" s="864"/>
      <c r="F698" s="864"/>
      <c r="G698" s="864"/>
      <c r="H698" s="865">
        <v>18593560</v>
      </c>
      <c r="I698" s="866"/>
      <c r="J698" s="202">
        <v>18748541</v>
      </c>
      <c r="K698" s="202">
        <v>9051187</v>
      </c>
      <c r="L698" s="203">
        <v>48.28</v>
      </c>
      <c r="M698" s="204">
        <f t="shared" si="12"/>
        <v>2.5432567466021889</v>
      </c>
    </row>
    <row r="699" spans="1:13" ht="17.850000000000001" customHeight="1" x14ac:dyDescent="0.25">
      <c r="A699" s="175" t="s">
        <v>1</v>
      </c>
      <c r="B699" s="176"/>
      <c r="C699" s="859" t="s">
        <v>155</v>
      </c>
      <c r="D699" s="860"/>
      <c r="E699" s="860"/>
      <c r="F699" s="860"/>
      <c r="G699" s="860"/>
      <c r="H699" s="861">
        <v>651701</v>
      </c>
      <c r="I699" s="862"/>
      <c r="J699" s="177">
        <v>711701</v>
      </c>
      <c r="K699" s="177">
        <v>269550</v>
      </c>
      <c r="L699" s="178">
        <v>37.869999999999997</v>
      </c>
      <c r="M699" s="179">
        <f t="shared" si="12"/>
        <v>7.5739773804984908E-2</v>
      </c>
    </row>
    <row r="700" spans="1:13" ht="12.75" customHeight="1" x14ac:dyDescent="0.25">
      <c r="A700" s="175"/>
      <c r="B700" s="176"/>
      <c r="C700" s="176" t="s">
        <v>1</v>
      </c>
      <c r="D700" s="878" t="s">
        <v>211</v>
      </c>
      <c r="E700" s="879"/>
      <c r="F700" s="879"/>
      <c r="G700" s="880"/>
      <c r="H700" s="881">
        <v>531701</v>
      </c>
      <c r="I700" s="882"/>
      <c r="J700" s="181">
        <v>531701</v>
      </c>
      <c r="K700" s="181">
        <v>269550</v>
      </c>
      <c r="L700" s="182">
        <v>50.7</v>
      </c>
      <c r="M700" s="183">
        <f t="shared" si="12"/>
        <v>7.5739773804984908E-2</v>
      </c>
    </row>
    <row r="701" spans="1:13" ht="11.85" customHeight="1" x14ac:dyDescent="0.25">
      <c r="A701" s="175"/>
      <c r="B701" s="176"/>
      <c r="C701" s="176"/>
      <c r="D701" s="184" t="s">
        <v>1</v>
      </c>
      <c r="E701" s="840" t="s">
        <v>213</v>
      </c>
      <c r="F701" s="841"/>
      <c r="G701" s="842"/>
      <c r="H701" s="843">
        <v>348172</v>
      </c>
      <c r="I701" s="844"/>
      <c r="J701" s="185">
        <v>348172</v>
      </c>
      <c r="K701" s="185">
        <v>160409</v>
      </c>
      <c r="L701" s="186">
        <v>46.07</v>
      </c>
      <c r="M701" s="187">
        <f t="shared" si="12"/>
        <v>4.5072681789218416E-2</v>
      </c>
    </row>
    <row r="702" spans="1:13" ht="11.85" customHeight="1" x14ac:dyDescent="0.25">
      <c r="A702" s="175"/>
      <c r="B702" s="176"/>
      <c r="C702" s="176"/>
      <c r="D702" s="188"/>
      <c r="E702" s="840" t="s">
        <v>214</v>
      </c>
      <c r="F702" s="841"/>
      <c r="G702" s="842"/>
      <c r="H702" s="843">
        <v>29439</v>
      </c>
      <c r="I702" s="844"/>
      <c r="J702" s="185">
        <v>29439</v>
      </c>
      <c r="K702" s="185">
        <v>29097</v>
      </c>
      <c r="L702" s="186">
        <v>98.84</v>
      </c>
      <c r="M702" s="187">
        <f t="shared" si="12"/>
        <v>8.1758493726716598E-3</v>
      </c>
    </row>
    <row r="703" spans="1:13" ht="11.85" customHeight="1" x14ac:dyDescent="0.25">
      <c r="A703" s="175"/>
      <c r="B703" s="176"/>
      <c r="C703" s="176"/>
      <c r="D703" s="188"/>
      <c r="E703" s="840" t="s">
        <v>215</v>
      </c>
      <c r="F703" s="841"/>
      <c r="G703" s="842"/>
      <c r="H703" s="843">
        <v>63061</v>
      </c>
      <c r="I703" s="844"/>
      <c r="J703" s="185">
        <v>63061</v>
      </c>
      <c r="K703" s="185">
        <v>30947</v>
      </c>
      <c r="L703" s="186">
        <v>49.07</v>
      </c>
      <c r="M703" s="187">
        <f t="shared" si="12"/>
        <v>8.6956734555476457E-3</v>
      </c>
    </row>
    <row r="704" spans="1:13" ht="11.85" customHeight="1" x14ac:dyDescent="0.25">
      <c r="A704" s="175"/>
      <c r="B704" s="176"/>
      <c r="C704" s="176"/>
      <c r="D704" s="188"/>
      <c r="E704" s="840" t="s">
        <v>216</v>
      </c>
      <c r="F704" s="841"/>
      <c r="G704" s="842"/>
      <c r="H704" s="843">
        <v>8685</v>
      </c>
      <c r="I704" s="844"/>
      <c r="J704" s="185">
        <v>8685</v>
      </c>
      <c r="K704" s="185">
        <v>4028</v>
      </c>
      <c r="L704" s="186">
        <v>46.38</v>
      </c>
      <c r="M704" s="187">
        <f t="shared" si="12"/>
        <v>1.1318115707159313E-3</v>
      </c>
    </row>
    <row r="705" spans="1:13" ht="11.85" customHeight="1" x14ac:dyDescent="0.25">
      <c r="A705" s="175"/>
      <c r="B705" s="176"/>
      <c r="C705" s="176"/>
      <c r="D705" s="188"/>
      <c r="E705" s="840" t="s">
        <v>219</v>
      </c>
      <c r="F705" s="841"/>
      <c r="G705" s="842"/>
      <c r="H705" s="843">
        <v>4502</v>
      </c>
      <c r="I705" s="844"/>
      <c r="J705" s="185">
        <v>4502</v>
      </c>
      <c r="K705" s="185">
        <v>1974</v>
      </c>
      <c r="L705" s="186">
        <v>43.86</v>
      </c>
      <c r="M705" s="187">
        <f t="shared" si="12"/>
        <v>5.546663457282146E-4</v>
      </c>
    </row>
    <row r="706" spans="1:13" ht="11.85" customHeight="1" x14ac:dyDescent="0.25">
      <c r="A706" s="175"/>
      <c r="B706" s="176"/>
      <c r="C706" s="176"/>
      <c r="D706" s="188"/>
      <c r="E706" s="840" t="s">
        <v>327</v>
      </c>
      <c r="F706" s="841"/>
      <c r="G706" s="842"/>
      <c r="H706" s="843">
        <v>871</v>
      </c>
      <c r="I706" s="844"/>
      <c r="J706" s="185">
        <v>871</v>
      </c>
      <c r="K706" s="185">
        <v>0</v>
      </c>
      <c r="L706" s="186">
        <v>0</v>
      </c>
      <c r="M706" s="187">
        <f t="shared" si="12"/>
        <v>0</v>
      </c>
    </row>
    <row r="707" spans="1:13" ht="11.85" customHeight="1" x14ac:dyDescent="0.25">
      <c r="A707" s="175"/>
      <c r="B707" s="176"/>
      <c r="C707" s="176"/>
      <c r="D707" s="188"/>
      <c r="E707" s="840" t="s">
        <v>222</v>
      </c>
      <c r="F707" s="841"/>
      <c r="G707" s="842"/>
      <c r="H707" s="843">
        <v>160</v>
      </c>
      <c r="I707" s="844"/>
      <c r="J707" s="185">
        <v>160</v>
      </c>
      <c r="K707" s="185">
        <v>0</v>
      </c>
      <c r="L707" s="186">
        <v>0</v>
      </c>
      <c r="M707" s="187">
        <f t="shared" si="12"/>
        <v>0</v>
      </c>
    </row>
    <row r="708" spans="1:13" ht="11.85" customHeight="1" x14ac:dyDescent="0.25">
      <c r="A708" s="175"/>
      <c r="B708" s="176"/>
      <c r="C708" s="176"/>
      <c r="D708" s="188"/>
      <c r="E708" s="840" t="s">
        <v>223</v>
      </c>
      <c r="F708" s="841"/>
      <c r="G708" s="842"/>
      <c r="H708" s="843">
        <v>513</v>
      </c>
      <c r="I708" s="844"/>
      <c r="J708" s="185">
        <v>513</v>
      </c>
      <c r="K708" s="185">
        <v>462</v>
      </c>
      <c r="L708" s="186">
        <v>90.01</v>
      </c>
      <c r="M708" s="187">
        <f t="shared" si="12"/>
        <v>1.2981552772362468E-4</v>
      </c>
    </row>
    <row r="709" spans="1:13" ht="11.85" customHeight="1" x14ac:dyDescent="0.25">
      <c r="A709" s="175"/>
      <c r="B709" s="176"/>
      <c r="C709" s="176"/>
      <c r="D709" s="188"/>
      <c r="E709" s="840" t="s">
        <v>224</v>
      </c>
      <c r="F709" s="841"/>
      <c r="G709" s="842"/>
      <c r="H709" s="843">
        <v>2638</v>
      </c>
      <c r="I709" s="844"/>
      <c r="J709" s="185">
        <v>2638</v>
      </c>
      <c r="K709" s="185">
        <v>1047</v>
      </c>
      <c r="L709" s="186">
        <v>39.69</v>
      </c>
      <c r="M709" s="187">
        <f t="shared" si="12"/>
        <v>2.9419233230873384E-4</v>
      </c>
    </row>
    <row r="710" spans="1:13" ht="11.85" customHeight="1" x14ac:dyDescent="0.25">
      <c r="A710" s="175"/>
      <c r="B710" s="176"/>
      <c r="C710" s="176"/>
      <c r="D710" s="188"/>
      <c r="E710" s="840" t="s">
        <v>228</v>
      </c>
      <c r="F710" s="841"/>
      <c r="G710" s="842"/>
      <c r="H710" s="843">
        <v>54637</v>
      </c>
      <c r="I710" s="844"/>
      <c r="J710" s="185">
        <v>54637</v>
      </c>
      <c r="K710" s="185">
        <v>27319</v>
      </c>
      <c r="L710" s="186">
        <v>50</v>
      </c>
      <c r="M710" s="187">
        <f t="shared" si="12"/>
        <v>7.676256281129226E-3</v>
      </c>
    </row>
    <row r="711" spans="1:13" ht="11.85" customHeight="1" x14ac:dyDescent="0.25">
      <c r="A711" s="175"/>
      <c r="B711" s="176"/>
      <c r="C711" s="176"/>
      <c r="D711" s="190"/>
      <c r="E711" s="840" t="s">
        <v>232</v>
      </c>
      <c r="F711" s="841"/>
      <c r="G711" s="842"/>
      <c r="H711" s="843">
        <v>19023</v>
      </c>
      <c r="I711" s="844"/>
      <c r="J711" s="185">
        <v>19023</v>
      </c>
      <c r="K711" s="185">
        <v>14267</v>
      </c>
      <c r="L711" s="186">
        <v>75</v>
      </c>
      <c r="M711" s="187">
        <f t="shared" si="12"/>
        <v>4.0088271299414573E-3</v>
      </c>
    </row>
    <row r="712" spans="1:13" ht="12.75" customHeight="1" x14ac:dyDescent="0.25">
      <c r="A712" s="175"/>
      <c r="B712" s="176"/>
      <c r="C712" s="176"/>
      <c r="D712" s="878" t="s">
        <v>238</v>
      </c>
      <c r="E712" s="879"/>
      <c r="F712" s="879"/>
      <c r="G712" s="880"/>
      <c r="H712" s="881">
        <v>120000</v>
      </c>
      <c r="I712" s="882"/>
      <c r="J712" s="181">
        <v>180000</v>
      </c>
      <c r="K712" s="181">
        <v>0</v>
      </c>
      <c r="L712" s="182">
        <v>0</v>
      </c>
      <c r="M712" s="183">
        <f t="shared" si="12"/>
        <v>0</v>
      </c>
    </row>
    <row r="713" spans="1:13" ht="11.85" customHeight="1" x14ac:dyDescent="0.25">
      <c r="A713" s="175"/>
      <c r="B713" s="176"/>
      <c r="C713" s="191"/>
      <c r="D713" s="189" t="s">
        <v>1</v>
      </c>
      <c r="E713" s="840" t="s">
        <v>241</v>
      </c>
      <c r="F713" s="841"/>
      <c r="G713" s="842"/>
      <c r="H713" s="843">
        <v>120000</v>
      </c>
      <c r="I713" s="844"/>
      <c r="J713" s="185">
        <v>180000</v>
      </c>
      <c r="K713" s="185">
        <v>0</v>
      </c>
      <c r="L713" s="186">
        <v>0</v>
      </c>
      <c r="M713" s="187">
        <f t="shared" si="12"/>
        <v>0</v>
      </c>
    </row>
    <row r="714" spans="1:13" ht="17.850000000000001" customHeight="1" x14ac:dyDescent="0.25">
      <c r="A714" s="175"/>
      <c r="B714" s="176"/>
      <c r="C714" s="859" t="s">
        <v>365</v>
      </c>
      <c r="D714" s="860"/>
      <c r="E714" s="860"/>
      <c r="F714" s="860"/>
      <c r="G714" s="860"/>
      <c r="H714" s="861">
        <v>349599</v>
      </c>
      <c r="I714" s="862"/>
      <c r="J714" s="177">
        <v>354099</v>
      </c>
      <c r="K714" s="177">
        <v>204871</v>
      </c>
      <c r="L714" s="178">
        <v>57.86</v>
      </c>
      <c r="M714" s="179">
        <f t="shared" si="12"/>
        <v>5.7565880909668209E-2</v>
      </c>
    </row>
    <row r="715" spans="1:13" ht="12.75" customHeight="1" x14ac:dyDescent="0.25">
      <c r="A715" s="175"/>
      <c r="B715" s="176"/>
      <c r="C715" s="176" t="s">
        <v>1</v>
      </c>
      <c r="D715" s="878" t="s">
        <v>211</v>
      </c>
      <c r="E715" s="879"/>
      <c r="F715" s="879"/>
      <c r="G715" s="880"/>
      <c r="H715" s="881">
        <v>349599</v>
      </c>
      <c r="I715" s="882"/>
      <c r="J715" s="181">
        <v>354099</v>
      </c>
      <c r="K715" s="181">
        <v>204871</v>
      </c>
      <c r="L715" s="182">
        <v>57.86</v>
      </c>
      <c r="M715" s="183">
        <f t="shared" si="12"/>
        <v>5.7565880909668209E-2</v>
      </c>
    </row>
    <row r="716" spans="1:13" ht="11.85" customHeight="1" x14ac:dyDescent="0.25">
      <c r="A716" s="175"/>
      <c r="B716" s="176"/>
      <c r="C716" s="176"/>
      <c r="D716" s="184" t="s">
        <v>1</v>
      </c>
      <c r="E716" s="840" t="s">
        <v>213</v>
      </c>
      <c r="F716" s="841"/>
      <c r="G716" s="842"/>
      <c r="H716" s="843">
        <v>221976</v>
      </c>
      <c r="I716" s="844"/>
      <c r="J716" s="185">
        <v>221976</v>
      </c>
      <c r="K716" s="185">
        <v>117645</v>
      </c>
      <c r="L716" s="186">
        <v>53</v>
      </c>
      <c r="M716" s="187">
        <f t="shared" si="12"/>
        <v>3.3056596881051573E-2</v>
      </c>
    </row>
    <row r="717" spans="1:13" ht="11.85" customHeight="1" x14ac:dyDescent="0.25">
      <c r="A717" s="175"/>
      <c r="B717" s="176"/>
      <c r="C717" s="176"/>
      <c r="D717" s="188"/>
      <c r="E717" s="840" t="s">
        <v>214</v>
      </c>
      <c r="F717" s="841"/>
      <c r="G717" s="842"/>
      <c r="H717" s="843">
        <v>16649</v>
      </c>
      <c r="I717" s="844"/>
      <c r="J717" s="185">
        <v>16649</v>
      </c>
      <c r="K717" s="185">
        <v>16591</v>
      </c>
      <c r="L717" s="186">
        <v>99.65</v>
      </c>
      <c r="M717" s="187">
        <f t="shared" si="12"/>
        <v>4.6618385724299929E-3</v>
      </c>
    </row>
    <row r="718" spans="1:13" ht="11.85" customHeight="1" x14ac:dyDescent="0.25">
      <c r="A718" s="175"/>
      <c r="B718" s="176"/>
      <c r="C718" s="176"/>
      <c r="D718" s="188"/>
      <c r="E718" s="840" t="s">
        <v>215</v>
      </c>
      <c r="F718" s="841"/>
      <c r="G718" s="842"/>
      <c r="H718" s="843">
        <v>39850</v>
      </c>
      <c r="I718" s="844"/>
      <c r="J718" s="185">
        <v>39850</v>
      </c>
      <c r="K718" s="185">
        <v>22515</v>
      </c>
      <c r="L718" s="186">
        <v>56.5</v>
      </c>
      <c r="M718" s="187">
        <f t="shared" si="12"/>
        <v>6.3263995815961245E-3</v>
      </c>
    </row>
    <row r="719" spans="1:13" ht="11.85" customHeight="1" x14ac:dyDescent="0.25">
      <c r="A719" s="175"/>
      <c r="B719" s="176"/>
      <c r="C719" s="176"/>
      <c r="D719" s="188"/>
      <c r="E719" s="840" t="s">
        <v>216</v>
      </c>
      <c r="F719" s="841"/>
      <c r="G719" s="842"/>
      <c r="H719" s="843">
        <v>5488</v>
      </c>
      <c r="I719" s="844"/>
      <c r="J719" s="185">
        <v>5488</v>
      </c>
      <c r="K719" s="185">
        <v>3226</v>
      </c>
      <c r="L719" s="186">
        <v>58.78</v>
      </c>
      <c r="M719" s="187">
        <f t="shared" si="12"/>
        <v>9.0646080613942257E-4</v>
      </c>
    </row>
    <row r="720" spans="1:13" ht="11.85" customHeight="1" x14ac:dyDescent="0.25">
      <c r="A720" s="175"/>
      <c r="B720" s="176"/>
      <c r="C720" s="176"/>
      <c r="D720" s="188"/>
      <c r="E720" s="840" t="s">
        <v>219</v>
      </c>
      <c r="F720" s="841"/>
      <c r="G720" s="842"/>
      <c r="H720" s="843">
        <v>1572</v>
      </c>
      <c r="I720" s="844"/>
      <c r="J720" s="185">
        <v>1572</v>
      </c>
      <c r="K720" s="185">
        <v>55</v>
      </c>
      <c r="L720" s="186">
        <v>3.5</v>
      </c>
      <c r="M720" s="187">
        <f t="shared" si="12"/>
        <v>1.54542294909077E-5</v>
      </c>
    </row>
    <row r="721" spans="1:13" ht="11.85" customHeight="1" x14ac:dyDescent="0.25">
      <c r="A721" s="175"/>
      <c r="B721" s="176"/>
      <c r="C721" s="176"/>
      <c r="D721" s="188"/>
      <c r="E721" s="840" t="s">
        <v>327</v>
      </c>
      <c r="F721" s="841"/>
      <c r="G721" s="842"/>
      <c r="H721" s="843">
        <v>1112</v>
      </c>
      <c r="I721" s="844"/>
      <c r="J721" s="185">
        <v>5612</v>
      </c>
      <c r="K721" s="185">
        <v>4404</v>
      </c>
      <c r="L721" s="186">
        <v>78.47</v>
      </c>
      <c r="M721" s="187">
        <f t="shared" si="12"/>
        <v>1.2374623032355911E-3</v>
      </c>
    </row>
    <row r="722" spans="1:13" ht="11.85" customHeight="1" x14ac:dyDescent="0.25">
      <c r="A722" s="175"/>
      <c r="B722" s="176"/>
      <c r="C722" s="176"/>
      <c r="D722" s="188"/>
      <c r="E722" s="840" t="s">
        <v>223</v>
      </c>
      <c r="F722" s="841"/>
      <c r="G722" s="842"/>
      <c r="H722" s="843">
        <v>1635</v>
      </c>
      <c r="I722" s="844"/>
      <c r="J722" s="185">
        <v>1635</v>
      </c>
      <c r="K722" s="185">
        <v>1277</v>
      </c>
      <c r="L722" s="186">
        <v>78.12</v>
      </c>
      <c r="M722" s="187">
        <f t="shared" si="12"/>
        <v>3.5881911017980242E-4</v>
      </c>
    </row>
    <row r="723" spans="1:13" ht="11.85" customHeight="1" x14ac:dyDescent="0.25">
      <c r="A723" s="175"/>
      <c r="B723" s="176"/>
      <c r="C723" s="176"/>
      <c r="D723" s="188"/>
      <c r="E723" s="840" t="s">
        <v>224</v>
      </c>
      <c r="F723" s="841"/>
      <c r="G723" s="842"/>
      <c r="H723" s="843">
        <v>561</v>
      </c>
      <c r="I723" s="844"/>
      <c r="J723" s="185">
        <v>561</v>
      </c>
      <c r="K723" s="185">
        <v>258</v>
      </c>
      <c r="L723" s="186">
        <v>46.04</v>
      </c>
      <c r="M723" s="187">
        <f t="shared" ref="M723:M786" si="13">+K723/$K$9*100</f>
        <v>7.2494385611894305E-5</v>
      </c>
    </row>
    <row r="724" spans="1:13" ht="11.85" customHeight="1" x14ac:dyDescent="0.25">
      <c r="A724" s="175"/>
      <c r="B724" s="176"/>
      <c r="C724" s="176"/>
      <c r="D724" s="188"/>
      <c r="E724" s="840" t="s">
        <v>228</v>
      </c>
      <c r="F724" s="841"/>
      <c r="G724" s="842"/>
      <c r="H724" s="843">
        <v>26668</v>
      </c>
      <c r="I724" s="844"/>
      <c r="J724" s="185">
        <v>26668</v>
      </c>
      <c r="K724" s="185">
        <v>13334</v>
      </c>
      <c r="L724" s="186">
        <v>50</v>
      </c>
      <c r="M724" s="187">
        <f t="shared" si="13"/>
        <v>3.7466672005775142E-3</v>
      </c>
    </row>
    <row r="725" spans="1:13" ht="11.85" customHeight="1" x14ac:dyDescent="0.25">
      <c r="A725" s="175"/>
      <c r="B725" s="176"/>
      <c r="C725" s="191"/>
      <c r="D725" s="190"/>
      <c r="E725" s="840" t="s">
        <v>232</v>
      </c>
      <c r="F725" s="841"/>
      <c r="G725" s="842"/>
      <c r="H725" s="843">
        <v>34088</v>
      </c>
      <c r="I725" s="844"/>
      <c r="J725" s="185">
        <v>34088</v>
      </c>
      <c r="K725" s="185">
        <v>25566</v>
      </c>
      <c r="L725" s="186">
        <v>75</v>
      </c>
      <c r="M725" s="187">
        <f t="shared" si="13"/>
        <v>7.1836878393553866E-3</v>
      </c>
    </row>
    <row r="726" spans="1:13" ht="17.850000000000001" customHeight="1" x14ac:dyDescent="0.25">
      <c r="A726" s="175"/>
      <c r="B726" s="176"/>
      <c r="C726" s="859" t="s">
        <v>156</v>
      </c>
      <c r="D726" s="860"/>
      <c r="E726" s="860"/>
      <c r="F726" s="860"/>
      <c r="G726" s="860"/>
      <c r="H726" s="861">
        <v>780451</v>
      </c>
      <c r="I726" s="862"/>
      <c r="J726" s="177">
        <v>850451</v>
      </c>
      <c r="K726" s="177">
        <v>399626</v>
      </c>
      <c r="L726" s="178">
        <v>46.99</v>
      </c>
      <c r="M726" s="179">
        <f t="shared" si="13"/>
        <v>0.11228930753697237</v>
      </c>
    </row>
    <row r="727" spans="1:13" ht="11.85" customHeight="1" x14ac:dyDescent="0.25">
      <c r="A727" s="175"/>
      <c r="B727" s="176"/>
      <c r="C727" s="867" t="s">
        <v>1</v>
      </c>
      <c r="D727" s="845" t="s">
        <v>211</v>
      </c>
      <c r="E727" s="846"/>
      <c r="F727" s="846"/>
      <c r="G727" s="847"/>
      <c r="H727" s="848">
        <v>780451</v>
      </c>
      <c r="I727" s="849"/>
      <c r="J727" s="215">
        <v>850451</v>
      </c>
      <c r="K727" s="215">
        <v>399626</v>
      </c>
      <c r="L727" s="216">
        <v>46.99</v>
      </c>
      <c r="M727" s="217">
        <f t="shared" si="13"/>
        <v>0.11228930753697237</v>
      </c>
    </row>
    <row r="728" spans="1:13" ht="11.85" customHeight="1" x14ac:dyDescent="0.25">
      <c r="A728" s="175"/>
      <c r="B728" s="176"/>
      <c r="C728" s="836"/>
      <c r="D728" s="189" t="s">
        <v>1</v>
      </c>
      <c r="E728" s="840" t="s">
        <v>212</v>
      </c>
      <c r="F728" s="841"/>
      <c r="G728" s="842"/>
      <c r="H728" s="843">
        <v>24287</v>
      </c>
      <c r="I728" s="844"/>
      <c r="J728" s="185">
        <v>24287</v>
      </c>
      <c r="K728" s="185">
        <v>11929</v>
      </c>
      <c r="L728" s="186">
        <v>49.12</v>
      </c>
      <c r="M728" s="187">
        <f t="shared" si="13"/>
        <v>3.3518818835825081E-3</v>
      </c>
    </row>
    <row r="729" spans="1:13" ht="11.85" customHeight="1" x14ac:dyDescent="0.25">
      <c r="A729" s="175" t="s">
        <v>1</v>
      </c>
      <c r="B729" s="176"/>
      <c r="C729" s="176"/>
      <c r="D729" s="188"/>
      <c r="E729" s="840" t="s">
        <v>213</v>
      </c>
      <c r="F729" s="841"/>
      <c r="G729" s="842"/>
      <c r="H729" s="843">
        <v>521504</v>
      </c>
      <c r="I729" s="844"/>
      <c r="J729" s="185">
        <v>521504</v>
      </c>
      <c r="K729" s="185">
        <v>236028</v>
      </c>
      <c r="L729" s="186">
        <v>45.26</v>
      </c>
      <c r="M729" s="187">
        <f t="shared" si="13"/>
        <v>6.6320561423272043E-2</v>
      </c>
    </row>
    <row r="730" spans="1:13" ht="11.85" customHeight="1" x14ac:dyDescent="0.25">
      <c r="A730" s="175"/>
      <c r="B730" s="176"/>
      <c r="C730" s="176"/>
      <c r="D730" s="188"/>
      <c r="E730" s="840" t="s">
        <v>214</v>
      </c>
      <c r="F730" s="841"/>
      <c r="G730" s="842"/>
      <c r="H730" s="843">
        <v>42918</v>
      </c>
      <c r="I730" s="844"/>
      <c r="J730" s="185">
        <v>42918</v>
      </c>
      <c r="K730" s="185">
        <v>39770</v>
      </c>
      <c r="L730" s="186">
        <v>92.66</v>
      </c>
      <c r="M730" s="187">
        <f t="shared" si="13"/>
        <v>1.1174812851879986E-2</v>
      </c>
    </row>
    <row r="731" spans="1:13" ht="11.85" customHeight="1" x14ac:dyDescent="0.25">
      <c r="A731" s="175"/>
      <c r="B731" s="176"/>
      <c r="C731" s="176"/>
      <c r="D731" s="188"/>
      <c r="E731" s="840" t="s">
        <v>215</v>
      </c>
      <c r="F731" s="841"/>
      <c r="G731" s="842"/>
      <c r="H731" s="843">
        <v>99098</v>
      </c>
      <c r="I731" s="844"/>
      <c r="J731" s="185">
        <v>93394</v>
      </c>
      <c r="K731" s="185">
        <v>46303</v>
      </c>
      <c r="L731" s="186">
        <v>49.58</v>
      </c>
      <c r="M731" s="187">
        <f t="shared" si="13"/>
        <v>1.3010494329409076E-2</v>
      </c>
    </row>
    <row r="732" spans="1:13" ht="11.85" customHeight="1" x14ac:dyDescent="0.25">
      <c r="A732" s="175"/>
      <c r="B732" s="176"/>
      <c r="C732" s="176"/>
      <c r="D732" s="188"/>
      <c r="E732" s="840" t="s">
        <v>216</v>
      </c>
      <c r="F732" s="841"/>
      <c r="G732" s="842"/>
      <c r="H732" s="843">
        <v>14198</v>
      </c>
      <c r="I732" s="844"/>
      <c r="J732" s="185">
        <v>14249</v>
      </c>
      <c r="K732" s="185">
        <v>4666</v>
      </c>
      <c r="L732" s="186">
        <v>32.75</v>
      </c>
      <c r="M732" s="187">
        <f t="shared" si="13"/>
        <v>1.3110806328104606E-3</v>
      </c>
    </row>
    <row r="733" spans="1:13" ht="11.85" customHeight="1" x14ac:dyDescent="0.25">
      <c r="A733" s="175"/>
      <c r="B733" s="176"/>
      <c r="C733" s="176"/>
      <c r="D733" s="188"/>
      <c r="E733" s="840" t="s">
        <v>218</v>
      </c>
      <c r="F733" s="841"/>
      <c r="G733" s="842"/>
      <c r="H733" s="843">
        <v>2052</v>
      </c>
      <c r="I733" s="844"/>
      <c r="J733" s="185">
        <v>8307</v>
      </c>
      <c r="K733" s="185">
        <v>3862</v>
      </c>
      <c r="L733" s="186">
        <v>46.49</v>
      </c>
      <c r="M733" s="187">
        <f t="shared" si="13"/>
        <v>1.0851678962524643E-3</v>
      </c>
    </row>
    <row r="734" spans="1:13" ht="11.85" customHeight="1" x14ac:dyDescent="0.25">
      <c r="A734" s="175"/>
      <c r="B734" s="176"/>
      <c r="C734" s="176"/>
      <c r="D734" s="188"/>
      <c r="E734" s="840" t="s">
        <v>219</v>
      </c>
      <c r="F734" s="841"/>
      <c r="G734" s="842"/>
      <c r="H734" s="843">
        <v>3308</v>
      </c>
      <c r="I734" s="844"/>
      <c r="J734" s="185">
        <v>7808</v>
      </c>
      <c r="K734" s="185">
        <v>2930</v>
      </c>
      <c r="L734" s="186">
        <v>37.520000000000003</v>
      </c>
      <c r="M734" s="187">
        <f t="shared" si="13"/>
        <v>8.2328895287926468E-4</v>
      </c>
    </row>
    <row r="735" spans="1:13" ht="11.85" customHeight="1" x14ac:dyDescent="0.25">
      <c r="A735" s="175"/>
      <c r="B735" s="176"/>
      <c r="C735" s="176"/>
      <c r="D735" s="188"/>
      <c r="E735" s="840" t="s">
        <v>366</v>
      </c>
      <c r="F735" s="841"/>
      <c r="G735" s="842"/>
      <c r="H735" s="843">
        <v>0</v>
      </c>
      <c r="I735" s="844"/>
      <c r="J735" s="185">
        <v>22680</v>
      </c>
      <c r="K735" s="185">
        <v>0</v>
      </c>
      <c r="L735" s="186">
        <v>0</v>
      </c>
      <c r="M735" s="187">
        <f t="shared" si="13"/>
        <v>0</v>
      </c>
    </row>
    <row r="736" spans="1:13" ht="11.85" customHeight="1" x14ac:dyDescent="0.25">
      <c r="A736" s="175"/>
      <c r="B736" s="176"/>
      <c r="C736" s="176"/>
      <c r="D736" s="188"/>
      <c r="E736" s="840" t="s">
        <v>327</v>
      </c>
      <c r="F736" s="841"/>
      <c r="G736" s="842"/>
      <c r="H736" s="843">
        <v>512</v>
      </c>
      <c r="I736" s="844"/>
      <c r="J736" s="185">
        <v>800</v>
      </c>
      <c r="K736" s="185">
        <v>556</v>
      </c>
      <c r="L736" s="186">
        <v>69.56</v>
      </c>
      <c r="M736" s="187">
        <f t="shared" si="13"/>
        <v>1.5622821085353966E-4</v>
      </c>
    </row>
    <row r="737" spans="1:13" ht="11.85" customHeight="1" x14ac:dyDescent="0.25">
      <c r="A737" s="175"/>
      <c r="B737" s="176"/>
      <c r="C737" s="176"/>
      <c r="D737" s="188"/>
      <c r="E737" s="840" t="s">
        <v>220</v>
      </c>
      <c r="F737" s="841"/>
      <c r="G737" s="842"/>
      <c r="H737" s="843">
        <v>0</v>
      </c>
      <c r="I737" s="844"/>
      <c r="J737" s="185">
        <v>2000</v>
      </c>
      <c r="K737" s="185">
        <v>0</v>
      </c>
      <c r="L737" s="186">
        <v>0</v>
      </c>
      <c r="M737" s="187">
        <f t="shared" si="13"/>
        <v>0</v>
      </c>
    </row>
    <row r="738" spans="1:13" ht="11.85" customHeight="1" x14ac:dyDescent="0.25">
      <c r="A738" s="175"/>
      <c r="B738" s="176"/>
      <c r="C738" s="176"/>
      <c r="D738" s="188"/>
      <c r="E738" s="840" t="s">
        <v>222</v>
      </c>
      <c r="F738" s="841"/>
      <c r="G738" s="842"/>
      <c r="H738" s="843">
        <v>300</v>
      </c>
      <c r="I738" s="844"/>
      <c r="J738" s="185">
        <v>300</v>
      </c>
      <c r="K738" s="185">
        <v>50</v>
      </c>
      <c r="L738" s="186">
        <v>16.670000000000002</v>
      </c>
      <c r="M738" s="187">
        <f t="shared" si="13"/>
        <v>1.4049299537188817E-5</v>
      </c>
    </row>
    <row r="739" spans="1:13" ht="11.85" customHeight="1" x14ac:dyDescent="0.25">
      <c r="A739" s="175"/>
      <c r="B739" s="176"/>
      <c r="C739" s="176"/>
      <c r="D739" s="188"/>
      <c r="E739" s="840" t="s">
        <v>223</v>
      </c>
      <c r="F739" s="841"/>
      <c r="G739" s="842"/>
      <c r="H739" s="843">
        <v>4389</v>
      </c>
      <c r="I739" s="844"/>
      <c r="J739" s="185">
        <v>42819</v>
      </c>
      <c r="K739" s="185">
        <v>5170</v>
      </c>
      <c r="L739" s="186">
        <v>12.07</v>
      </c>
      <c r="M739" s="187">
        <f t="shared" si="13"/>
        <v>1.4526975721453237E-3</v>
      </c>
    </row>
    <row r="740" spans="1:13" ht="11.85" customHeight="1" x14ac:dyDescent="0.25">
      <c r="A740" s="175"/>
      <c r="B740" s="176"/>
      <c r="C740" s="176"/>
      <c r="D740" s="188"/>
      <c r="E740" s="840" t="s">
        <v>224</v>
      </c>
      <c r="F740" s="841"/>
      <c r="G740" s="842"/>
      <c r="H740" s="843">
        <v>359</v>
      </c>
      <c r="I740" s="844"/>
      <c r="J740" s="185">
        <v>359</v>
      </c>
      <c r="K740" s="185">
        <v>175</v>
      </c>
      <c r="L740" s="186">
        <v>48.87</v>
      </c>
      <c r="M740" s="187">
        <f t="shared" si="13"/>
        <v>4.9172548380160857E-5</v>
      </c>
    </row>
    <row r="741" spans="1:13" ht="24" customHeight="1" x14ac:dyDescent="0.25">
      <c r="A741" s="175"/>
      <c r="B741" s="176"/>
      <c r="C741" s="176"/>
      <c r="D741" s="188"/>
      <c r="E741" s="840" t="s">
        <v>226</v>
      </c>
      <c r="F741" s="841"/>
      <c r="G741" s="842"/>
      <c r="H741" s="843">
        <v>591</v>
      </c>
      <c r="I741" s="844"/>
      <c r="J741" s="185">
        <v>591</v>
      </c>
      <c r="K741" s="185">
        <v>316</v>
      </c>
      <c r="L741" s="186">
        <v>53.43</v>
      </c>
      <c r="M741" s="187">
        <f t="shared" si="13"/>
        <v>8.8791573075033321E-5</v>
      </c>
    </row>
    <row r="742" spans="1:13" ht="11.85" customHeight="1" x14ac:dyDescent="0.25">
      <c r="A742" s="175"/>
      <c r="B742" s="176"/>
      <c r="C742" s="176"/>
      <c r="D742" s="188"/>
      <c r="E742" s="840" t="s">
        <v>228</v>
      </c>
      <c r="F742" s="841"/>
      <c r="G742" s="842"/>
      <c r="H742" s="843">
        <v>35103</v>
      </c>
      <c r="I742" s="844"/>
      <c r="J742" s="185">
        <v>32403</v>
      </c>
      <c r="K742" s="185">
        <v>20097</v>
      </c>
      <c r="L742" s="186">
        <v>62.02</v>
      </c>
      <c r="M742" s="187">
        <f t="shared" si="13"/>
        <v>5.6469754559776734E-3</v>
      </c>
    </row>
    <row r="743" spans="1:13" ht="11.85" customHeight="1" x14ac:dyDescent="0.25">
      <c r="A743" s="175"/>
      <c r="B743" s="176"/>
      <c r="C743" s="176"/>
      <c r="D743" s="188"/>
      <c r="E743" s="840" t="s">
        <v>229</v>
      </c>
      <c r="F743" s="841"/>
      <c r="G743" s="842"/>
      <c r="H743" s="843">
        <v>2133</v>
      </c>
      <c r="I743" s="844"/>
      <c r="J743" s="185">
        <v>2533</v>
      </c>
      <c r="K743" s="185">
        <v>1948</v>
      </c>
      <c r="L743" s="186">
        <v>76.89</v>
      </c>
      <c r="M743" s="187">
        <f t="shared" si="13"/>
        <v>5.4736070996887632E-4</v>
      </c>
    </row>
    <row r="744" spans="1:13" ht="11.85" customHeight="1" x14ac:dyDescent="0.25">
      <c r="A744" s="175"/>
      <c r="B744" s="176"/>
      <c r="C744" s="176"/>
      <c r="D744" s="188"/>
      <c r="E744" s="840" t="s">
        <v>230</v>
      </c>
      <c r="F744" s="841"/>
      <c r="G744" s="842"/>
      <c r="H744" s="843">
        <v>0</v>
      </c>
      <c r="I744" s="844"/>
      <c r="J744" s="185">
        <v>2300</v>
      </c>
      <c r="K744" s="185">
        <v>2100</v>
      </c>
      <c r="L744" s="186">
        <v>91.3</v>
      </c>
      <c r="M744" s="187">
        <f t="shared" si="13"/>
        <v>5.9007058056193039E-4</v>
      </c>
    </row>
    <row r="745" spans="1:13" ht="11.85" customHeight="1" x14ac:dyDescent="0.25">
      <c r="A745" s="175"/>
      <c r="B745" s="176"/>
      <c r="C745" s="176"/>
      <c r="D745" s="188"/>
      <c r="E745" s="840" t="s">
        <v>231</v>
      </c>
      <c r="F745" s="841"/>
      <c r="G745" s="842"/>
      <c r="H745" s="843">
        <v>0</v>
      </c>
      <c r="I745" s="844"/>
      <c r="J745" s="185">
        <v>1500</v>
      </c>
      <c r="K745" s="185">
        <v>1452</v>
      </c>
      <c r="L745" s="186">
        <v>96.77</v>
      </c>
      <c r="M745" s="187">
        <f t="shared" si="13"/>
        <v>4.0799165855996325E-4</v>
      </c>
    </row>
    <row r="746" spans="1:13" ht="11.85" customHeight="1" x14ac:dyDescent="0.25">
      <c r="A746" s="175"/>
      <c r="B746" s="176"/>
      <c r="C746" s="176"/>
      <c r="D746" s="188"/>
      <c r="E746" s="840" t="s">
        <v>232</v>
      </c>
      <c r="F746" s="841"/>
      <c r="G746" s="842"/>
      <c r="H746" s="843">
        <v>29699</v>
      </c>
      <c r="I746" s="844"/>
      <c r="J746" s="185">
        <v>29699</v>
      </c>
      <c r="K746" s="185">
        <v>22274</v>
      </c>
      <c r="L746" s="186">
        <v>75</v>
      </c>
      <c r="M746" s="187">
        <f t="shared" si="13"/>
        <v>6.2586819578268754E-3</v>
      </c>
    </row>
    <row r="747" spans="1:13" ht="17.850000000000001" customHeight="1" x14ac:dyDescent="0.25">
      <c r="A747" s="175" t="s">
        <v>1</v>
      </c>
      <c r="B747" s="176"/>
      <c r="C747" s="859" t="s">
        <v>157</v>
      </c>
      <c r="D747" s="860"/>
      <c r="E747" s="860"/>
      <c r="F747" s="860"/>
      <c r="G747" s="860"/>
      <c r="H747" s="861">
        <v>7759449</v>
      </c>
      <c r="I747" s="862"/>
      <c r="J747" s="177">
        <v>7764096</v>
      </c>
      <c r="K747" s="177">
        <v>3866188</v>
      </c>
      <c r="L747" s="178">
        <v>49.8</v>
      </c>
      <c r="M747" s="179">
        <f t="shared" si="13"/>
        <v>1.0863446655816991</v>
      </c>
    </row>
    <row r="748" spans="1:13" ht="11.85" customHeight="1" x14ac:dyDescent="0.25">
      <c r="A748" s="175"/>
      <c r="B748" s="176"/>
      <c r="C748" s="180" t="s">
        <v>1</v>
      </c>
      <c r="D748" s="845" t="s">
        <v>211</v>
      </c>
      <c r="E748" s="846"/>
      <c r="F748" s="846"/>
      <c r="G748" s="847"/>
      <c r="H748" s="848">
        <v>7759449</v>
      </c>
      <c r="I748" s="849"/>
      <c r="J748" s="215">
        <v>7764096</v>
      </c>
      <c r="K748" s="215">
        <v>3866188</v>
      </c>
      <c r="L748" s="216">
        <v>49.8</v>
      </c>
      <c r="M748" s="217">
        <f t="shared" si="13"/>
        <v>1.0863446655816991</v>
      </c>
    </row>
    <row r="749" spans="1:13" ht="11.85" customHeight="1" x14ac:dyDescent="0.25">
      <c r="A749" s="175"/>
      <c r="B749" s="176"/>
      <c r="C749" s="176"/>
      <c r="D749" s="184" t="s">
        <v>1</v>
      </c>
      <c r="E749" s="840" t="s">
        <v>212</v>
      </c>
      <c r="F749" s="841"/>
      <c r="G749" s="842"/>
      <c r="H749" s="843">
        <v>13308</v>
      </c>
      <c r="I749" s="844"/>
      <c r="J749" s="185">
        <v>17955</v>
      </c>
      <c r="K749" s="185">
        <v>5970</v>
      </c>
      <c r="L749" s="186">
        <v>33.25</v>
      </c>
      <c r="M749" s="187">
        <f t="shared" si="13"/>
        <v>1.6774863647403449E-3</v>
      </c>
    </row>
    <row r="750" spans="1:13" ht="11.85" customHeight="1" x14ac:dyDescent="0.25">
      <c r="A750" s="175"/>
      <c r="B750" s="176"/>
      <c r="C750" s="176"/>
      <c r="D750" s="188"/>
      <c r="E750" s="840" t="s">
        <v>213</v>
      </c>
      <c r="F750" s="841"/>
      <c r="G750" s="842"/>
      <c r="H750" s="843">
        <v>5147338</v>
      </c>
      <c r="I750" s="844"/>
      <c r="J750" s="185">
        <v>5147338</v>
      </c>
      <c r="K750" s="185">
        <v>2299756</v>
      </c>
      <c r="L750" s="186">
        <v>44.68</v>
      </c>
      <c r="M750" s="187">
        <f t="shared" si="13"/>
        <v>0.64619921812894421</v>
      </c>
    </row>
    <row r="751" spans="1:13" ht="11.85" customHeight="1" x14ac:dyDescent="0.25">
      <c r="A751" s="175"/>
      <c r="B751" s="176"/>
      <c r="C751" s="176"/>
      <c r="D751" s="188"/>
      <c r="E751" s="840" t="s">
        <v>214</v>
      </c>
      <c r="F751" s="841"/>
      <c r="G751" s="842"/>
      <c r="H751" s="843">
        <v>416752</v>
      </c>
      <c r="I751" s="844"/>
      <c r="J751" s="185">
        <v>416752</v>
      </c>
      <c r="K751" s="185">
        <v>324318</v>
      </c>
      <c r="L751" s="186">
        <v>77.819999999999993</v>
      </c>
      <c r="M751" s="187">
        <f t="shared" si="13"/>
        <v>9.1128814546040063E-2</v>
      </c>
    </row>
    <row r="752" spans="1:13" ht="11.85" customHeight="1" x14ac:dyDescent="0.25">
      <c r="A752" s="175"/>
      <c r="B752" s="176"/>
      <c r="C752" s="176"/>
      <c r="D752" s="188"/>
      <c r="E752" s="840" t="s">
        <v>215</v>
      </c>
      <c r="F752" s="841"/>
      <c r="G752" s="842"/>
      <c r="H752" s="843">
        <v>909112</v>
      </c>
      <c r="I752" s="844"/>
      <c r="J752" s="185">
        <v>909112</v>
      </c>
      <c r="K752" s="185">
        <v>437437</v>
      </c>
      <c r="L752" s="186">
        <v>48.12</v>
      </c>
      <c r="M752" s="187">
        <f t="shared" si="13"/>
        <v>0.1229136688329853</v>
      </c>
    </row>
    <row r="753" spans="1:13" ht="11.85" customHeight="1" x14ac:dyDescent="0.25">
      <c r="A753" s="175"/>
      <c r="B753" s="176"/>
      <c r="C753" s="176"/>
      <c r="D753" s="188"/>
      <c r="E753" s="840" t="s">
        <v>216</v>
      </c>
      <c r="F753" s="841"/>
      <c r="G753" s="842"/>
      <c r="H753" s="843">
        <v>128582</v>
      </c>
      <c r="I753" s="844"/>
      <c r="J753" s="185">
        <v>128582</v>
      </c>
      <c r="K753" s="185">
        <v>40378</v>
      </c>
      <c r="L753" s="186">
        <v>31.4</v>
      </c>
      <c r="M753" s="187">
        <f t="shared" si="13"/>
        <v>1.1345652334252202E-2</v>
      </c>
    </row>
    <row r="754" spans="1:13" ht="11.85" customHeight="1" x14ac:dyDescent="0.25">
      <c r="A754" s="175"/>
      <c r="B754" s="176"/>
      <c r="C754" s="176"/>
      <c r="D754" s="188"/>
      <c r="E754" s="840" t="s">
        <v>217</v>
      </c>
      <c r="F754" s="841"/>
      <c r="G754" s="842"/>
      <c r="H754" s="843">
        <v>1645</v>
      </c>
      <c r="I754" s="844"/>
      <c r="J754" s="185">
        <v>1645</v>
      </c>
      <c r="K754" s="185">
        <v>0</v>
      </c>
      <c r="L754" s="186">
        <v>0</v>
      </c>
      <c r="M754" s="187">
        <f t="shared" si="13"/>
        <v>0</v>
      </c>
    </row>
    <row r="755" spans="1:13" ht="11.85" customHeight="1" x14ac:dyDescent="0.25">
      <c r="A755" s="192"/>
      <c r="B755" s="193"/>
      <c r="C755" s="193"/>
      <c r="D755" s="213"/>
      <c r="E755" s="831" t="s">
        <v>218</v>
      </c>
      <c r="F755" s="832"/>
      <c r="G755" s="833"/>
      <c r="H755" s="834">
        <v>8746</v>
      </c>
      <c r="I755" s="835"/>
      <c r="J755" s="195">
        <v>8746</v>
      </c>
      <c r="K755" s="195">
        <v>2564</v>
      </c>
      <c r="L755" s="196">
        <v>29.31</v>
      </c>
      <c r="M755" s="197">
        <f t="shared" si="13"/>
        <v>7.2044808026704252E-4</v>
      </c>
    </row>
    <row r="756" spans="1:13" ht="11.85" customHeight="1" x14ac:dyDescent="0.25">
      <c r="A756" s="175"/>
      <c r="B756" s="176"/>
      <c r="C756" s="176"/>
      <c r="D756" s="188"/>
      <c r="E756" s="871" t="s">
        <v>219</v>
      </c>
      <c r="F756" s="872"/>
      <c r="G756" s="873"/>
      <c r="H756" s="874">
        <v>97271</v>
      </c>
      <c r="I756" s="875"/>
      <c r="J756" s="198">
        <v>97271</v>
      </c>
      <c r="K756" s="198">
        <v>71870</v>
      </c>
      <c r="L756" s="199">
        <v>73.89</v>
      </c>
      <c r="M756" s="200">
        <f t="shared" si="13"/>
        <v>2.0194463154755208E-2</v>
      </c>
    </row>
    <row r="757" spans="1:13" ht="11.85" customHeight="1" x14ac:dyDescent="0.25">
      <c r="A757" s="175"/>
      <c r="B757" s="176"/>
      <c r="C757" s="176"/>
      <c r="D757" s="188"/>
      <c r="E757" s="840" t="s">
        <v>327</v>
      </c>
      <c r="F757" s="841"/>
      <c r="G757" s="842"/>
      <c r="H757" s="843">
        <v>22511</v>
      </c>
      <c r="I757" s="844"/>
      <c r="J757" s="185">
        <v>22511</v>
      </c>
      <c r="K757" s="185">
        <v>6131</v>
      </c>
      <c r="L757" s="186">
        <v>27.23</v>
      </c>
      <c r="M757" s="187">
        <f t="shared" si="13"/>
        <v>1.7227251092500927E-3</v>
      </c>
    </row>
    <row r="758" spans="1:13" ht="11.85" customHeight="1" x14ac:dyDescent="0.25">
      <c r="A758" s="175"/>
      <c r="B758" s="176"/>
      <c r="C758" s="176"/>
      <c r="D758" s="188"/>
      <c r="E758" s="840" t="s">
        <v>220</v>
      </c>
      <c r="F758" s="841"/>
      <c r="G758" s="842"/>
      <c r="H758" s="843">
        <v>420383</v>
      </c>
      <c r="I758" s="844"/>
      <c r="J758" s="185">
        <v>420383</v>
      </c>
      <c r="K758" s="185">
        <v>237479</v>
      </c>
      <c r="L758" s="186">
        <v>56.49</v>
      </c>
      <c r="M758" s="187">
        <f t="shared" si="13"/>
        <v>6.6728272095841257E-2</v>
      </c>
    </row>
    <row r="759" spans="1:13" ht="11.85" customHeight="1" x14ac:dyDescent="0.25">
      <c r="A759" s="175"/>
      <c r="B759" s="176"/>
      <c r="C759" s="176"/>
      <c r="D759" s="188"/>
      <c r="E759" s="840" t="s">
        <v>221</v>
      </c>
      <c r="F759" s="841"/>
      <c r="G759" s="842"/>
      <c r="H759" s="843">
        <v>56000</v>
      </c>
      <c r="I759" s="844"/>
      <c r="J759" s="185">
        <v>56000</v>
      </c>
      <c r="K759" s="185">
        <v>39550</v>
      </c>
      <c r="L759" s="186">
        <v>70.62</v>
      </c>
      <c r="M759" s="187">
        <f t="shared" si="13"/>
        <v>1.1112995933916354E-2</v>
      </c>
    </row>
    <row r="760" spans="1:13" ht="11.85" customHeight="1" x14ac:dyDescent="0.25">
      <c r="A760" s="175"/>
      <c r="B760" s="176"/>
      <c r="C760" s="176"/>
      <c r="D760" s="188"/>
      <c r="E760" s="840" t="s">
        <v>222</v>
      </c>
      <c r="F760" s="841"/>
      <c r="G760" s="842"/>
      <c r="H760" s="843">
        <v>7837</v>
      </c>
      <c r="I760" s="844"/>
      <c r="J760" s="185">
        <v>7837</v>
      </c>
      <c r="K760" s="185">
        <v>874</v>
      </c>
      <c r="L760" s="186">
        <v>11.15</v>
      </c>
      <c r="M760" s="187">
        <f t="shared" si="13"/>
        <v>2.4558175591006054E-4</v>
      </c>
    </row>
    <row r="761" spans="1:13" ht="11.85" customHeight="1" x14ac:dyDescent="0.25">
      <c r="A761" s="175"/>
      <c r="B761" s="176"/>
      <c r="C761" s="176"/>
      <c r="D761" s="188"/>
      <c r="E761" s="840" t="s">
        <v>223</v>
      </c>
      <c r="F761" s="841"/>
      <c r="G761" s="842"/>
      <c r="H761" s="843">
        <v>92524</v>
      </c>
      <c r="I761" s="844"/>
      <c r="J761" s="185">
        <v>92524</v>
      </c>
      <c r="K761" s="185">
        <v>73445</v>
      </c>
      <c r="L761" s="186">
        <v>79.38</v>
      </c>
      <c r="M761" s="187">
        <f t="shared" si="13"/>
        <v>2.0637016090176655E-2</v>
      </c>
    </row>
    <row r="762" spans="1:13" ht="11.85" customHeight="1" x14ac:dyDescent="0.25">
      <c r="A762" s="175"/>
      <c r="B762" s="176"/>
      <c r="C762" s="176"/>
      <c r="D762" s="188"/>
      <c r="E762" s="840" t="s">
        <v>224</v>
      </c>
      <c r="F762" s="841"/>
      <c r="G762" s="842"/>
      <c r="H762" s="843">
        <v>9420</v>
      </c>
      <c r="I762" s="844"/>
      <c r="J762" s="185">
        <v>9420</v>
      </c>
      <c r="K762" s="185">
        <v>2339</v>
      </c>
      <c r="L762" s="186">
        <v>24.83</v>
      </c>
      <c r="M762" s="187">
        <f t="shared" si="13"/>
        <v>6.5722623234969288E-4</v>
      </c>
    </row>
    <row r="763" spans="1:13" ht="11.85" customHeight="1" x14ac:dyDescent="0.25">
      <c r="A763" s="175"/>
      <c r="B763" s="176"/>
      <c r="C763" s="176"/>
      <c r="D763" s="188"/>
      <c r="E763" s="840" t="s">
        <v>225</v>
      </c>
      <c r="F763" s="841"/>
      <c r="G763" s="842"/>
      <c r="H763" s="843">
        <v>1367</v>
      </c>
      <c r="I763" s="844"/>
      <c r="J763" s="185">
        <v>1367</v>
      </c>
      <c r="K763" s="185">
        <v>714</v>
      </c>
      <c r="L763" s="186">
        <v>52.25</v>
      </c>
      <c r="M763" s="187">
        <f t="shared" si="13"/>
        <v>2.0062399739105631E-4</v>
      </c>
    </row>
    <row r="764" spans="1:13" ht="24" customHeight="1" x14ac:dyDescent="0.25">
      <c r="A764" s="175"/>
      <c r="B764" s="176"/>
      <c r="C764" s="176"/>
      <c r="D764" s="188"/>
      <c r="E764" s="840" t="s">
        <v>226</v>
      </c>
      <c r="F764" s="841"/>
      <c r="G764" s="842"/>
      <c r="H764" s="843">
        <v>23195</v>
      </c>
      <c r="I764" s="844"/>
      <c r="J764" s="185">
        <v>20195</v>
      </c>
      <c r="K764" s="185">
        <v>6661</v>
      </c>
      <c r="L764" s="186">
        <v>32.979999999999997</v>
      </c>
      <c r="M764" s="187">
        <f t="shared" si="13"/>
        <v>1.8716476843442945E-3</v>
      </c>
    </row>
    <row r="765" spans="1:13" ht="11.85" customHeight="1" x14ac:dyDescent="0.25">
      <c r="A765" s="175"/>
      <c r="B765" s="176"/>
      <c r="C765" s="176"/>
      <c r="D765" s="188"/>
      <c r="E765" s="840" t="s">
        <v>277</v>
      </c>
      <c r="F765" s="841"/>
      <c r="G765" s="842"/>
      <c r="H765" s="843">
        <v>1500</v>
      </c>
      <c r="I765" s="844"/>
      <c r="J765" s="185">
        <v>1500</v>
      </c>
      <c r="K765" s="185">
        <v>210</v>
      </c>
      <c r="L765" s="186">
        <v>14</v>
      </c>
      <c r="M765" s="187">
        <f t="shared" si="13"/>
        <v>5.9007058056193031E-5</v>
      </c>
    </row>
    <row r="766" spans="1:13" ht="11.85" customHeight="1" x14ac:dyDescent="0.25">
      <c r="A766" s="175"/>
      <c r="B766" s="176"/>
      <c r="C766" s="176"/>
      <c r="D766" s="188"/>
      <c r="E766" s="840" t="s">
        <v>229</v>
      </c>
      <c r="F766" s="841"/>
      <c r="G766" s="842"/>
      <c r="H766" s="843">
        <v>11470</v>
      </c>
      <c r="I766" s="844"/>
      <c r="J766" s="185">
        <v>14470</v>
      </c>
      <c r="K766" s="185">
        <v>7435</v>
      </c>
      <c r="L766" s="186">
        <v>51.38</v>
      </c>
      <c r="M766" s="187">
        <f t="shared" si="13"/>
        <v>2.089130841179977E-3</v>
      </c>
    </row>
    <row r="767" spans="1:13" ht="11.85" customHeight="1" x14ac:dyDescent="0.25">
      <c r="A767" s="175" t="s">
        <v>1</v>
      </c>
      <c r="B767" s="176"/>
      <c r="C767" s="176"/>
      <c r="D767" s="188"/>
      <c r="E767" s="840" t="s">
        <v>231</v>
      </c>
      <c r="F767" s="841"/>
      <c r="G767" s="842"/>
      <c r="H767" s="843">
        <v>760</v>
      </c>
      <c r="I767" s="844"/>
      <c r="J767" s="185">
        <v>760</v>
      </c>
      <c r="K767" s="185">
        <v>17</v>
      </c>
      <c r="L767" s="186">
        <v>2.2400000000000002</v>
      </c>
      <c r="M767" s="187">
        <f t="shared" si="13"/>
        <v>4.7767618426441982E-6</v>
      </c>
    </row>
    <row r="768" spans="1:13" ht="11.85" customHeight="1" x14ac:dyDescent="0.25">
      <c r="A768" s="175"/>
      <c r="B768" s="176"/>
      <c r="C768" s="176"/>
      <c r="D768" s="188"/>
      <c r="E768" s="840" t="s">
        <v>232</v>
      </c>
      <c r="F768" s="841"/>
      <c r="G768" s="842"/>
      <c r="H768" s="843">
        <v>383889</v>
      </c>
      <c r="I768" s="844"/>
      <c r="J768" s="185">
        <v>383889</v>
      </c>
      <c r="K768" s="185">
        <v>307841</v>
      </c>
      <c r="L768" s="186">
        <v>80.19</v>
      </c>
      <c r="M768" s="187">
        <f t="shared" si="13"/>
        <v>8.6499008376554859E-2</v>
      </c>
    </row>
    <row r="769" spans="1:13" ht="11.85" customHeight="1" x14ac:dyDescent="0.25">
      <c r="A769" s="175"/>
      <c r="B769" s="176"/>
      <c r="C769" s="176"/>
      <c r="D769" s="188"/>
      <c r="E769" s="840" t="s">
        <v>237</v>
      </c>
      <c r="F769" s="841"/>
      <c r="G769" s="842"/>
      <c r="H769" s="843">
        <v>5839</v>
      </c>
      <c r="I769" s="844"/>
      <c r="J769" s="185">
        <v>5839</v>
      </c>
      <c r="K769" s="185">
        <v>1200</v>
      </c>
      <c r="L769" s="186">
        <v>20.55</v>
      </c>
      <c r="M769" s="187">
        <f t="shared" si="13"/>
        <v>3.3718318889253162E-4</v>
      </c>
    </row>
    <row r="770" spans="1:13" ht="17.850000000000001" customHeight="1" x14ac:dyDescent="0.25">
      <c r="A770" s="175" t="s">
        <v>1</v>
      </c>
      <c r="B770" s="176"/>
      <c r="C770" s="859" t="s">
        <v>158</v>
      </c>
      <c r="D770" s="860"/>
      <c r="E770" s="860"/>
      <c r="F770" s="860"/>
      <c r="G770" s="860"/>
      <c r="H770" s="861">
        <v>733577</v>
      </c>
      <c r="I770" s="862"/>
      <c r="J770" s="177">
        <v>733577</v>
      </c>
      <c r="K770" s="177">
        <v>392905</v>
      </c>
      <c r="L770" s="178">
        <v>53.56</v>
      </c>
      <c r="M770" s="179">
        <f t="shared" si="13"/>
        <v>0.11040080069318345</v>
      </c>
    </row>
    <row r="771" spans="1:13" ht="11.85" customHeight="1" x14ac:dyDescent="0.25">
      <c r="A771" s="175"/>
      <c r="B771" s="176"/>
      <c r="C771" s="180" t="s">
        <v>1</v>
      </c>
      <c r="D771" s="845" t="s">
        <v>211</v>
      </c>
      <c r="E771" s="846"/>
      <c r="F771" s="846"/>
      <c r="G771" s="847"/>
      <c r="H771" s="848">
        <v>733577</v>
      </c>
      <c r="I771" s="849"/>
      <c r="J771" s="215">
        <v>733577</v>
      </c>
      <c r="K771" s="215">
        <v>392905</v>
      </c>
      <c r="L771" s="216">
        <v>53.56</v>
      </c>
      <c r="M771" s="217">
        <f t="shared" si="13"/>
        <v>0.11040080069318345</v>
      </c>
    </row>
    <row r="772" spans="1:13" ht="11.85" customHeight="1" x14ac:dyDescent="0.25">
      <c r="A772" s="175"/>
      <c r="B772" s="176"/>
      <c r="C772" s="176"/>
      <c r="D772" s="184" t="s">
        <v>1</v>
      </c>
      <c r="E772" s="840" t="s">
        <v>212</v>
      </c>
      <c r="F772" s="841"/>
      <c r="G772" s="842"/>
      <c r="H772" s="843">
        <v>70119</v>
      </c>
      <c r="I772" s="844"/>
      <c r="J772" s="185">
        <v>70119</v>
      </c>
      <c r="K772" s="185">
        <v>400</v>
      </c>
      <c r="L772" s="186">
        <v>0.56999999999999995</v>
      </c>
      <c r="M772" s="187">
        <f t="shared" si="13"/>
        <v>1.1239439629751054E-4</v>
      </c>
    </row>
    <row r="773" spans="1:13" ht="11.85" customHeight="1" x14ac:dyDescent="0.25">
      <c r="A773" s="175"/>
      <c r="B773" s="176"/>
      <c r="C773" s="176"/>
      <c r="D773" s="188"/>
      <c r="E773" s="840" t="s">
        <v>213</v>
      </c>
      <c r="F773" s="841"/>
      <c r="G773" s="842"/>
      <c r="H773" s="843">
        <v>365401</v>
      </c>
      <c r="I773" s="844"/>
      <c r="J773" s="185">
        <v>365401</v>
      </c>
      <c r="K773" s="185">
        <v>213876</v>
      </c>
      <c r="L773" s="186">
        <v>58.53</v>
      </c>
      <c r="M773" s="187">
        <f t="shared" si="13"/>
        <v>6.0096159756315909E-2</v>
      </c>
    </row>
    <row r="774" spans="1:13" ht="11.85" customHeight="1" x14ac:dyDescent="0.25">
      <c r="A774" s="175"/>
      <c r="B774" s="176"/>
      <c r="C774" s="176"/>
      <c r="D774" s="188"/>
      <c r="E774" s="840" t="s">
        <v>214</v>
      </c>
      <c r="F774" s="841"/>
      <c r="G774" s="842"/>
      <c r="H774" s="843">
        <v>92493</v>
      </c>
      <c r="I774" s="844"/>
      <c r="J774" s="185">
        <v>92493</v>
      </c>
      <c r="K774" s="185">
        <v>51762</v>
      </c>
      <c r="L774" s="186">
        <v>55.96</v>
      </c>
      <c r="M774" s="187">
        <f t="shared" si="13"/>
        <v>1.4544396852879353E-2</v>
      </c>
    </row>
    <row r="775" spans="1:13" ht="11.85" customHeight="1" x14ac:dyDescent="0.25">
      <c r="A775" s="175"/>
      <c r="B775" s="176"/>
      <c r="C775" s="176"/>
      <c r="D775" s="188"/>
      <c r="E775" s="840" t="s">
        <v>215</v>
      </c>
      <c r="F775" s="841"/>
      <c r="G775" s="842"/>
      <c r="H775" s="843">
        <v>75444</v>
      </c>
      <c r="I775" s="844"/>
      <c r="J775" s="185">
        <v>75444</v>
      </c>
      <c r="K775" s="185">
        <v>39045</v>
      </c>
      <c r="L775" s="186">
        <v>51.75</v>
      </c>
      <c r="M775" s="187">
        <f t="shared" si="13"/>
        <v>1.0971098008590748E-2</v>
      </c>
    </row>
    <row r="776" spans="1:13" ht="11.85" customHeight="1" x14ac:dyDescent="0.25">
      <c r="A776" s="175"/>
      <c r="B776" s="176"/>
      <c r="C776" s="176"/>
      <c r="D776" s="188"/>
      <c r="E776" s="840" t="s">
        <v>216</v>
      </c>
      <c r="F776" s="841"/>
      <c r="G776" s="842"/>
      <c r="H776" s="843">
        <v>10745</v>
      </c>
      <c r="I776" s="844"/>
      <c r="J776" s="185">
        <v>10745</v>
      </c>
      <c r="K776" s="185">
        <v>4406</v>
      </c>
      <c r="L776" s="186">
        <v>41</v>
      </c>
      <c r="M776" s="187">
        <f t="shared" si="13"/>
        <v>1.2380242752170786E-3</v>
      </c>
    </row>
    <row r="777" spans="1:13" ht="11.85" customHeight="1" x14ac:dyDescent="0.25">
      <c r="A777" s="175"/>
      <c r="B777" s="176"/>
      <c r="C777" s="176"/>
      <c r="D777" s="188"/>
      <c r="E777" s="840" t="s">
        <v>218</v>
      </c>
      <c r="F777" s="841"/>
      <c r="G777" s="842"/>
      <c r="H777" s="843">
        <v>10000</v>
      </c>
      <c r="I777" s="844"/>
      <c r="J777" s="185">
        <v>10000</v>
      </c>
      <c r="K777" s="185">
        <v>4760</v>
      </c>
      <c r="L777" s="186">
        <v>47.6</v>
      </c>
      <c r="M777" s="187">
        <f t="shared" si="13"/>
        <v>1.3374933159403754E-3</v>
      </c>
    </row>
    <row r="778" spans="1:13" ht="11.85" customHeight="1" x14ac:dyDescent="0.25">
      <c r="A778" s="175"/>
      <c r="B778" s="176"/>
      <c r="C778" s="176"/>
      <c r="D778" s="188"/>
      <c r="E778" s="840" t="s">
        <v>219</v>
      </c>
      <c r="F778" s="841"/>
      <c r="G778" s="842"/>
      <c r="H778" s="843">
        <v>5000</v>
      </c>
      <c r="I778" s="844"/>
      <c r="J778" s="185">
        <v>5000</v>
      </c>
      <c r="K778" s="185">
        <v>1036</v>
      </c>
      <c r="L778" s="186">
        <v>20.71</v>
      </c>
      <c r="M778" s="187">
        <f t="shared" si="13"/>
        <v>2.9110148641055229E-4</v>
      </c>
    </row>
    <row r="779" spans="1:13" ht="11.85" customHeight="1" x14ac:dyDescent="0.25">
      <c r="A779" s="175"/>
      <c r="B779" s="176"/>
      <c r="C779" s="176"/>
      <c r="D779" s="188"/>
      <c r="E779" s="840" t="s">
        <v>327</v>
      </c>
      <c r="F779" s="841"/>
      <c r="G779" s="842"/>
      <c r="H779" s="843">
        <v>1000</v>
      </c>
      <c r="I779" s="844"/>
      <c r="J779" s="185">
        <v>1000</v>
      </c>
      <c r="K779" s="185">
        <v>0</v>
      </c>
      <c r="L779" s="186">
        <v>0</v>
      </c>
      <c r="M779" s="187">
        <f t="shared" si="13"/>
        <v>0</v>
      </c>
    </row>
    <row r="780" spans="1:13" ht="11.85" customHeight="1" x14ac:dyDescent="0.25">
      <c r="A780" s="175"/>
      <c r="B780" s="176"/>
      <c r="C780" s="176"/>
      <c r="D780" s="188"/>
      <c r="E780" s="840" t="s">
        <v>220</v>
      </c>
      <c r="F780" s="841"/>
      <c r="G780" s="842"/>
      <c r="H780" s="843">
        <v>30000</v>
      </c>
      <c r="I780" s="844"/>
      <c r="J780" s="185">
        <v>30000</v>
      </c>
      <c r="K780" s="185">
        <v>16673</v>
      </c>
      <c r="L780" s="186">
        <v>55.58</v>
      </c>
      <c r="M780" s="187">
        <f t="shared" si="13"/>
        <v>4.6848794236709831E-3</v>
      </c>
    </row>
    <row r="781" spans="1:13" ht="11.85" customHeight="1" x14ac:dyDescent="0.25">
      <c r="A781" s="175"/>
      <c r="B781" s="176"/>
      <c r="C781" s="176"/>
      <c r="D781" s="188"/>
      <c r="E781" s="840" t="s">
        <v>221</v>
      </c>
      <c r="F781" s="841"/>
      <c r="G781" s="842"/>
      <c r="H781" s="843">
        <v>1000</v>
      </c>
      <c r="I781" s="844"/>
      <c r="J781" s="185">
        <v>1000</v>
      </c>
      <c r="K781" s="185">
        <v>0</v>
      </c>
      <c r="L781" s="186">
        <v>0</v>
      </c>
      <c r="M781" s="187">
        <f t="shared" si="13"/>
        <v>0</v>
      </c>
    </row>
    <row r="782" spans="1:13" ht="11.85" customHeight="1" x14ac:dyDescent="0.25">
      <c r="A782" s="175"/>
      <c r="B782" s="176"/>
      <c r="C782" s="176"/>
      <c r="D782" s="188"/>
      <c r="E782" s="840" t="s">
        <v>222</v>
      </c>
      <c r="F782" s="841"/>
      <c r="G782" s="842"/>
      <c r="H782" s="843">
        <v>500</v>
      </c>
      <c r="I782" s="844"/>
      <c r="J782" s="185">
        <v>500</v>
      </c>
      <c r="K782" s="185">
        <v>280</v>
      </c>
      <c r="L782" s="186">
        <v>56</v>
      </c>
      <c r="M782" s="187">
        <f t="shared" si="13"/>
        <v>7.8676077408257379E-5</v>
      </c>
    </row>
    <row r="783" spans="1:13" ht="11.85" customHeight="1" x14ac:dyDescent="0.25">
      <c r="A783" s="175"/>
      <c r="B783" s="176"/>
      <c r="C783" s="176"/>
      <c r="D783" s="188"/>
      <c r="E783" s="840" t="s">
        <v>223</v>
      </c>
      <c r="F783" s="841"/>
      <c r="G783" s="842"/>
      <c r="H783" s="843">
        <v>10000</v>
      </c>
      <c r="I783" s="844"/>
      <c r="J783" s="185">
        <v>10000</v>
      </c>
      <c r="K783" s="185">
        <v>5389</v>
      </c>
      <c r="L783" s="186">
        <v>53.89</v>
      </c>
      <c r="M783" s="187">
        <f t="shared" si="13"/>
        <v>1.5142335041182107E-3</v>
      </c>
    </row>
    <row r="784" spans="1:13" ht="11.85" customHeight="1" x14ac:dyDescent="0.25">
      <c r="A784" s="175"/>
      <c r="B784" s="176"/>
      <c r="C784" s="176"/>
      <c r="D784" s="188"/>
      <c r="E784" s="840" t="s">
        <v>224</v>
      </c>
      <c r="F784" s="841"/>
      <c r="G784" s="842"/>
      <c r="H784" s="843">
        <v>1000</v>
      </c>
      <c r="I784" s="844"/>
      <c r="J784" s="185">
        <v>1000</v>
      </c>
      <c r="K784" s="185">
        <v>623</v>
      </c>
      <c r="L784" s="186">
        <v>62.29</v>
      </c>
      <c r="M784" s="187">
        <f t="shared" si="13"/>
        <v>1.7505427223337268E-4</v>
      </c>
    </row>
    <row r="785" spans="1:13" ht="24" customHeight="1" x14ac:dyDescent="0.25">
      <c r="A785" s="175"/>
      <c r="B785" s="176"/>
      <c r="C785" s="176"/>
      <c r="D785" s="188"/>
      <c r="E785" s="840" t="s">
        <v>226</v>
      </c>
      <c r="F785" s="841"/>
      <c r="G785" s="842"/>
      <c r="H785" s="843">
        <v>2000</v>
      </c>
      <c r="I785" s="844"/>
      <c r="J785" s="185">
        <v>2000</v>
      </c>
      <c r="K785" s="185">
        <v>829</v>
      </c>
      <c r="L785" s="186">
        <v>41.46</v>
      </c>
      <c r="M785" s="187">
        <f t="shared" si="13"/>
        <v>2.329373863265906E-4</v>
      </c>
    </row>
    <row r="786" spans="1:13" ht="11.85" customHeight="1" x14ac:dyDescent="0.25">
      <c r="A786" s="175"/>
      <c r="B786" s="176"/>
      <c r="C786" s="176"/>
      <c r="D786" s="188"/>
      <c r="E786" s="840" t="s">
        <v>229</v>
      </c>
      <c r="F786" s="841"/>
      <c r="G786" s="842"/>
      <c r="H786" s="843">
        <v>6000</v>
      </c>
      <c r="I786" s="844"/>
      <c r="J786" s="185">
        <v>6000</v>
      </c>
      <c r="K786" s="185">
        <v>2952</v>
      </c>
      <c r="L786" s="186">
        <v>49.2</v>
      </c>
      <c r="M786" s="187">
        <f t="shared" si="13"/>
        <v>8.2947064467562778E-4</v>
      </c>
    </row>
    <row r="787" spans="1:13" ht="11.85" customHeight="1" x14ac:dyDescent="0.25">
      <c r="A787" s="175"/>
      <c r="B787" s="176"/>
      <c r="C787" s="176"/>
      <c r="D787" s="188"/>
      <c r="E787" s="840" t="s">
        <v>231</v>
      </c>
      <c r="F787" s="841"/>
      <c r="G787" s="842"/>
      <c r="H787" s="843">
        <v>1000</v>
      </c>
      <c r="I787" s="844"/>
      <c r="J787" s="185">
        <v>1000</v>
      </c>
      <c r="K787" s="185">
        <v>0</v>
      </c>
      <c r="L787" s="186">
        <v>0</v>
      </c>
      <c r="M787" s="187">
        <f t="shared" ref="M787:M850" si="14">+K787/$K$9*100</f>
        <v>0</v>
      </c>
    </row>
    <row r="788" spans="1:13" ht="11.85" customHeight="1" x14ac:dyDescent="0.25">
      <c r="A788" s="175"/>
      <c r="B788" s="176"/>
      <c r="C788" s="176"/>
      <c r="D788" s="188"/>
      <c r="E788" s="840" t="s">
        <v>232</v>
      </c>
      <c r="F788" s="841"/>
      <c r="G788" s="842"/>
      <c r="H788" s="843">
        <v>50875</v>
      </c>
      <c r="I788" s="844"/>
      <c r="J788" s="185">
        <v>50875</v>
      </c>
      <c r="K788" s="185">
        <v>50875</v>
      </c>
      <c r="L788" s="186">
        <v>100</v>
      </c>
      <c r="M788" s="187">
        <f t="shared" si="14"/>
        <v>1.4295162279089621E-2</v>
      </c>
    </row>
    <row r="789" spans="1:13" ht="11.85" customHeight="1" x14ac:dyDescent="0.25">
      <c r="A789" s="175"/>
      <c r="B789" s="176"/>
      <c r="C789" s="191"/>
      <c r="D789" s="190"/>
      <c r="E789" s="840" t="s">
        <v>237</v>
      </c>
      <c r="F789" s="841"/>
      <c r="G789" s="842"/>
      <c r="H789" s="843">
        <v>1000</v>
      </c>
      <c r="I789" s="844"/>
      <c r="J789" s="185">
        <v>1000</v>
      </c>
      <c r="K789" s="185">
        <v>0</v>
      </c>
      <c r="L789" s="186">
        <v>0</v>
      </c>
      <c r="M789" s="187">
        <f t="shared" si="14"/>
        <v>0</v>
      </c>
    </row>
    <row r="790" spans="1:13" ht="17.850000000000001" customHeight="1" x14ac:dyDescent="0.25">
      <c r="A790" s="175"/>
      <c r="B790" s="176"/>
      <c r="C790" s="859" t="s">
        <v>159</v>
      </c>
      <c r="D790" s="860"/>
      <c r="E790" s="860"/>
      <c r="F790" s="860"/>
      <c r="G790" s="860"/>
      <c r="H790" s="861">
        <v>4790575</v>
      </c>
      <c r="I790" s="862"/>
      <c r="J790" s="177">
        <v>4793171</v>
      </c>
      <c r="K790" s="177">
        <v>2260438</v>
      </c>
      <c r="L790" s="178">
        <v>47.16</v>
      </c>
      <c r="M790" s="179">
        <f t="shared" si="14"/>
        <v>0.63515141094488037</v>
      </c>
    </row>
    <row r="791" spans="1:13" ht="11.85" customHeight="1" x14ac:dyDescent="0.25">
      <c r="A791" s="175"/>
      <c r="B791" s="176"/>
      <c r="C791" s="180" t="s">
        <v>1</v>
      </c>
      <c r="D791" s="845" t="s">
        <v>211</v>
      </c>
      <c r="E791" s="846"/>
      <c r="F791" s="846"/>
      <c r="G791" s="847"/>
      <c r="H791" s="848">
        <v>4790575</v>
      </c>
      <c r="I791" s="849"/>
      <c r="J791" s="215">
        <v>4793171</v>
      </c>
      <c r="K791" s="215">
        <v>2260438</v>
      </c>
      <c r="L791" s="216">
        <v>47.16</v>
      </c>
      <c r="M791" s="217">
        <f t="shared" si="14"/>
        <v>0.63515141094488037</v>
      </c>
    </row>
    <row r="792" spans="1:13" ht="11.85" customHeight="1" x14ac:dyDescent="0.25">
      <c r="A792" s="175"/>
      <c r="B792" s="176"/>
      <c r="C792" s="176"/>
      <c r="D792" s="184" t="s">
        <v>1</v>
      </c>
      <c r="E792" s="840" t="s">
        <v>212</v>
      </c>
      <c r="F792" s="841"/>
      <c r="G792" s="842"/>
      <c r="H792" s="843">
        <v>5500</v>
      </c>
      <c r="I792" s="844"/>
      <c r="J792" s="185">
        <v>8096</v>
      </c>
      <c r="K792" s="185">
        <v>3940</v>
      </c>
      <c r="L792" s="186">
        <v>48.67</v>
      </c>
      <c r="M792" s="187">
        <f t="shared" si="14"/>
        <v>1.1070848035304788E-3</v>
      </c>
    </row>
    <row r="793" spans="1:13" ht="11.85" customHeight="1" x14ac:dyDescent="0.25">
      <c r="A793" s="175"/>
      <c r="B793" s="176"/>
      <c r="C793" s="176"/>
      <c r="D793" s="188"/>
      <c r="E793" s="840" t="s">
        <v>213</v>
      </c>
      <c r="F793" s="841"/>
      <c r="G793" s="842"/>
      <c r="H793" s="843">
        <v>2966837</v>
      </c>
      <c r="I793" s="844"/>
      <c r="J793" s="185">
        <v>2966837</v>
      </c>
      <c r="K793" s="185">
        <v>1307827</v>
      </c>
      <c r="L793" s="186">
        <v>44.08</v>
      </c>
      <c r="M793" s="187">
        <f t="shared" si="14"/>
        <v>0.3674810653164608</v>
      </c>
    </row>
    <row r="794" spans="1:13" ht="11.85" customHeight="1" x14ac:dyDescent="0.25">
      <c r="A794" s="175"/>
      <c r="B794" s="176"/>
      <c r="C794" s="176"/>
      <c r="D794" s="188"/>
      <c r="E794" s="840" t="s">
        <v>214</v>
      </c>
      <c r="F794" s="841"/>
      <c r="G794" s="842"/>
      <c r="H794" s="843">
        <v>218094</v>
      </c>
      <c r="I794" s="844"/>
      <c r="J794" s="185">
        <v>218094</v>
      </c>
      <c r="K794" s="185">
        <v>210811</v>
      </c>
      <c r="L794" s="186">
        <v>96.66</v>
      </c>
      <c r="M794" s="187">
        <f t="shared" si="14"/>
        <v>5.9234937694686234E-2</v>
      </c>
    </row>
    <row r="795" spans="1:13" ht="11.85" customHeight="1" x14ac:dyDescent="0.25">
      <c r="A795" s="175"/>
      <c r="B795" s="176"/>
      <c r="C795" s="176"/>
      <c r="D795" s="188"/>
      <c r="E795" s="840" t="s">
        <v>215</v>
      </c>
      <c r="F795" s="841"/>
      <c r="G795" s="842"/>
      <c r="H795" s="843">
        <v>514852</v>
      </c>
      <c r="I795" s="844"/>
      <c r="J795" s="185">
        <v>513267</v>
      </c>
      <c r="K795" s="185">
        <v>243552</v>
      </c>
      <c r="L795" s="186">
        <v>47.45</v>
      </c>
      <c r="M795" s="187">
        <f t="shared" si="14"/>
        <v>6.8434700017628219E-2</v>
      </c>
    </row>
    <row r="796" spans="1:13" ht="11.85" customHeight="1" x14ac:dyDescent="0.25">
      <c r="A796" s="175"/>
      <c r="B796" s="176"/>
      <c r="C796" s="176"/>
      <c r="D796" s="188"/>
      <c r="E796" s="840" t="s">
        <v>216</v>
      </c>
      <c r="F796" s="841"/>
      <c r="G796" s="842"/>
      <c r="H796" s="843">
        <v>64732</v>
      </c>
      <c r="I796" s="844"/>
      <c r="J796" s="185">
        <v>63047</v>
      </c>
      <c r="K796" s="185">
        <v>20944</v>
      </c>
      <c r="L796" s="186">
        <v>33.22</v>
      </c>
      <c r="M796" s="187">
        <f t="shared" si="14"/>
        <v>5.8849705901376521E-3</v>
      </c>
    </row>
    <row r="797" spans="1:13" ht="11.85" customHeight="1" x14ac:dyDescent="0.25">
      <c r="A797" s="175"/>
      <c r="B797" s="176"/>
      <c r="C797" s="176"/>
      <c r="D797" s="188"/>
      <c r="E797" s="840" t="s">
        <v>217</v>
      </c>
      <c r="F797" s="841"/>
      <c r="G797" s="842"/>
      <c r="H797" s="843">
        <v>0</v>
      </c>
      <c r="I797" s="844"/>
      <c r="J797" s="185">
        <v>34426</v>
      </c>
      <c r="K797" s="185">
        <v>18809</v>
      </c>
      <c r="L797" s="186">
        <v>54.64</v>
      </c>
      <c r="M797" s="187">
        <f t="shared" si="14"/>
        <v>5.2850654998996896E-3</v>
      </c>
    </row>
    <row r="798" spans="1:13" ht="11.85" customHeight="1" x14ac:dyDescent="0.25">
      <c r="A798" s="175"/>
      <c r="B798" s="176"/>
      <c r="C798" s="176"/>
      <c r="D798" s="188"/>
      <c r="E798" s="840" t="s">
        <v>218</v>
      </c>
      <c r="F798" s="841"/>
      <c r="G798" s="842"/>
      <c r="H798" s="843">
        <v>126000</v>
      </c>
      <c r="I798" s="844"/>
      <c r="J798" s="185">
        <v>126000</v>
      </c>
      <c r="K798" s="185">
        <v>39174</v>
      </c>
      <c r="L798" s="186">
        <v>31.09</v>
      </c>
      <c r="M798" s="187">
        <f t="shared" si="14"/>
        <v>1.1007345201396694E-2</v>
      </c>
    </row>
    <row r="799" spans="1:13" ht="11.85" customHeight="1" x14ac:dyDescent="0.25">
      <c r="A799" s="175"/>
      <c r="B799" s="176"/>
      <c r="C799" s="176"/>
      <c r="D799" s="188"/>
      <c r="E799" s="840" t="s">
        <v>219</v>
      </c>
      <c r="F799" s="841"/>
      <c r="G799" s="842"/>
      <c r="H799" s="843">
        <v>100000</v>
      </c>
      <c r="I799" s="844"/>
      <c r="J799" s="185">
        <v>92159</v>
      </c>
      <c r="K799" s="185">
        <v>40050</v>
      </c>
      <c r="L799" s="186">
        <v>43.46</v>
      </c>
      <c r="M799" s="187">
        <f t="shared" si="14"/>
        <v>1.1253488929288243E-2</v>
      </c>
    </row>
    <row r="800" spans="1:13" ht="11.85" customHeight="1" x14ac:dyDescent="0.25">
      <c r="A800" s="175"/>
      <c r="B800" s="176"/>
      <c r="C800" s="176"/>
      <c r="D800" s="188"/>
      <c r="E800" s="840" t="s">
        <v>367</v>
      </c>
      <c r="F800" s="841"/>
      <c r="G800" s="842"/>
      <c r="H800" s="843">
        <v>2000</v>
      </c>
      <c r="I800" s="844"/>
      <c r="J800" s="185">
        <v>2000</v>
      </c>
      <c r="K800" s="185">
        <v>290</v>
      </c>
      <c r="L800" s="186">
        <v>14.52</v>
      </c>
      <c r="M800" s="187">
        <f t="shared" si="14"/>
        <v>8.1485937315695149E-5</v>
      </c>
    </row>
    <row r="801" spans="1:13" ht="11.85" customHeight="1" x14ac:dyDescent="0.25">
      <c r="A801" s="175"/>
      <c r="B801" s="176"/>
      <c r="C801" s="176"/>
      <c r="D801" s="188"/>
      <c r="E801" s="840" t="s">
        <v>327</v>
      </c>
      <c r="F801" s="841"/>
      <c r="G801" s="842"/>
      <c r="H801" s="843">
        <v>438</v>
      </c>
      <c r="I801" s="844"/>
      <c r="J801" s="185">
        <v>1188</v>
      </c>
      <c r="K801" s="185">
        <v>900</v>
      </c>
      <c r="L801" s="186">
        <v>75.75</v>
      </c>
      <c r="M801" s="187">
        <f t="shared" si="14"/>
        <v>2.5288739166939872E-4</v>
      </c>
    </row>
    <row r="802" spans="1:13" ht="11.85" customHeight="1" x14ac:dyDescent="0.25">
      <c r="A802" s="175"/>
      <c r="B802" s="176"/>
      <c r="C802" s="176"/>
      <c r="D802" s="188"/>
      <c r="E802" s="840" t="s">
        <v>220</v>
      </c>
      <c r="F802" s="841"/>
      <c r="G802" s="842"/>
      <c r="H802" s="843">
        <v>182100</v>
      </c>
      <c r="I802" s="844"/>
      <c r="J802" s="185">
        <v>182100</v>
      </c>
      <c r="K802" s="185">
        <v>84939</v>
      </c>
      <c r="L802" s="186">
        <v>46.64</v>
      </c>
      <c r="M802" s="187">
        <f t="shared" si="14"/>
        <v>2.3866669067785621E-2</v>
      </c>
    </row>
    <row r="803" spans="1:13" ht="11.85" customHeight="1" x14ac:dyDescent="0.25">
      <c r="A803" s="175"/>
      <c r="B803" s="176"/>
      <c r="C803" s="176"/>
      <c r="D803" s="188"/>
      <c r="E803" s="840" t="s">
        <v>221</v>
      </c>
      <c r="F803" s="841"/>
      <c r="G803" s="842"/>
      <c r="H803" s="843">
        <v>26903</v>
      </c>
      <c r="I803" s="844"/>
      <c r="J803" s="185">
        <v>26903</v>
      </c>
      <c r="K803" s="185">
        <v>2199</v>
      </c>
      <c r="L803" s="186">
        <v>8.18</v>
      </c>
      <c r="M803" s="187">
        <f t="shared" si="14"/>
        <v>6.1788819364556413E-4</v>
      </c>
    </row>
    <row r="804" spans="1:13" ht="11.85" customHeight="1" x14ac:dyDescent="0.25">
      <c r="A804" s="175"/>
      <c r="B804" s="176"/>
      <c r="C804" s="176"/>
      <c r="D804" s="188"/>
      <c r="E804" s="840" t="s">
        <v>222</v>
      </c>
      <c r="F804" s="841"/>
      <c r="G804" s="842"/>
      <c r="H804" s="843">
        <v>4606</v>
      </c>
      <c r="I804" s="844"/>
      <c r="J804" s="185">
        <v>4606</v>
      </c>
      <c r="K804" s="185">
        <v>975</v>
      </c>
      <c r="L804" s="186">
        <v>21.17</v>
      </c>
      <c r="M804" s="187">
        <f t="shared" si="14"/>
        <v>2.7396134097518193E-4</v>
      </c>
    </row>
    <row r="805" spans="1:13" ht="11.85" customHeight="1" x14ac:dyDescent="0.25">
      <c r="A805" s="175"/>
      <c r="B805" s="176"/>
      <c r="C805" s="176"/>
      <c r="D805" s="188"/>
      <c r="E805" s="840" t="s">
        <v>223</v>
      </c>
      <c r="F805" s="841"/>
      <c r="G805" s="842"/>
      <c r="H805" s="843">
        <v>237296</v>
      </c>
      <c r="I805" s="844"/>
      <c r="J805" s="185">
        <v>213196</v>
      </c>
      <c r="K805" s="185">
        <v>70309</v>
      </c>
      <c r="L805" s="186">
        <v>32.979999999999997</v>
      </c>
      <c r="M805" s="187">
        <f t="shared" si="14"/>
        <v>1.9755844023204169E-2</v>
      </c>
    </row>
    <row r="806" spans="1:13" ht="11.85" customHeight="1" x14ac:dyDescent="0.25">
      <c r="A806" s="175" t="s">
        <v>1</v>
      </c>
      <c r="B806" s="176"/>
      <c r="C806" s="176"/>
      <c r="D806" s="188"/>
      <c r="E806" s="840" t="s">
        <v>368</v>
      </c>
      <c r="F806" s="841"/>
      <c r="G806" s="842"/>
      <c r="H806" s="843">
        <v>7000</v>
      </c>
      <c r="I806" s="844"/>
      <c r="J806" s="185">
        <v>7000</v>
      </c>
      <c r="K806" s="185">
        <v>3559</v>
      </c>
      <c r="L806" s="186">
        <v>50.84</v>
      </c>
      <c r="M806" s="187">
        <f t="shared" si="14"/>
        <v>1.0000291410571E-3</v>
      </c>
    </row>
    <row r="807" spans="1:13" ht="11.85" customHeight="1" x14ac:dyDescent="0.25">
      <c r="A807" s="175"/>
      <c r="B807" s="176"/>
      <c r="C807" s="176"/>
      <c r="D807" s="188"/>
      <c r="E807" s="840" t="s">
        <v>224</v>
      </c>
      <c r="F807" s="841"/>
      <c r="G807" s="842"/>
      <c r="H807" s="843">
        <v>6761</v>
      </c>
      <c r="I807" s="844"/>
      <c r="J807" s="185">
        <v>6761</v>
      </c>
      <c r="K807" s="185">
        <v>3973</v>
      </c>
      <c r="L807" s="186">
        <v>58.77</v>
      </c>
      <c r="M807" s="187">
        <f t="shared" si="14"/>
        <v>1.1163573412250234E-3</v>
      </c>
    </row>
    <row r="808" spans="1:13" ht="24" customHeight="1" x14ac:dyDescent="0.25">
      <c r="A808" s="175"/>
      <c r="B808" s="176"/>
      <c r="C808" s="176"/>
      <c r="D808" s="188"/>
      <c r="E808" s="840" t="s">
        <v>226</v>
      </c>
      <c r="F808" s="841"/>
      <c r="G808" s="842"/>
      <c r="H808" s="843">
        <v>11676</v>
      </c>
      <c r="I808" s="844"/>
      <c r="J808" s="185">
        <v>11676</v>
      </c>
      <c r="K808" s="185">
        <v>4828</v>
      </c>
      <c r="L808" s="186">
        <v>41.35</v>
      </c>
      <c r="M808" s="187">
        <f t="shared" si="14"/>
        <v>1.3566003633109522E-3</v>
      </c>
    </row>
    <row r="809" spans="1:13" ht="11.85" customHeight="1" x14ac:dyDescent="0.25">
      <c r="A809" s="175"/>
      <c r="B809" s="176"/>
      <c r="C809" s="176"/>
      <c r="D809" s="188"/>
      <c r="E809" s="840" t="s">
        <v>227</v>
      </c>
      <c r="F809" s="841"/>
      <c r="G809" s="842"/>
      <c r="H809" s="843">
        <v>9000</v>
      </c>
      <c r="I809" s="844"/>
      <c r="J809" s="185">
        <v>9000</v>
      </c>
      <c r="K809" s="185">
        <v>1188</v>
      </c>
      <c r="L809" s="186">
        <v>13.2</v>
      </c>
      <c r="M809" s="187">
        <f t="shared" si="14"/>
        <v>3.338113570036063E-4</v>
      </c>
    </row>
    <row r="810" spans="1:13" ht="11.85" customHeight="1" x14ac:dyDescent="0.25">
      <c r="A810" s="175"/>
      <c r="B810" s="176"/>
      <c r="C810" s="176"/>
      <c r="D810" s="188"/>
      <c r="E810" s="840" t="s">
        <v>229</v>
      </c>
      <c r="F810" s="841"/>
      <c r="G810" s="842"/>
      <c r="H810" s="843">
        <v>14036</v>
      </c>
      <c r="I810" s="844"/>
      <c r="J810" s="185">
        <v>14036</v>
      </c>
      <c r="K810" s="185">
        <v>9911</v>
      </c>
      <c r="L810" s="186">
        <v>70.61</v>
      </c>
      <c r="M810" s="187">
        <f t="shared" si="14"/>
        <v>2.7848521542615675E-3</v>
      </c>
    </row>
    <row r="811" spans="1:13" ht="11.85" customHeight="1" x14ac:dyDescent="0.25">
      <c r="A811" s="175"/>
      <c r="B811" s="176"/>
      <c r="C811" s="176"/>
      <c r="D811" s="188"/>
      <c r="E811" s="840" t="s">
        <v>369</v>
      </c>
      <c r="F811" s="841"/>
      <c r="G811" s="842"/>
      <c r="H811" s="843">
        <v>0</v>
      </c>
      <c r="I811" s="844"/>
      <c r="J811" s="185">
        <v>438</v>
      </c>
      <c r="K811" s="185">
        <v>438</v>
      </c>
      <c r="L811" s="186">
        <v>100</v>
      </c>
      <c r="M811" s="187">
        <f t="shared" si="14"/>
        <v>1.2307186394577404E-4</v>
      </c>
    </row>
    <row r="812" spans="1:13" ht="11.85" customHeight="1" x14ac:dyDescent="0.25">
      <c r="A812" s="175"/>
      <c r="B812" s="176"/>
      <c r="C812" s="176"/>
      <c r="D812" s="188"/>
      <c r="E812" s="840" t="s">
        <v>370</v>
      </c>
      <c r="F812" s="841"/>
      <c r="G812" s="842"/>
      <c r="H812" s="843">
        <v>23000</v>
      </c>
      <c r="I812" s="844"/>
      <c r="J812" s="185">
        <v>22562</v>
      </c>
      <c r="K812" s="185">
        <v>5674</v>
      </c>
      <c r="L812" s="186">
        <v>25.15</v>
      </c>
      <c r="M812" s="187">
        <f t="shared" si="14"/>
        <v>1.5943145114801871E-3</v>
      </c>
    </row>
    <row r="813" spans="1:13" ht="11.85" customHeight="1" x14ac:dyDescent="0.25">
      <c r="A813" s="175"/>
      <c r="B813" s="176"/>
      <c r="C813" s="176"/>
      <c r="D813" s="188"/>
      <c r="E813" s="840" t="s">
        <v>231</v>
      </c>
      <c r="F813" s="841"/>
      <c r="G813" s="842"/>
      <c r="H813" s="843">
        <v>110</v>
      </c>
      <c r="I813" s="844"/>
      <c r="J813" s="185">
        <v>145</v>
      </c>
      <c r="K813" s="185">
        <v>145</v>
      </c>
      <c r="L813" s="186">
        <v>100</v>
      </c>
      <c r="M813" s="187">
        <f t="shared" si="14"/>
        <v>4.0742968657847575E-5</v>
      </c>
    </row>
    <row r="814" spans="1:13" ht="11.85" customHeight="1" x14ac:dyDescent="0.25">
      <c r="A814" s="175"/>
      <c r="B814" s="176"/>
      <c r="C814" s="176"/>
      <c r="D814" s="188"/>
      <c r="E814" s="840" t="s">
        <v>232</v>
      </c>
      <c r="F814" s="841"/>
      <c r="G814" s="842"/>
      <c r="H814" s="843">
        <v>215496</v>
      </c>
      <c r="I814" s="844"/>
      <c r="J814" s="185">
        <v>215496</v>
      </c>
      <c r="K814" s="185">
        <v>161623</v>
      </c>
      <c r="L814" s="186">
        <v>75</v>
      </c>
      <c r="M814" s="187">
        <f t="shared" si="14"/>
        <v>4.5413798781981367E-2</v>
      </c>
    </row>
    <row r="815" spans="1:13" ht="11.85" customHeight="1" x14ac:dyDescent="0.25">
      <c r="A815" s="175"/>
      <c r="B815" s="176"/>
      <c r="C815" s="176"/>
      <c r="D815" s="188"/>
      <c r="E815" s="840" t="s">
        <v>237</v>
      </c>
      <c r="F815" s="841"/>
      <c r="G815" s="842"/>
      <c r="H815" s="843">
        <v>54138</v>
      </c>
      <c r="I815" s="844"/>
      <c r="J815" s="185">
        <v>54138</v>
      </c>
      <c r="K815" s="185">
        <v>24380</v>
      </c>
      <c r="L815" s="186">
        <v>45.03</v>
      </c>
      <c r="M815" s="187">
        <f t="shared" si="14"/>
        <v>6.8504384543332675E-3</v>
      </c>
    </row>
    <row r="816" spans="1:13" ht="17.850000000000001" customHeight="1" x14ac:dyDescent="0.25">
      <c r="A816" s="175" t="s">
        <v>1</v>
      </c>
      <c r="B816" s="176"/>
      <c r="C816" s="859" t="s">
        <v>160</v>
      </c>
      <c r="D816" s="860"/>
      <c r="E816" s="860"/>
      <c r="F816" s="860"/>
      <c r="G816" s="860"/>
      <c r="H816" s="861">
        <v>2596039</v>
      </c>
      <c r="I816" s="862"/>
      <c r="J816" s="177">
        <v>2596039</v>
      </c>
      <c r="K816" s="177">
        <v>1256340</v>
      </c>
      <c r="L816" s="178">
        <v>48.39</v>
      </c>
      <c r="M816" s="179">
        <f t="shared" si="14"/>
        <v>0.35301393961103594</v>
      </c>
    </row>
    <row r="817" spans="1:13" ht="11.85" customHeight="1" x14ac:dyDescent="0.25">
      <c r="A817" s="175"/>
      <c r="B817" s="176"/>
      <c r="C817" s="180" t="s">
        <v>1</v>
      </c>
      <c r="D817" s="845" t="s">
        <v>211</v>
      </c>
      <c r="E817" s="846"/>
      <c r="F817" s="846"/>
      <c r="G817" s="847"/>
      <c r="H817" s="848">
        <v>2546039</v>
      </c>
      <c r="I817" s="849"/>
      <c r="J817" s="215">
        <v>2546039</v>
      </c>
      <c r="K817" s="215">
        <v>1256340</v>
      </c>
      <c r="L817" s="216">
        <v>49.34</v>
      </c>
      <c r="M817" s="217">
        <f t="shared" si="14"/>
        <v>0.35301393961103594</v>
      </c>
    </row>
    <row r="818" spans="1:13" ht="11.85" customHeight="1" x14ac:dyDescent="0.25">
      <c r="A818" s="175"/>
      <c r="B818" s="176"/>
      <c r="C818" s="176"/>
      <c r="D818" s="184" t="s">
        <v>1</v>
      </c>
      <c r="E818" s="840" t="s">
        <v>212</v>
      </c>
      <c r="F818" s="841"/>
      <c r="G818" s="842"/>
      <c r="H818" s="843">
        <v>3000</v>
      </c>
      <c r="I818" s="844"/>
      <c r="J818" s="185">
        <v>3000</v>
      </c>
      <c r="K818" s="185">
        <v>852</v>
      </c>
      <c r="L818" s="186">
        <v>28.4</v>
      </c>
      <c r="M818" s="187">
        <f t="shared" si="14"/>
        <v>2.3940006411369744E-4</v>
      </c>
    </row>
    <row r="819" spans="1:13" ht="11.85" customHeight="1" x14ac:dyDescent="0.25">
      <c r="A819" s="175"/>
      <c r="B819" s="176"/>
      <c r="C819" s="176"/>
      <c r="D819" s="188"/>
      <c r="E819" s="840" t="s">
        <v>213</v>
      </c>
      <c r="F819" s="841"/>
      <c r="G819" s="842"/>
      <c r="H819" s="843">
        <v>1456409</v>
      </c>
      <c r="I819" s="844"/>
      <c r="J819" s="185">
        <v>1456409</v>
      </c>
      <c r="K819" s="185">
        <v>672915</v>
      </c>
      <c r="L819" s="186">
        <v>46.2</v>
      </c>
      <c r="M819" s="187">
        <f t="shared" si="14"/>
        <v>0.18907968796134828</v>
      </c>
    </row>
    <row r="820" spans="1:13" ht="11.85" customHeight="1" x14ac:dyDescent="0.25">
      <c r="A820" s="175"/>
      <c r="B820" s="176"/>
      <c r="C820" s="176"/>
      <c r="D820" s="188"/>
      <c r="E820" s="840" t="s">
        <v>214</v>
      </c>
      <c r="F820" s="841"/>
      <c r="G820" s="842"/>
      <c r="H820" s="843">
        <v>115481</v>
      </c>
      <c r="I820" s="844"/>
      <c r="J820" s="185">
        <v>115481</v>
      </c>
      <c r="K820" s="185">
        <v>104891</v>
      </c>
      <c r="L820" s="186">
        <v>90.83</v>
      </c>
      <c r="M820" s="187">
        <f t="shared" si="14"/>
        <v>2.9472901555105444E-2</v>
      </c>
    </row>
    <row r="821" spans="1:13" ht="11.85" customHeight="1" x14ac:dyDescent="0.25">
      <c r="A821" s="175"/>
      <c r="B821" s="176"/>
      <c r="C821" s="176"/>
      <c r="D821" s="188"/>
      <c r="E821" s="840" t="s">
        <v>215</v>
      </c>
      <c r="F821" s="841"/>
      <c r="G821" s="842"/>
      <c r="H821" s="843">
        <v>263185</v>
      </c>
      <c r="I821" s="844"/>
      <c r="J821" s="185">
        <v>263185</v>
      </c>
      <c r="K821" s="185">
        <v>127096</v>
      </c>
      <c r="L821" s="186">
        <v>48.29</v>
      </c>
      <c r="M821" s="187">
        <f t="shared" si="14"/>
        <v>3.5712195479571003E-2</v>
      </c>
    </row>
    <row r="822" spans="1:13" ht="11.85" customHeight="1" x14ac:dyDescent="0.25">
      <c r="A822" s="175"/>
      <c r="B822" s="176"/>
      <c r="C822" s="176"/>
      <c r="D822" s="188"/>
      <c r="E822" s="840" t="s">
        <v>216</v>
      </c>
      <c r="F822" s="841"/>
      <c r="G822" s="842"/>
      <c r="H822" s="843">
        <v>35474</v>
      </c>
      <c r="I822" s="844"/>
      <c r="J822" s="185">
        <v>35474</v>
      </c>
      <c r="K822" s="185">
        <v>14292</v>
      </c>
      <c r="L822" s="186">
        <v>40.29</v>
      </c>
      <c r="M822" s="187">
        <f t="shared" si="14"/>
        <v>4.0158517797100517E-3</v>
      </c>
    </row>
    <row r="823" spans="1:13" ht="11.85" customHeight="1" x14ac:dyDescent="0.25">
      <c r="A823" s="175"/>
      <c r="B823" s="176"/>
      <c r="C823" s="176"/>
      <c r="D823" s="188"/>
      <c r="E823" s="840" t="s">
        <v>218</v>
      </c>
      <c r="F823" s="841"/>
      <c r="G823" s="842"/>
      <c r="H823" s="843">
        <v>4290</v>
      </c>
      <c r="I823" s="844"/>
      <c r="J823" s="185">
        <v>5090</v>
      </c>
      <c r="K823" s="185">
        <v>2321</v>
      </c>
      <c r="L823" s="186">
        <v>45.59</v>
      </c>
      <c r="M823" s="187">
        <f t="shared" si="14"/>
        <v>6.5216848451630496E-4</v>
      </c>
    </row>
    <row r="824" spans="1:13" ht="11.85" customHeight="1" x14ac:dyDescent="0.25">
      <c r="A824" s="175"/>
      <c r="B824" s="176"/>
      <c r="C824" s="176"/>
      <c r="D824" s="188"/>
      <c r="E824" s="840" t="s">
        <v>219</v>
      </c>
      <c r="F824" s="841"/>
      <c r="G824" s="842"/>
      <c r="H824" s="843">
        <v>37300</v>
      </c>
      <c r="I824" s="844"/>
      <c r="J824" s="185">
        <v>37300</v>
      </c>
      <c r="K824" s="185">
        <v>12957</v>
      </c>
      <c r="L824" s="186">
        <v>34.74</v>
      </c>
      <c r="M824" s="187">
        <f t="shared" si="14"/>
        <v>3.6407354820671102E-3</v>
      </c>
    </row>
    <row r="825" spans="1:13" ht="11.85" customHeight="1" x14ac:dyDescent="0.25">
      <c r="A825" s="175"/>
      <c r="B825" s="176"/>
      <c r="C825" s="176"/>
      <c r="D825" s="188"/>
      <c r="E825" s="840" t="s">
        <v>327</v>
      </c>
      <c r="F825" s="841"/>
      <c r="G825" s="842"/>
      <c r="H825" s="843">
        <v>140000</v>
      </c>
      <c r="I825" s="844"/>
      <c r="J825" s="185">
        <v>140000</v>
      </c>
      <c r="K825" s="185">
        <v>37267</v>
      </c>
      <c r="L825" s="186">
        <v>26.62</v>
      </c>
      <c r="M825" s="187">
        <f t="shared" si="14"/>
        <v>1.0471504917048314E-2</v>
      </c>
    </row>
    <row r="826" spans="1:13" ht="11.85" customHeight="1" x14ac:dyDescent="0.25">
      <c r="A826" s="175"/>
      <c r="B826" s="176"/>
      <c r="C826" s="176"/>
      <c r="D826" s="188"/>
      <c r="E826" s="840" t="s">
        <v>220</v>
      </c>
      <c r="F826" s="841"/>
      <c r="G826" s="842"/>
      <c r="H826" s="843">
        <v>149320</v>
      </c>
      <c r="I826" s="844"/>
      <c r="J826" s="185">
        <v>149320</v>
      </c>
      <c r="K826" s="185">
        <v>81144</v>
      </c>
      <c r="L826" s="186">
        <v>54.34</v>
      </c>
      <c r="M826" s="187">
        <f t="shared" si="14"/>
        <v>2.2800327232912986E-2</v>
      </c>
    </row>
    <row r="827" spans="1:13" ht="11.85" customHeight="1" x14ac:dyDescent="0.25">
      <c r="A827" s="175"/>
      <c r="B827" s="176"/>
      <c r="C827" s="176"/>
      <c r="D827" s="188"/>
      <c r="E827" s="840" t="s">
        <v>221</v>
      </c>
      <c r="F827" s="841"/>
      <c r="G827" s="842"/>
      <c r="H827" s="843">
        <v>31950</v>
      </c>
      <c r="I827" s="844"/>
      <c r="J827" s="185">
        <v>31950</v>
      </c>
      <c r="K827" s="185">
        <v>5287</v>
      </c>
      <c r="L827" s="186">
        <v>16.55</v>
      </c>
      <c r="M827" s="187">
        <f t="shared" si="14"/>
        <v>1.4855729330623456E-3</v>
      </c>
    </row>
    <row r="828" spans="1:13" ht="11.85" customHeight="1" x14ac:dyDescent="0.25">
      <c r="A828" s="175"/>
      <c r="B828" s="176"/>
      <c r="C828" s="176"/>
      <c r="D828" s="188"/>
      <c r="E828" s="840" t="s">
        <v>222</v>
      </c>
      <c r="F828" s="841"/>
      <c r="G828" s="842"/>
      <c r="H828" s="843">
        <v>2400</v>
      </c>
      <c r="I828" s="844"/>
      <c r="J828" s="185">
        <v>2400</v>
      </c>
      <c r="K828" s="185">
        <v>665</v>
      </c>
      <c r="L828" s="186">
        <v>27.71</v>
      </c>
      <c r="M828" s="187">
        <f t="shared" si="14"/>
        <v>1.8685568384461127E-4</v>
      </c>
    </row>
    <row r="829" spans="1:13" ht="11.85" customHeight="1" x14ac:dyDescent="0.25">
      <c r="A829" s="175"/>
      <c r="B829" s="176"/>
      <c r="C829" s="176"/>
      <c r="D829" s="188"/>
      <c r="E829" s="840" t="s">
        <v>223</v>
      </c>
      <c r="F829" s="841"/>
      <c r="G829" s="842"/>
      <c r="H829" s="843">
        <v>72188</v>
      </c>
      <c r="I829" s="844"/>
      <c r="J829" s="185">
        <v>72188</v>
      </c>
      <c r="K829" s="185">
        <v>34981</v>
      </c>
      <c r="L829" s="186">
        <v>48.46</v>
      </c>
      <c r="M829" s="187">
        <f t="shared" si="14"/>
        <v>9.8291709422080407E-3</v>
      </c>
    </row>
    <row r="830" spans="1:13" ht="11.85" customHeight="1" x14ac:dyDescent="0.25">
      <c r="A830" s="175"/>
      <c r="B830" s="176"/>
      <c r="C830" s="176"/>
      <c r="D830" s="188"/>
      <c r="E830" s="840" t="s">
        <v>224</v>
      </c>
      <c r="F830" s="841"/>
      <c r="G830" s="842"/>
      <c r="H830" s="843">
        <v>6990</v>
      </c>
      <c r="I830" s="844"/>
      <c r="J830" s="185">
        <v>6990</v>
      </c>
      <c r="K830" s="185">
        <v>2965</v>
      </c>
      <c r="L830" s="186">
        <v>42.41</v>
      </c>
      <c r="M830" s="187">
        <f t="shared" si="14"/>
        <v>8.3312346255529687E-4</v>
      </c>
    </row>
    <row r="831" spans="1:13" ht="24" customHeight="1" x14ac:dyDescent="0.25">
      <c r="A831" s="175"/>
      <c r="B831" s="176"/>
      <c r="C831" s="176"/>
      <c r="D831" s="188"/>
      <c r="E831" s="840" t="s">
        <v>226</v>
      </c>
      <c r="F831" s="841"/>
      <c r="G831" s="842"/>
      <c r="H831" s="843">
        <v>6100</v>
      </c>
      <c r="I831" s="844"/>
      <c r="J831" s="185">
        <v>6100</v>
      </c>
      <c r="K831" s="185">
        <v>2740</v>
      </c>
      <c r="L831" s="186">
        <v>44.92</v>
      </c>
      <c r="M831" s="187">
        <f t="shared" si="14"/>
        <v>7.6990161463794723E-4</v>
      </c>
    </row>
    <row r="832" spans="1:13" ht="11.85" customHeight="1" x14ac:dyDescent="0.25">
      <c r="A832" s="175"/>
      <c r="B832" s="176"/>
      <c r="C832" s="176"/>
      <c r="D832" s="188"/>
      <c r="E832" s="840" t="s">
        <v>228</v>
      </c>
      <c r="F832" s="841"/>
      <c r="G832" s="842"/>
      <c r="H832" s="843">
        <v>18132</v>
      </c>
      <c r="I832" s="844"/>
      <c r="J832" s="185">
        <v>18132</v>
      </c>
      <c r="K832" s="185">
        <v>7688</v>
      </c>
      <c r="L832" s="186">
        <v>42.4</v>
      </c>
      <c r="M832" s="187">
        <f t="shared" si="14"/>
        <v>2.1602202968381526E-3</v>
      </c>
    </row>
    <row r="833" spans="1:13" ht="11.85" customHeight="1" x14ac:dyDescent="0.25">
      <c r="A833" s="175"/>
      <c r="B833" s="176"/>
      <c r="C833" s="176"/>
      <c r="D833" s="188"/>
      <c r="E833" s="840" t="s">
        <v>229</v>
      </c>
      <c r="F833" s="841"/>
      <c r="G833" s="842"/>
      <c r="H833" s="843">
        <v>6500</v>
      </c>
      <c r="I833" s="844"/>
      <c r="J833" s="185">
        <v>5700</v>
      </c>
      <c r="K833" s="185">
        <v>289</v>
      </c>
      <c r="L833" s="186">
        <v>5.07</v>
      </c>
      <c r="M833" s="187">
        <f t="shared" si="14"/>
        <v>8.1204951324951368E-5</v>
      </c>
    </row>
    <row r="834" spans="1:13" ht="11.85" customHeight="1" x14ac:dyDescent="0.25">
      <c r="A834" s="175"/>
      <c r="B834" s="176"/>
      <c r="C834" s="176"/>
      <c r="D834" s="190"/>
      <c r="E834" s="840" t="s">
        <v>232</v>
      </c>
      <c r="F834" s="841"/>
      <c r="G834" s="842"/>
      <c r="H834" s="843">
        <v>197320</v>
      </c>
      <c r="I834" s="844"/>
      <c r="J834" s="185">
        <v>197320</v>
      </c>
      <c r="K834" s="185">
        <v>147990</v>
      </c>
      <c r="L834" s="186">
        <v>75</v>
      </c>
      <c r="M834" s="187">
        <f t="shared" si="14"/>
        <v>4.1583116770171465E-2</v>
      </c>
    </row>
    <row r="835" spans="1:13" ht="11.85" customHeight="1" x14ac:dyDescent="0.25">
      <c r="A835" s="175"/>
      <c r="B835" s="176"/>
      <c r="C835" s="176"/>
      <c r="D835" s="845" t="s">
        <v>238</v>
      </c>
      <c r="E835" s="846"/>
      <c r="F835" s="846"/>
      <c r="G835" s="847"/>
      <c r="H835" s="848">
        <v>50000</v>
      </c>
      <c r="I835" s="849"/>
      <c r="J835" s="215">
        <v>50000</v>
      </c>
      <c r="K835" s="215">
        <v>0</v>
      </c>
      <c r="L835" s="216">
        <v>0</v>
      </c>
      <c r="M835" s="217">
        <f t="shared" si="14"/>
        <v>0</v>
      </c>
    </row>
    <row r="836" spans="1:13" ht="11.85" customHeight="1" x14ac:dyDescent="0.25">
      <c r="A836" s="175"/>
      <c r="B836" s="176"/>
      <c r="C836" s="191"/>
      <c r="D836" s="189" t="s">
        <v>1</v>
      </c>
      <c r="E836" s="840" t="s">
        <v>241</v>
      </c>
      <c r="F836" s="841"/>
      <c r="G836" s="842"/>
      <c r="H836" s="843">
        <v>50000</v>
      </c>
      <c r="I836" s="844"/>
      <c r="J836" s="185">
        <v>50000</v>
      </c>
      <c r="K836" s="185">
        <v>0</v>
      </c>
      <c r="L836" s="186">
        <v>0</v>
      </c>
      <c r="M836" s="187">
        <f t="shared" si="14"/>
        <v>0</v>
      </c>
    </row>
    <row r="837" spans="1:13" ht="17.850000000000001" customHeight="1" x14ac:dyDescent="0.25">
      <c r="A837" s="175"/>
      <c r="B837" s="176"/>
      <c r="C837" s="859" t="s">
        <v>161</v>
      </c>
      <c r="D837" s="860"/>
      <c r="E837" s="860"/>
      <c r="F837" s="860"/>
      <c r="G837" s="860"/>
      <c r="H837" s="861">
        <v>932169</v>
      </c>
      <c r="I837" s="862"/>
      <c r="J837" s="177">
        <v>945407</v>
      </c>
      <c r="K837" s="177">
        <v>401270</v>
      </c>
      <c r="L837" s="178">
        <v>42.44</v>
      </c>
      <c r="M837" s="179">
        <f t="shared" si="14"/>
        <v>0.11275124850575514</v>
      </c>
    </row>
    <row r="838" spans="1:13" ht="11.85" customHeight="1" x14ac:dyDescent="0.25">
      <c r="A838" s="175"/>
      <c r="B838" s="176"/>
      <c r="C838" s="180" t="s">
        <v>1</v>
      </c>
      <c r="D838" s="845" t="s">
        <v>211</v>
      </c>
      <c r="E838" s="846"/>
      <c r="F838" s="846"/>
      <c r="G838" s="847"/>
      <c r="H838" s="848">
        <v>932169</v>
      </c>
      <c r="I838" s="849"/>
      <c r="J838" s="215">
        <v>945407</v>
      </c>
      <c r="K838" s="215">
        <v>401270</v>
      </c>
      <c r="L838" s="216">
        <v>42.44</v>
      </c>
      <c r="M838" s="217">
        <f t="shared" si="14"/>
        <v>0.11275124850575514</v>
      </c>
    </row>
    <row r="839" spans="1:13" ht="24" customHeight="1" x14ac:dyDescent="0.25">
      <c r="A839" s="175"/>
      <c r="B839" s="176"/>
      <c r="C839" s="176"/>
      <c r="D839" s="188" t="s">
        <v>1</v>
      </c>
      <c r="E839" s="840" t="s">
        <v>350</v>
      </c>
      <c r="F839" s="841"/>
      <c r="G839" s="842"/>
      <c r="H839" s="843">
        <v>50000</v>
      </c>
      <c r="I839" s="844"/>
      <c r="J839" s="185">
        <v>50000</v>
      </c>
      <c r="K839" s="185">
        <v>50000</v>
      </c>
      <c r="L839" s="186">
        <v>100</v>
      </c>
      <c r="M839" s="187">
        <f t="shared" si="14"/>
        <v>1.4049299537188817E-2</v>
      </c>
    </row>
    <row r="840" spans="1:13" ht="11.85" customHeight="1" x14ac:dyDescent="0.25">
      <c r="A840" s="175"/>
      <c r="B840" s="176"/>
      <c r="C840" s="176"/>
      <c r="D840" s="188"/>
      <c r="E840" s="840" t="s">
        <v>212</v>
      </c>
      <c r="F840" s="841"/>
      <c r="G840" s="842"/>
      <c r="H840" s="843">
        <v>23555</v>
      </c>
      <c r="I840" s="844"/>
      <c r="J840" s="185">
        <v>16312</v>
      </c>
      <c r="K840" s="185">
        <v>200</v>
      </c>
      <c r="L840" s="186">
        <v>1.23</v>
      </c>
      <c r="M840" s="187">
        <f t="shared" si="14"/>
        <v>5.6197198148755268E-5</v>
      </c>
    </row>
    <row r="841" spans="1:13" ht="11.85" customHeight="1" x14ac:dyDescent="0.25">
      <c r="A841" s="175"/>
      <c r="B841" s="176"/>
      <c r="C841" s="176"/>
      <c r="D841" s="188"/>
      <c r="E841" s="840" t="s">
        <v>276</v>
      </c>
      <c r="F841" s="841"/>
      <c r="G841" s="842"/>
      <c r="H841" s="843">
        <v>10000</v>
      </c>
      <c r="I841" s="844"/>
      <c r="J841" s="185">
        <v>10000</v>
      </c>
      <c r="K841" s="185">
        <v>10000</v>
      </c>
      <c r="L841" s="186">
        <v>100</v>
      </c>
      <c r="M841" s="187">
        <f t="shared" si="14"/>
        <v>2.8098599074377634E-3</v>
      </c>
    </row>
    <row r="842" spans="1:13" ht="11.85" customHeight="1" x14ac:dyDescent="0.25">
      <c r="A842" s="192"/>
      <c r="B842" s="193"/>
      <c r="C842" s="193"/>
      <c r="D842" s="213"/>
      <c r="E842" s="831" t="s">
        <v>213</v>
      </c>
      <c r="F842" s="832"/>
      <c r="G842" s="833"/>
      <c r="H842" s="834">
        <v>293668</v>
      </c>
      <c r="I842" s="835"/>
      <c r="J842" s="195">
        <v>300868</v>
      </c>
      <c r="K842" s="195">
        <v>114303</v>
      </c>
      <c r="L842" s="196">
        <v>37.99</v>
      </c>
      <c r="M842" s="197">
        <f t="shared" si="14"/>
        <v>3.2117541699985867E-2</v>
      </c>
    </row>
    <row r="843" spans="1:13" ht="11.85" customHeight="1" x14ac:dyDescent="0.25">
      <c r="A843" s="175" t="s">
        <v>1</v>
      </c>
      <c r="B843" s="176"/>
      <c r="C843" s="176"/>
      <c r="D843" s="188"/>
      <c r="E843" s="871" t="s">
        <v>371</v>
      </c>
      <c r="F843" s="872"/>
      <c r="G843" s="873"/>
      <c r="H843" s="874">
        <v>20592</v>
      </c>
      <c r="I843" s="875"/>
      <c r="J843" s="198">
        <v>20592</v>
      </c>
      <c r="K843" s="198">
        <v>7091</v>
      </c>
      <c r="L843" s="199">
        <v>34.43</v>
      </c>
      <c r="M843" s="200">
        <f t="shared" si="14"/>
        <v>1.992471660364118E-3</v>
      </c>
    </row>
    <row r="844" spans="1:13" ht="11.85" customHeight="1" x14ac:dyDescent="0.25">
      <c r="A844" s="175"/>
      <c r="B844" s="176"/>
      <c r="C844" s="176"/>
      <c r="D844" s="188"/>
      <c r="E844" s="840" t="s">
        <v>372</v>
      </c>
      <c r="F844" s="841"/>
      <c r="G844" s="842"/>
      <c r="H844" s="843">
        <v>19008</v>
      </c>
      <c r="I844" s="844"/>
      <c r="J844" s="185">
        <v>19008</v>
      </c>
      <c r="K844" s="185">
        <v>6417</v>
      </c>
      <c r="L844" s="186">
        <v>33.76</v>
      </c>
      <c r="M844" s="187">
        <f t="shared" si="14"/>
        <v>1.8030871026028128E-3</v>
      </c>
    </row>
    <row r="845" spans="1:13" ht="11.85" customHeight="1" x14ac:dyDescent="0.25">
      <c r="A845" s="175"/>
      <c r="B845" s="176"/>
      <c r="C845" s="176"/>
      <c r="D845" s="188"/>
      <c r="E845" s="840" t="s">
        <v>214</v>
      </c>
      <c r="F845" s="841"/>
      <c r="G845" s="842"/>
      <c r="H845" s="843">
        <v>16364</v>
      </c>
      <c r="I845" s="844"/>
      <c r="J845" s="185">
        <v>16364</v>
      </c>
      <c r="K845" s="185">
        <v>16339</v>
      </c>
      <c r="L845" s="186">
        <v>99.85</v>
      </c>
      <c r="M845" s="187">
        <f t="shared" si="14"/>
        <v>4.5910301027625618E-3</v>
      </c>
    </row>
    <row r="846" spans="1:13" ht="11.85" customHeight="1" x14ac:dyDescent="0.25">
      <c r="A846" s="175"/>
      <c r="B846" s="176"/>
      <c r="C846" s="176"/>
      <c r="D846" s="188"/>
      <c r="E846" s="840" t="s">
        <v>373</v>
      </c>
      <c r="F846" s="841"/>
      <c r="G846" s="842"/>
      <c r="H846" s="843">
        <v>1248</v>
      </c>
      <c r="I846" s="844"/>
      <c r="J846" s="185">
        <v>1248</v>
      </c>
      <c r="K846" s="185">
        <v>1248</v>
      </c>
      <c r="L846" s="186">
        <v>99.99</v>
      </c>
      <c r="M846" s="187">
        <f t="shared" si="14"/>
        <v>3.506705164482329E-4</v>
      </c>
    </row>
    <row r="847" spans="1:13" ht="11.85" customHeight="1" x14ac:dyDescent="0.25">
      <c r="A847" s="175"/>
      <c r="B847" s="176"/>
      <c r="C847" s="176"/>
      <c r="D847" s="188"/>
      <c r="E847" s="840" t="s">
        <v>374</v>
      </c>
      <c r="F847" s="841"/>
      <c r="G847" s="842"/>
      <c r="H847" s="843">
        <v>1152</v>
      </c>
      <c r="I847" s="844"/>
      <c r="J847" s="185">
        <v>1152</v>
      </c>
      <c r="K847" s="185">
        <v>1152</v>
      </c>
      <c r="L847" s="186">
        <v>99.99</v>
      </c>
      <c r="M847" s="187">
        <f t="shared" si="14"/>
        <v>3.2369586133683035E-4</v>
      </c>
    </row>
    <row r="848" spans="1:13" ht="11.85" customHeight="1" x14ac:dyDescent="0.25">
      <c r="A848" s="175"/>
      <c r="B848" s="176"/>
      <c r="C848" s="176"/>
      <c r="D848" s="188"/>
      <c r="E848" s="840" t="s">
        <v>215</v>
      </c>
      <c r="F848" s="841"/>
      <c r="G848" s="842"/>
      <c r="H848" s="843">
        <v>57726</v>
      </c>
      <c r="I848" s="844"/>
      <c r="J848" s="185">
        <v>59036</v>
      </c>
      <c r="K848" s="185">
        <v>20597</v>
      </c>
      <c r="L848" s="186">
        <v>34.89</v>
      </c>
      <c r="M848" s="187">
        <f t="shared" si="14"/>
        <v>5.7874684513495615E-3</v>
      </c>
    </row>
    <row r="849" spans="1:13" ht="11.85" customHeight="1" x14ac:dyDescent="0.25">
      <c r="A849" s="175"/>
      <c r="B849" s="176"/>
      <c r="C849" s="176"/>
      <c r="D849" s="188"/>
      <c r="E849" s="840" t="s">
        <v>375</v>
      </c>
      <c r="F849" s="841"/>
      <c r="G849" s="842"/>
      <c r="H849" s="843">
        <v>5540</v>
      </c>
      <c r="I849" s="844"/>
      <c r="J849" s="185">
        <v>5575</v>
      </c>
      <c r="K849" s="185">
        <v>1171</v>
      </c>
      <c r="L849" s="186">
        <v>21</v>
      </c>
      <c r="M849" s="187">
        <f t="shared" si="14"/>
        <v>3.2903459516096209E-4</v>
      </c>
    </row>
    <row r="850" spans="1:13" ht="11.85" customHeight="1" x14ac:dyDescent="0.25">
      <c r="A850" s="175"/>
      <c r="B850" s="176"/>
      <c r="C850" s="176"/>
      <c r="D850" s="188"/>
      <c r="E850" s="840" t="s">
        <v>376</v>
      </c>
      <c r="F850" s="841"/>
      <c r="G850" s="842"/>
      <c r="H850" s="843">
        <v>5113</v>
      </c>
      <c r="I850" s="844"/>
      <c r="J850" s="185">
        <v>5125</v>
      </c>
      <c r="K850" s="185">
        <v>1897</v>
      </c>
      <c r="L850" s="186">
        <v>37.020000000000003</v>
      </c>
      <c r="M850" s="187">
        <f t="shared" si="14"/>
        <v>5.3303042444094375E-4</v>
      </c>
    </row>
    <row r="851" spans="1:13" ht="11.85" customHeight="1" x14ac:dyDescent="0.25">
      <c r="A851" s="175"/>
      <c r="B851" s="176"/>
      <c r="C851" s="176"/>
      <c r="D851" s="188"/>
      <c r="E851" s="840" t="s">
        <v>216</v>
      </c>
      <c r="F851" s="841"/>
      <c r="G851" s="842"/>
      <c r="H851" s="843">
        <v>6127</v>
      </c>
      <c r="I851" s="844"/>
      <c r="J851" s="185">
        <v>6304</v>
      </c>
      <c r="K851" s="185">
        <v>1504</v>
      </c>
      <c r="L851" s="186">
        <v>23.85</v>
      </c>
      <c r="M851" s="187">
        <f t="shared" ref="M851:M914" si="15">+K851/$K$9*100</f>
        <v>4.2260293007863965E-4</v>
      </c>
    </row>
    <row r="852" spans="1:13" ht="11.85" customHeight="1" x14ac:dyDescent="0.25">
      <c r="A852" s="175"/>
      <c r="B852" s="176"/>
      <c r="C852" s="176"/>
      <c r="D852" s="188"/>
      <c r="E852" s="840" t="s">
        <v>377</v>
      </c>
      <c r="F852" s="841"/>
      <c r="G852" s="842"/>
      <c r="H852" s="843">
        <v>415</v>
      </c>
      <c r="I852" s="844"/>
      <c r="J852" s="185">
        <v>420</v>
      </c>
      <c r="K852" s="185">
        <v>29</v>
      </c>
      <c r="L852" s="186">
        <v>6.93</v>
      </c>
      <c r="M852" s="187">
        <f t="shared" si="15"/>
        <v>8.1485937315695132E-6</v>
      </c>
    </row>
    <row r="853" spans="1:13" ht="11.85" customHeight="1" x14ac:dyDescent="0.25">
      <c r="A853" s="175"/>
      <c r="B853" s="176"/>
      <c r="C853" s="176"/>
      <c r="D853" s="188"/>
      <c r="E853" s="840" t="s">
        <v>378</v>
      </c>
      <c r="F853" s="841"/>
      <c r="G853" s="842"/>
      <c r="H853" s="843">
        <v>383</v>
      </c>
      <c r="I853" s="844"/>
      <c r="J853" s="185">
        <v>385</v>
      </c>
      <c r="K853" s="185">
        <v>80</v>
      </c>
      <c r="L853" s="186">
        <v>20.87</v>
      </c>
      <c r="M853" s="187">
        <f t="shared" si="15"/>
        <v>2.2478879259502108E-5</v>
      </c>
    </row>
    <row r="854" spans="1:13" ht="11.85" customHeight="1" x14ac:dyDescent="0.25">
      <c r="A854" s="175"/>
      <c r="B854" s="176"/>
      <c r="C854" s="176"/>
      <c r="D854" s="188"/>
      <c r="E854" s="840" t="s">
        <v>218</v>
      </c>
      <c r="F854" s="841"/>
      <c r="G854" s="842"/>
      <c r="H854" s="843">
        <v>32720</v>
      </c>
      <c r="I854" s="844"/>
      <c r="J854" s="185">
        <v>37720</v>
      </c>
      <c r="K854" s="185">
        <v>13663</v>
      </c>
      <c r="L854" s="186">
        <v>36.22</v>
      </c>
      <c r="M854" s="187">
        <f t="shared" si="15"/>
        <v>3.8391115915322161E-3</v>
      </c>
    </row>
    <row r="855" spans="1:13" ht="11.85" customHeight="1" x14ac:dyDescent="0.25">
      <c r="A855" s="175"/>
      <c r="B855" s="176"/>
      <c r="C855" s="176"/>
      <c r="D855" s="188"/>
      <c r="E855" s="840" t="s">
        <v>379</v>
      </c>
      <c r="F855" s="841"/>
      <c r="G855" s="842"/>
      <c r="H855" s="843">
        <v>15679</v>
      </c>
      <c r="I855" s="844"/>
      <c r="J855" s="185">
        <v>16165</v>
      </c>
      <c r="K855" s="185">
        <v>9443</v>
      </c>
      <c r="L855" s="186">
        <v>58.42</v>
      </c>
      <c r="M855" s="187">
        <f t="shared" si="15"/>
        <v>2.65335071059348E-3</v>
      </c>
    </row>
    <row r="856" spans="1:13" ht="11.85" customHeight="1" x14ac:dyDescent="0.25">
      <c r="A856" s="175"/>
      <c r="B856" s="176"/>
      <c r="C856" s="176"/>
      <c r="D856" s="188"/>
      <c r="E856" s="840" t="s">
        <v>380</v>
      </c>
      <c r="F856" s="841"/>
      <c r="G856" s="842"/>
      <c r="H856" s="843">
        <v>12353</v>
      </c>
      <c r="I856" s="844"/>
      <c r="J856" s="185">
        <v>12509</v>
      </c>
      <c r="K856" s="185">
        <v>4798</v>
      </c>
      <c r="L856" s="186">
        <v>38.36</v>
      </c>
      <c r="M856" s="187">
        <f t="shared" si="15"/>
        <v>1.348170783588639E-3</v>
      </c>
    </row>
    <row r="857" spans="1:13" ht="11.85" customHeight="1" x14ac:dyDescent="0.25">
      <c r="A857" s="175"/>
      <c r="B857" s="176"/>
      <c r="C857" s="176"/>
      <c r="D857" s="188"/>
      <c r="E857" s="840" t="s">
        <v>219</v>
      </c>
      <c r="F857" s="841"/>
      <c r="G857" s="842"/>
      <c r="H857" s="843">
        <v>43900</v>
      </c>
      <c r="I857" s="844"/>
      <c r="J857" s="185">
        <v>50900</v>
      </c>
      <c r="K857" s="185">
        <v>34646</v>
      </c>
      <c r="L857" s="186">
        <v>68.069999999999993</v>
      </c>
      <c r="M857" s="187">
        <f t="shared" si="15"/>
        <v>9.7350406353088753E-3</v>
      </c>
    </row>
    <row r="858" spans="1:13" ht="11.85" customHeight="1" x14ac:dyDescent="0.25">
      <c r="A858" s="175"/>
      <c r="B858" s="176"/>
      <c r="C858" s="176"/>
      <c r="D858" s="188"/>
      <c r="E858" s="840" t="s">
        <v>367</v>
      </c>
      <c r="F858" s="841"/>
      <c r="G858" s="842"/>
      <c r="H858" s="843">
        <v>9173</v>
      </c>
      <c r="I858" s="844"/>
      <c r="J858" s="185">
        <v>9173</v>
      </c>
      <c r="K858" s="185">
        <v>910</v>
      </c>
      <c r="L858" s="186">
        <v>9.92</v>
      </c>
      <c r="M858" s="187">
        <f t="shared" si="15"/>
        <v>2.556972515768365E-4</v>
      </c>
    </row>
    <row r="859" spans="1:13" ht="11.85" customHeight="1" x14ac:dyDescent="0.25">
      <c r="A859" s="175"/>
      <c r="B859" s="176"/>
      <c r="C859" s="176"/>
      <c r="D859" s="188"/>
      <c r="E859" s="840" t="s">
        <v>381</v>
      </c>
      <c r="F859" s="841"/>
      <c r="G859" s="842"/>
      <c r="H859" s="843">
        <v>6479</v>
      </c>
      <c r="I859" s="844"/>
      <c r="J859" s="185">
        <v>6479</v>
      </c>
      <c r="K859" s="185">
        <v>140</v>
      </c>
      <c r="L859" s="186">
        <v>2.17</v>
      </c>
      <c r="M859" s="187">
        <f t="shared" si="15"/>
        <v>3.933803870412869E-5</v>
      </c>
    </row>
    <row r="860" spans="1:13" ht="11.85" customHeight="1" x14ac:dyDescent="0.25">
      <c r="A860" s="175"/>
      <c r="B860" s="176"/>
      <c r="C860" s="176"/>
      <c r="D860" s="188"/>
      <c r="E860" s="840" t="s">
        <v>327</v>
      </c>
      <c r="F860" s="841"/>
      <c r="G860" s="842"/>
      <c r="H860" s="843">
        <v>2500</v>
      </c>
      <c r="I860" s="844"/>
      <c r="J860" s="185">
        <v>2500</v>
      </c>
      <c r="K860" s="185">
        <v>1185</v>
      </c>
      <c r="L860" s="186">
        <v>47.42</v>
      </c>
      <c r="M860" s="187">
        <f t="shared" si="15"/>
        <v>3.3296839903137495E-4</v>
      </c>
    </row>
    <row r="861" spans="1:13" ht="11.85" customHeight="1" x14ac:dyDescent="0.25">
      <c r="A861" s="175"/>
      <c r="B861" s="176"/>
      <c r="C861" s="176"/>
      <c r="D861" s="188"/>
      <c r="E861" s="840" t="s">
        <v>382</v>
      </c>
      <c r="F861" s="841"/>
      <c r="G861" s="842"/>
      <c r="H861" s="843">
        <v>104</v>
      </c>
      <c r="I861" s="844"/>
      <c r="J861" s="185">
        <v>104</v>
      </c>
      <c r="K861" s="185">
        <v>0</v>
      </c>
      <c r="L861" s="186">
        <v>0</v>
      </c>
      <c r="M861" s="187">
        <f t="shared" si="15"/>
        <v>0</v>
      </c>
    </row>
    <row r="862" spans="1:13" ht="11.85" customHeight="1" x14ac:dyDescent="0.25">
      <c r="A862" s="175"/>
      <c r="B862" s="176"/>
      <c r="C862" s="176"/>
      <c r="D862" s="188"/>
      <c r="E862" s="840" t="s">
        <v>383</v>
      </c>
      <c r="F862" s="841"/>
      <c r="G862" s="842"/>
      <c r="H862" s="843">
        <v>96</v>
      </c>
      <c r="I862" s="844"/>
      <c r="J862" s="185">
        <v>96</v>
      </c>
      <c r="K862" s="185">
        <v>0</v>
      </c>
      <c r="L862" s="186">
        <v>0</v>
      </c>
      <c r="M862" s="187">
        <f t="shared" si="15"/>
        <v>0</v>
      </c>
    </row>
    <row r="863" spans="1:13" ht="11.85" customHeight="1" x14ac:dyDescent="0.25">
      <c r="A863" s="175"/>
      <c r="B863" s="176"/>
      <c r="C863" s="176"/>
      <c r="D863" s="188"/>
      <c r="E863" s="840" t="s">
        <v>221</v>
      </c>
      <c r="F863" s="841"/>
      <c r="G863" s="842"/>
      <c r="H863" s="843">
        <v>51000</v>
      </c>
      <c r="I863" s="844"/>
      <c r="J863" s="185">
        <v>51000</v>
      </c>
      <c r="K863" s="185">
        <v>220</v>
      </c>
      <c r="L863" s="186">
        <v>0.43</v>
      </c>
      <c r="M863" s="187">
        <f t="shared" si="15"/>
        <v>6.1816917963630801E-5</v>
      </c>
    </row>
    <row r="864" spans="1:13" ht="11.85" customHeight="1" x14ac:dyDescent="0.25">
      <c r="A864" s="175"/>
      <c r="B864" s="176"/>
      <c r="C864" s="176"/>
      <c r="D864" s="188"/>
      <c r="E864" s="840" t="s">
        <v>384</v>
      </c>
      <c r="F864" s="841"/>
      <c r="G864" s="842"/>
      <c r="H864" s="843">
        <v>520</v>
      </c>
      <c r="I864" s="844"/>
      <c r="J864" s="185">
        <v>520</v>
      </c>
      <c r="K864" s="185">
        <v>0</v>
      </c>
      <c r="L864" s="186">
        <v>0</v>
      </c>
      <c r="M864" s="187">
        <f t="shared" si="15"/>
        <v>0</v>
      </c>
    </row>
    <row r="865" spans="1:13" ht="11.85" customHeight="1" x14ac:dyDescent="0.25">
      <c r="A865" s="175"/>
      <c r="B865" s="176"/>
      <c r="C865" s="176"/>
      <c r="D865" s="188"/>
      <c r="E865" s="840" t="s">
        <v>385</v>
      </c>
      <c r="F865" s="841"/>
      <c r="G865" s="842"/>
      <c r="H865" s="843">
        <v>480</v>
      </c>
      <c r="I865" s="844"/>
      <c r="J865" s="185">
        <v>480</v>
      </c>
      <c r="K865" s="185">
        <v>0</v>
      </c>
      <c r="L865" s="186">
        <v>0</v>
      </c>
      <c r="M865" s="187">
        <f t="shared" si="15"/>
        <v>0</v>
      </c>
    </row>
    <row r="866" spans="1:13" ht="11.85" customHeight="1" x14ac:dyDescent="0.25">
      <c r="A866" s="175"/>
      <c r="B866" s="176"/>
      <c r="C866" s="176"/>
      <c r="D866" s="188"/>
      <c r="E866" s="840" t="s">
        <v>222</v>
      </c>
      <c r="F866" s="841"/>
      <c r="G866" s="842"/>
      <c r="H866" s="843">
        <v>323</v>
      </c>
      <c r="I866" s="844"/>
      <c r="J866" s="185">
        <v>323</v>
      </c>
      <c r="K866" s="185">
        <v>180</v>
      </c>
      <c r="L866" s="186">
        <v>55.73</v>
      </c>
      <c r="M866" s="187">
        <f t="shared" si="15"/>
        <v>5.0577478333879742E-5</v>
      </c>
    </row>
    <row r="867" spans="1:13" ht="11.85" customHeight="1" x14ac:dyDescent="0.25">
      <c r="A867" s="175"/>
      <c r="B867" s="176"/>
      <c r="C867" s="176"/>
      <c r="D867" s="188"/>
      <c r="E867" s="840" t="s">
        <v>223</v>
      </c>
      <c r="F867" s="841"/>
      <c r="G867" s="842"/>
      <c r="H867" s="843">
        <v>108552</v>
      </c>
      <c r="I867" s="844"/>
      <c r="J867" s="185">
        <v>96542</v>
      </c>
      <c r="K867" s="185">
        <v>33684</v>
      </c>
      <c r="L867" s="186">
        <v>34.89</v>
      </c>
      <c r="M867" s="187">
        <f t="shared" si="15"/>
        <v>9.4647321122133619E-3</v>
      </c>
    </row>
    <row r="868" spans="1:13" ht="11.85" customHeight="1" x14ac:dyDescent="0.25">
      <c r="A868" s="175"/>
      <c r="B868" s="176"/>
      <c r="C868" s="176"/>
      <c r="D868" s="188"/>
      <c r="E868" s="840" t="s">
        <v>368</v>
      </c>
      <c r="F868" s="841"/>
      <c r="G868" s="842"/>
      <c r="H868" s="843">
        <v>39057</v>
      </c>
      <c r="I868" s="844"/>
      <c r="J868" s="185">
        <v>43027</v>
      </c>
      <c r="K868" s="185">
        <v>28893</v>
      </c>
      <c r="L868" s="186">
        <v>67.150000000000006</v>
      </c>
      <c r="M868" s="187">
        <f t="shared" si="15"/>
        <v>8.1185282305599304E-3</v>
      </c>
    </row>
    <row r="869" spans="1:13" ht="11.85" customHeight="1" x14ac:dyDescent="0.25">
      <c r="A869" s="175"/>
      <c r="B869" s="176"/>
      <c r="C869" s="176"/>
      <c r="D869" s="188"/>
      <c r="E869" s="840" t="s">
        <v>386</v>
      </c>
      <c r="F869" s="841"/>
      <c r="G869" s="842"/>
      <c r="H869" s="843">
        <v>28345</v>
      </c>
      <c r="I869" s="844"/>
      <c r="J869" s="185">
        <v>32831</v>
      </c>
      <c r="K869" s="185">
        <v>5354</v>
      </c>
      <c r="L869" s="186">
        <v>16.309999999999999</v>
      </c>
      <c r="M869" s="187">
        <f t="shared" si="15"/>
        <v>1.5043989944421784E-3</v>
      </c>
    </row>
    <row r="870" spans="1:13" ht="11.85" customHeight="1" x14ac:dyDescent="0.25">
      <c r="A870" s="175"/>
      <c r="B870" s="176"/>
      <c r="C870" s="176"/>
      <c r="D870" s="188"/>
      <c r="E870" s="840" t="s">
        <v>225</v>
      </c>
      <c r="F870" s="841"/>
      <c r="G870" s="842"/>
      <c r="H870" s="843">
        <v>150</v>
      </c>
      <c r="I870" s="844"/>
      <c r="J870" s="185">
        <v>150</v>
      </c>
      <c r="K870" s="185">
        <v>0</v>
      </c>
      <c r="L870" s="186">
        <v>0</v>
      </c>
      <c r="M870" s="187">
        <f t="shared" si="15"/>
        <v>0</v>
      </c>
    </row>
    <row r="871" spans="1:13" ht="24" customHeight="1" x14ac:dyDescent="0.25">
      <c r="A871" s="175"/>
      <c r="B871" s="176"/>
      <c r="C871" s="176"/>
      <c r="D871" s="188"/>
      <c r="E871" s="840" t="s">
        <v>226</v>
      </c>
      <c r="F871" s="841"/>
      <c r="G871" s="842"/>
      <c r="H871" s="843">
        <v>3840</v>
      </c>
      <c r="I871" s="844"/>
      <c r="J871" s="185">
        <v>3840</v>
      </c>
      <c r="K871" s="185">
        <v>1709</v>
      </c>
      <c r="L871" s="186">
        <v>44.5</v>
      </c>
      <c r="M871" s="187">
        <f t="shared" si="15"/>
        <v>4.8020505818111378E-4</v>
      </c>
    </row>
    <row r="872" spans="1:13" ht="24" customHeight="1" x14ac:dyDescent="0.25">
      <c r="A872" s="175"/>
      <c r="B872" s="176"/>
      <c r="C872" s="176"/>
      <c r="D872" s="188"/>
      <c r="E872" s="840" t="s">
        <v>387</v>
      </c>
      <c r="F872" s="841"/>
      <c r="G872" s="842"/>
      <c r="H872" s="843">
        <v>686</v>
      </c>
      <c r="I872" s="844"/>
      <c r="J872" s="185">
        <v>686</v>
      </c>
      <c r="K872" s="185">
        <v>387</v>
      </c>
      <c r="L872" s="186">
        <v>56.47</v>
      </c>
      <c r="M872" s="187">
        <f t="shared" si="15"/>
        <v>1.0874157841784144E-4</v>
      </c>
    </row>
    <row r="873" spans="1:13" ht="24" customHeight="1" x14ac:dyDescent="0.25">
      <c r="A873" s="175"/>
      <c r="B873" s="176"/>
      <c r="C873" s="176"/>
      <c r="D873" s="188"/>
      <c r="E873" s="840" t="s">
        <v>388</v>
      </c>
      <c r="F873" s="841"/>
      <c r="G873" s="842"/>
      <c r="H873" s="843">
        <v>634</v>
      </c>
      <c r="I873" s="844"/>
      <c r="J873" s="185">
        <v>634</v>
      </c>
      <c r="K873" s="185">
        <v>275</v>
      </c>
      <c r="L873" s="186">
        <v>43.4</v>
      </c>
      <c r="M873" s="187">
        <f t="shared" si="15"/>
        <v>7.7271147454538501E-5</v>
      </c>
    </row>
    <row r="874" spans="1:13" ht="11.85" customHeight="1" x14ac:dyDescent="0.25">
      <c r="A874" s="175"/>
      <c r="B874" s="176"/>
      <c r="C874" s="176"/>
      <c r="D874" s="188"/>
      <c r="E874" s="840" t="s">
        <v>227</v>
      </c>
      <c r="F874" s="841"/>
      <c r="G874" s="842"/>
      <c r="H874" s="843">
        <v>1500</v>
      </c>
      <c r="I874" s="844"/>
      <c r="J874" s="185">
        <v>1500</v>
      </c>
      <c r="K874" s="185">
        <v>0</v>
      </c>
      <c r="L874" s="186">
        <v>0</v>
      </c>
      <c r="M874" s="187">
        <f t="shared" si="15"/>
        <v>0</v>
      </c>
    </row>
    <row r="875" spans="1:13" ht="11.85" customHeight="1" x14ac:dyDescent="0.25">
      <c r="A875" s="175"/>
      <c r="B875" s="176"/>
      <c r="C875" s="176"/>
      <c r="D875" s="188"/>
      <c r="E875" s="840" t="s">
        <v>229</v>
      </c>
      <c r="F875" s="841"/>
      <c r="G875" s="842"/>
      <c r="H875" s="843">
        <v>7415</v>
      </c>
      <c r="I875" s="844"/>
      <c r="J875" s="185">
        <v>8915</v>
      </c>
      <c r="K875" s="185">
        <v>6048</v>
      </c>
      <c r="L875" s="186">
        <v>67.84</v>
      </c>
      <c r="M875" s="187">
        <f t="shared" si="15"/>
        <v>1.6994032720183594E-3</v>
      </c>
    </row>
    <row r="876" spans="1:13" ht="11.85" customHeight="1" x14ac:dyDescent="0.25">
      <c r="A876" s="175"/>
      <c r="B876" s="176"/>
      <c r="C876" s="176"/>
      <c r="D876" s="188"/>
      <c r="E876" s="840" t="s">
        <v>369</v>
      </c>
      <c r="F876" s="841"/>
      <c r="G876" s="842"/>
      <c r="H876" s="843">
        <v>948</v>
      </c>
      <c r="I876" s="844"/>
      <c r="J876" s="185">
        <v>2948</v>
      </c>
      <c r="K876" s="185">
        <v>1188</v>
      </c>
      <c r="L876" s="186">
        <v>40.299999999999997</v>
      </c>
      <c r="M876" s="187">
        <f t="shared" si="15"/>
        <v>3.338113570036063E-4</v>
      </c>
    </row>
    <row r="877" spans="1:13" ht="11.85" customHeight="1" x14ac:dyDescent="0.25">
      <c r="A877" s="175"/>
      <c r="B877" s="176"/>
      <c r="C877" s="176"/>
      <c r="D877" s="188"/>
      <c r="E877" s="840" t="s">
        <v>389</v>
      </c>
      <c r="F877" s="841"/>
      <c r="G877" s="842"/>
      <c r="H877" s="843">
        <v>875</v>
      </c>
      <c r="I877" s="844"/>
      <c r="J877" s="185">
        <v>2017</v>
      </c>
      <c r="K877" s="185">
        <v>1008</v>
      </c>
      <c r="L877" s="186">
        <v>49.99</v>
      </c>
      <c r="M877" s="187">
        <f t="shared" si="15"/>
        <v>2.8323387866972653E-4</v>
      </c>
    </row>
    <row r="878" spans="1:13" ht="11.85" customHeight="1" x14ac:dyDescent="0.25">
      <c r="A878" s="175"/>
      <c r="B878" s="176"/>
      <c r="C878" s="176"/>
      <c r="D878" s="188"/>
      <c r="E878" s="840" t="s">
        <v>230</v>
      </c>
      <c r="F878" s="841"/>
      <c r="G878" s="842"/>
      <c r="H878" s="843">
        <v>11100</v>
      </c>
      <c r="I878" s="844"/>
      <c r="J878" s="185">
        <v>9600</v>
      </c>
      <c r="K878" s="185">
        <v>4712</v>
      </c>
      <c r="L878" s="186">
        <v>49.09</v>
      </c>
      <c r="M878" s="187">
        <f t="shared" si="15"/>
        <v>1.3240059883846743E-3</v>
      </c>
    </row>
    <row r="879" spans="1:13" ht="11.85" customHeight="1" x14ac:dyDescent="0.25">
      <c r="A879" s="175"/>
      <c r="B879" s="176"/>
      <c r="C879" s="176"/>
      <c r="D879" s="188"/>
      <c r="E879" s="840" t="s">
        <v>370</v>
      </c>
      <c r="F879" s="841"/>
      <c r="G879" s="842"/>
      <c r="H879" s="843">
        <v>932</v>
      </c>
      <c r="I879" s="844"/>
      <c r="J879" s="185">
        <v>4932</v>
      </c>
      <c r="K879" s="185">
        <v>1343</v>
      </c>
      <c r="L879" s="186">
        <v>27.23</v>
      </c>
      <c r="M879" s="187">
        <f t="shared" si="15"/>
        <v>3.7736418556889167E-4</v>
      </c>
    </row>
    <row r="880" spans="1:13" ht="11.85" customHeight="1" x14ac:dyDescent="0.25">
      <c r="A880" s="175" t="s">
        <v>1</v>
      </c>
      <c r="B880" s="176"/>
      <c r="C880" s="176"/>
      <c r="D880" s="188"/>
      <c r="E880" s="840" t="s">
        <v>390</v>
      </c>
      <c r="F880" s="841"/>
      <c r="G880" s="842"/>
      <c r="H880" s="843">
        <v>860</v>
      </c>
      <c r="I880" s="844"/>
      <c r="J880" s="185">
        <v>860</v>
      </c>
      <c r="K880" s="185">
        <v>408</v>
      </c>
      <c r="L880" s="186">
        <v>47.39</v>
      </c>
      <c r="M880" s="187">
        <f t="shared" si="15"/>
        <v>1.1464228422346076E-4</v>
      </c>
    </row>
    <row r="881" spans="1:13" ht="11.85" customHeight="1" x14ac:dyDescent="0.25">
      <c r="A881" s="175"/>
      <c r="B881" s="176"/>
      <c r="C881" s="176"/>
      <c r="D881" s="188"/>
      <c r="E881" s="840" t="s">
        <v>231</v>
      </c>
      <c r="F881" s="841"/>
      <c r="G881" s="842"/>
      <c r="H881" s="843">
        <v>32860</v>
      </c>
      <c r="I881" s="844"/>
      <c r="J881" s="185">
        <v>28360</v>
      </c>
      <c r="K881" s="185">
        <v>12982</v>
      </c>
      <c r="L881" s="186">
        <v>45.77</v>
      </c>
      <c r="M881" s="187">
        <f t="shared" si="15"/>
        <v>3.647760131835705E-3</v>
      </c>
    </row>
    <row r="882" spans="1:13" ht="11.85" customHeight="1" x14ac:dyDescent="0.25">
      <c r="A882" s="175"/>
      <c r="B882" s="176"/>
      <c r="C882" s="176"/>
      <c r="D882" s="188"/>
      <c r="E882" s="840" t="s">
        <v>232</v>
      </c>
      <c r="F882" s="841"/>
      <c r="G882" s="842"/>
      <c r="H882" s="843">
        <v>5197</v>
      </c>
      <c r="I882" s="844"/>
      <c r="J882" s="185">
        <v>5197</v>
      </c>
      <c r="K882" s="185">
        <v>4718</v>
      </c>
      <c r="L882" s="186">
        <v>90.78</v>
      </c>
      <c r="M882" s="187">
        <f t="shared" si="15"/>
        <v>1.3256919043291369E-3</v>
      </c>
    </row>
    <row r="883" spans="1:13" ht="11.85" customHeight="1" x14ac:dyDescent="0.25">
      <c r="A883" s="175"/>
      <c r="B883" s="176"/>
      <c r="C883" s="176"/>
      <c r="D883" s="188"/>
      <c r="E883" s="840" t="s">
        <v>236</v>
      </c>
      <c r="F883" s="841"/>
      <c r="G883" s="842"/>
      <c r="H883" s="843">
        <v>0</v>
      </c>
      <c r="I883" s="844"/>
      <c r="J883" s="185">
        <v>0</v>
      </c>
      <c r="K883" s="185">
        <v>0</v>
      </c>
      <c r="L883" s="186">
        <v>0</v>
      </c>
      <c r="M883" s="187">
        <f t="shared" si="15"/>
        <v>0</v>
      </c>
    </row>
    <row r="884" spans="1:13" ht="11.85" customHeight="1" x14ac:dyDescent="0.25">
      <c r="A884" s="175"/>
      <c r="B884" s="176"/>
      <c r="C884" s="176"/>
      <c r="D884" s="188"/>
      <c r="E884" s="840" t="s">
        <v>237</v>
      </c>
      <c r="F884" s="841"/>
      <c r="G884" s="842"/>
      <c r="H884" s="843">
        <v>3000</v>
      </c>
      <c r="I884" s="844"/>
      <c r="J884" s="185">
        <v>3000</v>
      </c>
      <c r="K884" s="185">
        <v>1340</v>
      </c>
      <c r="L884" s="186">
        <v>44.67</v>
      </c>
      <c r="M884" s="187">
        <f t="shared" si="15"/>
        <v>3.7652122759666032E-4</v>
      </c>
    </row>
    <row r="885" spans="1:13" ht="11.85" customHeight="1" x14ac:dyDescent="0.25">
      <c r="A885" s="201"/>
      <c r="B885" s="191"/>
      <c r="C885" s="191"/>
      <c r="D885" s="190"/>
      <c r="E885" s="840" t="s">
        <v>279</v>
      </c>
      <c r="F885" s="841"/>
      <c r="G885" s="842"/>
      <c r="H885" s="843">
        <v>0</v>
      </c>
      <c r="I885" s="844"/>
      <c r="J885" s="185">
        <v>10</v>
      </c>
      <c r="K885" s="185">
        <v>7</v>
      </c>
      <c r="L885" s="186">
        <v>73.900000000000006</v>
      </c>
      <c r="M885" s="187">
        <f t="shared" si="15"/>
        <v>1.9669019352064347E-6</v>
      </c>
    </row>
    <row r="886" spans="1:13" ht="22.5" customHeight="1" x14ac:dyDescent="0.25">
      <c r="A886" s="863" t="s">
        <v>163</v>
      </c>
      <c r="B886" s="864"/>
      <c r="C886" s="864"/>
      <c r="D886" s="864"/>
      <c r="E886" s="864"/>
      <c r="F886" s="864"/>
      <c r="G886" s="864"/>
      <c r="H886" s="865">
        <v>3622300</v>
      </c>
      <c r="I886" s="866"/>
      <c r="J886" s="202">
        <v>3622300</v>
      </c>
      <c r="K886" s="202">
        <v>1492690</v>
      </c>
      <c r="L886" s="203">
        <v>41.21</v>
      </c>
      <c r="M886" s="204">
        <f t="shared" si="15"/>
        <v>0.4194249785233275</v>
      </c>
    </row>
    <row r="887" spans="1:13" ht="17.850000000000001" customHeight="1" x14ac:dyDescent="0.25">
      <c r="A887" s="175" t="s">
        <v>1</v>
      </c>
      <c r="B887" s="176"/>
      <c r="C887" s="859" t="s">
        <v>164</v>
      </c>
      <c r="D887" s="860"/>
      <c r="E887" s="860"/>
      <c r="F887" s="860"/>
      <c r="G887" s="860"/>
      <c r="H887" s="861">
        <v>3622300</v>
      </c>
      <c r="I887" s="862"/>
      <c r="J887" s="177">
        <v>3622300</v>
      </c>
      <c r="K887" s="177">
        <v>1492690</v>
      </c>
      <c r="L887" s="178">
        <v>41.21</v>
      </c>
      <c r="M887" s="179">
        <f t="shared" si="15"/>
        <v>0.4194249785233275</v>
      </c>
    </row>
    <row r="888" spans="1:13" ht="11.85" customHeight="1" x14ac:dyDescent="0.25">
      <c r="A888" s="175"/>
      <c r="B888" s="176"/>
      <c r="C888" s="180" t="s">
        <v>1</v>
      </c>
      <c r="D888" s="845" t="s">
        <v>211</v>
      </c>
      <c r="E888" s="846"/>
      <c r="F888" s="846"/>
      <c r="G888" s="847"/>
      <c r="H888" s="848">
        <v>500000</v>
      </c>
      <c r="I888" s="849"/>
      <c r="J888" s="215">
        <v>500000</v>
      </c>
      <c r="K888" s="215">
        <v>16864</v>
      </c>
      <c r="L888" s="216">
        <v>3.37</v>
      </c>
      <c r="M888" s="217">
        <f t="shared" si="15"/>
        <v>4.7385477479030443E-3</v>
      </c>
    </row>
    <row r="889" spans="1:13" ht="11.85" customHeight="1" x14ac:dyDescent="0.25">
      <c r="A889" s="175"/>
      <c r="B889" s="176"/>
      <c r="C889" s="176"/>
      <c r="D889" s="184" t="s">
        <v>1</v>
      </c>
      <c r="E889" s="840" t="s">
        <v>355</v>
      </c>
      <c r="F889" s="841"/>
      <c r="G889" s="842"/>
      <c r="H889" s="843">
        <v>380000</v>
      </c>
      <c r="I889" s="844"/>
      <c r="J889" s="185">
        <v>380000</v>
      </c>
      <c r="K889" s="185">
        <v>2804</v>
      </c>
      <c r="L889" s="186">
        <v>0.74</v>
      </c>
      <c r="M889" s="187">
        <f t="shared" si="15"/>
        <v>7.8788471804554889E-4</v>
      </c>
    </row>
    <row r="890" spans="1:13" ht="11.85" customHeight="1" x14ac:dyDescent="0.25">
      <c r="A890" s="175"/>
      <c r="B890" s="176"/>
      <c r="C890" s="176"/>
      <c r="D890" s="188"/>
      <c r="E890" s="840" t="s">
        <v>276</v>
      </c>
      <c r="F890" s="841"/>
      <c r="G890" s="842"/>
      <c r="H890" s="843">
        <v>100000</v>
      </c>
      <c r="I890" s="844"/>
      <c r="J890" s="185">
        <v>100000</v>
      </c>
      <c r="K890" s="185">
        <v>0</v>
      </c>
      <c r="L890" s="186">
        <v>0</v>
      </c>
      <c r="M890" s="187">
        <f t="shared" si="15"/>
        <v>0</v>
      </c>
    </row>
    <row r="891" spans="1:13" ht="11.85" customHeight="1" x14ac:dyDescent="0.25">
      <c r="A891" s="175"/>
      <c r="B891" s="176"/>
      <c r="C891" s="176"/>
      <c r="D891" s="190"/>
      <c r="E891" s="840" t="s">
        <v>223</v>
      </c>
      <c r="F891" s="841"/>
      <c r="G891" s="842"/>
      <c r="H891" s="843">
        <v>20000</v>
      </c>
      <c r="I891" s="844"/>
      <c r="J891" s="185">
        <v>20000</v>
      </c>
      <c r="K891" s="185">
        <v>14060</v>
      </c>
      <c r="L891" s="186">
        <v>70.3</v>
      </c>
      <c r="M891" s="187">
        <f t="shared" si="15"/>
        <v>3.950663029857495E-3</v>
      </c>
    </row>
    <row r="892" spans="1:13" ht="11.85" customHeight="1" x14ac:dyDescent="0.25">
      <c r="A892" s="175"/>
      <c r="B892" s="176"/>
      <c r="C892" s="176"/>
      <c r="D892" s="845" t="s">
        <v>238</v>
      </c>
      <c r="E892" s="846"/>
      <c r="F892" s="846"/>
      <c r="G892" s="847"/>
      <c r="H892" s="848">
        <v>3122300</v>
      </c>
      <c r="I892" s="849"/>
      <c r="J892" s="215">
        <v>3122300</v>
      </c>
      <c r="K892" s="215">
        <v>1475826</v>
      </c>
      <c r="L892" s="216">
        <v>47.27</v>
      </c>
      <c r="M892" s="217">
        <f t="shared" si="15"/>
        <v>0.4146864307754245</v>
      </c>
    </row>
    <row r="893" spans="1:13" ht="24" customHeight="1" x14ac:dyDescent="0.25">
      <c r="A893" s="175"/>
      <c r="B893" s="176"/>
      <c r="C893" s="176"/>
      <c r="D893" s="188" t="s">
        <v>1</v>
      </c>
      <c r="E893" s="840" t="s">
        <v>391</v>
      </c>
      <c r="F893" s="841"/>
      <c r="G893" s="842"/>
      <c r="H893" s="843">
        <v>3122300</v>
      </c>
      <c r="I893" s="844"/>
      <c r="J893" s="185">
        <v>3122300</v>
      </c>
      <c r="K893" s="185">
        <v>1475826</v>
      </c>
      <c r="L893" s="186">
        <v>47.27</v>
      </c>
      <c r="M893" s="187">
        <f t="shared" si="15"/>
        <v>0.4146864307754245</v>
      </c>
    </row>
    <row r="894" spans="1:13" ht="22.5" customHeight="1" x14ac:dyDescent="0.25">
      <c r="A894" s="863" t="s">
        <v>165</v>
      </c>
      <c r="B894" s="864"/>
      <c r="C894" s="864"/>
      <c r="D894" s="864"/>
      <c r="E894" s="864"/>
      <c r="F894" s="864"/>
      <c r="G894" s="864"/>
      <c r="H894" s="865">
        <v>35332952</v>
      </c>
      <c r="I894" s="866"/>
      <c r="J894" s="202">
        <v>48842892</v>
      </c>
      <c r="K894" s="202">
        <v>7748519</v>
      </c>
      <c r="L894" s="203">
        <v>15.86</v>
      </c>
      <c r="M894" s="204">
        <f t="shared" si="15"/>
        <v>2.1772252880119751</v>
      </c>
    </row>
    <row r="895" spans="1:13" ht="17.850000000000001" customHeight="1" x14ac:dyDescent="0.25">
      <c r="A895" s="175" t="s">
        <v>1</v>
      </c>
      <c r="B895" s="176"/>
      <c r="C895" s="859" t="s">
        <v>166</v>
      </c>
      <c r="D895" s="860"/>
      <c r="E895" s="860"/>
      <c r="F895" s="860"/>
      <c r="G895" s="860"/>
      <c r="H895" s="861">
        <v>28043781</v>
      </c>
      <c r="I895" s="862"/>
      <c r="J895" s="177">
        <v>34830651</v>
      </c>
      <c r="K895" s="177">
        <v>1896269</v>
      </c>
      <c r="L895" s="178">
        <v>5.44</v>
      </c>
      <c r="M895" s="179">
        <f t="shared" si="15"/>
        <v>0.53282502368171003</v>
      </c>
    </row>
    <row r="896" spans="1:13" ht="11.85" customHeight="1" x14ac:dyDescent="0.25">
      <c r="A896" s="175"/>
      <c r="B896" s="176"/>
      <c r="C896" s="180" t="s">
        <v>1</v>
      </c>
      <c r="D896" s="845" t="s">
        <v>238</v>
      </c>
      <c r="E896" s="846"/>
      <c r="F896" s="846"/>
      <c r="G896" s="847"/>
      <c r="H896" s="848">
        <v>28043781</v>
      </c>
      <c r="I896" s="849"/>
      <c r="J896" s="215">
        <v>34830651</v>
      </c>
      <c r="K896" s="215">
        <v>1896269</v>
      </c>
      <c r="L896" s="216">
        <v>5.44</v>
      </c>
      <c r="M896" s="217">
        <f t="shared" si="15"/>
        <v>0.53282502368171003</v>
      </c>
    </row>
    <row r="897" spans="1:13" ht="11.85" customHeight="1" x14ac:dyDescent="0.25">
      <c r="A897" s="175"/>
      <c r="B897" s="176"/>
      <c r="C897" s="176"/>
      <c r="D897" s="184" t="s">
        <v>1</v>
      </c>
      <c r="E897" s="840" t="s">
        <v>241</v>
      </c>
      <c r="F897" s="841"/>
      <c r="G897" s="842"/>
      <c r="H897" s="843">
        <v>0</v>
      </c>
      <c r="I897" s="844"/>
      <c r="J897" s="185">
        <v>0</v>
      </c>
      <c r="K897" s="185">
        <v>0</v>
      </c>
      <c r="L897" s="186">
        <v>0</v>
      </c>
      <c r="M897" s="187">
        <f t="shared" si="15"/>
        <v>0</v>
      </c>
    </row>
    <row r="898" spans="1:13" ht="36.950000000000003" customHeight="1" x14ac:dyDescent="0.25">
      <c r="A898" s="175"/>
      <c r="B898" s="176"/>
      <c r="C898" s="176"/>
      <c r="D898" s="188"/>
      <c r="E898" s="840" t="s">
        <v>296</v>
      </c>
      <c r="F898" s="841"/>
      <c r="G898" s="842"/>
      <c r="H898" s="843">
        <v>0</v>
      </c>
      <c r="I898" s="844"/>
      <c r="J898" s="185">
        <v>4717663</v>
      </c>
      <c r="K898" s="185">
        <v>0</v>
      </c>
      <c r="L898" s="186">
        <v>0</v>
      </c>
      <c r="M898" s="187">
        <f t="shared" si="15"/>
        <v>0</v>
      </c>
    </row>
    <row r="899" spans="1:13" ht="24" customHeight="1" x14ac:dyDescent="0.25">
      <c r="A899" s="175"/>
      <c r="B899" s="176"/>
      <c r="C899" s="176"/>
      <c r="D899" s="188"/>
      <c r="E899" s="840" t="s">
        <v>391</v>
      </c>
      <c r="F899" s="841"/>
      <c r="G899" s="842"/>
      <c r="H899" s="843">
        <v>28043781</v>
      </c>
      <c r="I899" s="844"/>
      <c r="J899" s="185">
        <v>30112988</v>
      </c>
      <c r="K899" s="185">
        <v>1896269</v>
      </c>
      <c r="L899" s="186">
        <v>6.3</v>
      </c>
      <c r="M899" s="187">
        <f t="shared" si="15"/>
        <v>0.53282502368171003</v>
      </c>
    </row>
    <row r="900" spans="1:13" ht="17.850000000000001" customHeight="1" x14ac:dyDescent="0.25">
      <c r="A900" s="175"/>
      <c r="B900" s="176"/>
      <c r="C900" s="859" t="s">
        <v>392</v>
      </c>
      <c r="D900" s="860"/>
      <c r="E900" s="860"/>
      <c r="F900" s="860"/>
      <c r="G900" s="860"/>
      <c r="H900" s="861">
        <v>150000</v>
      </c>
      <c r="I900" s="862"/>
      <c r="J900" s="177">
        <v>150000</v>
      </c>
      <c r="K900" s="177">
        <v>0</v>
      </c>
      <c r="L900" s="178">
        <v>0</v>
      </c>
      <c r="M900" s="179">
        <f t="shared" si="15"/>
        <v>0</v>
      </c>
    </row>
    <row r="901" spans="1:13" ht="11.85" customHeight="1" x14ac:dyDescent="0.25">
      <c r="A901" s="175"/>
      <c r="B901" s="176"/>
      <c r="C901" s="180" t="s">
        <v>1</v>
      </c>
      <c r="D901" s="845" t="s">
        <v>238</v>
      </c>
      <c r="E901" s="846"/>
      <c r="F901" s="846"/>
      <c r="G901" s="847"/>
      <c r="H901" s="848">
        <v>150000</v>
      </c>
      <c r="I901" s="849"/>
      <c r="J901" s="215">
        <v>150000</v>
      </c>
      <c r="K901" s="215">
        <v>0</v>
      </c>
      <c r="L901" s="216">
        <v>0</v>
      </c>
      <c r="M901" s="217">
        <f t="shared" si="15"/>
        <v>0</v>
      </c>
    </row>
    <row r="902" spans="1:13" ht="24" customHeight="1" x14ac:dyDescent="0.25">
      <c r="A902" s="175"/>
      <c r="B902" s="176"/>
      <c r="C902" s="176"/>
      <c r="D902" s="188" t="s">
        <v>1</v>
      </c>
      <c r="E902" s="840" t="s">
        <v>391</v>
      </c>
      <c r="F902" s="841"/>
      <c r="G902" s="842"/>
      <c r="H902" s="843">
        <v>150000</v>
      </c>
      <c r="I902" s="844"/>
      <c r="J902" s="185">
        <v>150000</v>
      </c>
      <c r="K902" s="185">
        <v>0</v>
      </c>
      <c r="L902" s="186">
        <v>0</v>
      </c>
      <c r="M902" s="187">
        <f t="shared" si="15"/>
        <v>0</v>
      </c>
    </row>
    <row r="903" spans="1:13" ht="17.850000000000001" customHeight="1" x14ac:dyDescent="0.25">
      <c r="A903" s="175"/>
      <c r="B903" s="176"/>
      <c r="C903" s="859" t="s">
        <v>393</v>
      </c>
      <c r="D903" s="860"/>
      <c r="E903" s="860"/>
      <c r="F903" s="860"/>
      <c r="G903" s="860"/>
      <c r="H903" s="861">
        <v>210000</v>
      </c>
      <c r="I903" s="862"/>
      <c r="J903" s="177">
        <v>201278</v>
      </c>
      <c r="K903" s="177">
        <v>0</v>
      </c>
      <c r="L903" s="178">
        <v>0</v>
      </c>
      <c r="M903" s="179">
        <f t="shared" si="15"/>
        <v>0</v>
      </c>
    </row>
    <row r="904" spans="1:13" ht="11.85" customHeight="1" x14ac:dyDescent="0.25">
      <c r="A904" s="175"/>
      <c r="B904" s="176"/>
      <c r="C904" s="180" t="s">
        <v>1</v>
      </c>
      <c r="D904" s="845" t="s">
        <v>238</v>
      </c>
      <c r="E904" s="846"/>
      <c r="F904" s="846"/>
      <c r="G904" s="847"/>
      <c r="H904" s="848">
        <v>210000</v>
      </c>
      <c r="I904" s="849"/>
      <c r="J904" s="215">
        <v>201278</v>
      </c>
      <c r="K904" s="215">
        <v>0</v>
      </c>
      <c r="L904" s="216">
        <v>0</v>
      </c>
      <c r="M904" s="217">
        <f t="shared" si="15"/>
        <v>0</v>
      </c>
    </row>
    <row r="905" spans="1:13" ht="24" customHeight="1" x14ac:dyDescent="0.25">
      <c r="A905" s="175"/>
      <c r="B905" s="176"/>
      <c r="C905" s="176"/>
      <c r="D905" s="188" t="s">
        <v>1</v>
      </c>
      <c r="E905" s="840" t="s">
        <v>391</v>
      </c>
      <c r="F905" s="841"/>
      <c r="G905" s="842"/>
      <c r="H905" s="843">
        <v>210000</v>
      </c>
      <c r="I905" s="844"/>
      <c r="J905" s="185">
        <v>201278</v>
      </c>
      <c r="K905" s="185">
        <v>0</v>
      </c>
      <c r="L905" s="186">
        <v>0</v>
      </c>
      <c r="M905" s="187">
        <f t="shared" si="15"/>
        <v>0</v>
      </c>
    </row>
    <row r="906" spans="1:13" ht="17.850000000000001" customHeight="1" x14ac:dyDescent="0.25">
      <c r="A906" s="175"/>
      <c r="B906" s="176"/>
      <c r="C906" s="859" t="s">
        <v>394</v>
      </c>
      <c r="D906" s="860"/>
      <c r="E906" s="860"/>
      <c r="F906" s="860"/>
      <c r="G906" s="860"/>
      <c r="H906" s="861">
        <v>0</v>
      </c>
      <c r="I906" s="862"/>
      <c r="J906" s="177">
        <v>3004700</v>
      </c>
      <c r="K906" s="177">
        <v>0</v>
      </c>
      <c r="L906" s="178">
        <v>0</v>
      </c>
      <c r="M906" s="179">
        <f t="shared" si="15"/>
        <v>0</v>
      </c>
    </row>
    <row r="907" spans="1:13" ht="11.85" customHeight="1" x14ac:dyDescent="0.25">
      <c r="A907" s="175"/>
      <c r="B907" s="176"/>
      <c r="C907" s="180" t="s">
        <v>1</v>
      </c>
      <c r="D907" s="845" t="s">
        <v>238</v>
      </c>
      <c r="E907" s="846"/>
      <c r="F907" s="846"/>
      <c r="G907" s="847"/>
      <c r="H907" s="848">
        <v>0</v>
      </c>
      <c r="I907" s="849"/>
      <c r="J907" s="215">
        <v>3004700</v>
      </c>
      <c r="K907" s="215">
        <v>0</v>
      </c>
      <c r="L907" s="216">
        <v>0</v>
      </c>
      <c r="M907" s="217">
        <f t="shared" si="15"/>
        <v>0</v>
      </c>
    </row>
    <row r="908" spans="1:13" ht="24" customHeight="1" x14ac:dyDescent="0.25">
      <c r="A908" s="175"/>
      <c r="B908" s="176"/>
      <c r="C908" s="176"/>
      <c r="D908" s="188" t="s">
        <v>1</v>
      </c>
      <c r="E908" s="840" t="s">
        <v>391</v>
      </c>
      <c r="F908" s="841"/>
      <c r="G908" s="842"/>
      <c r="H908" s="843">
        <v>0</v>
      </c>
      <c r="I908" s="844"/>
      <c r="J908" s="185">
        <v>3004700</v>
      </c>
      <c r="K908" s="185">
        <v>0</v>
      </c>
      <c r="L908" s="186">
        <v>0</v>
      </c>
      <c r="M908" s="187">
        <f t="shared" si="15"/>
        <v>0</v>
      </c>
    </row>
    <row r="909" spans="1:13" ht="17.850000000000001" customHeight="1" x14ac:dyDescent="0.25">
      <c r="A909" s="175"/>
      <c r="B909" s="176"/>
      <c r="C909" s="859" t="s">
        <v>395</v>
      </c>
      <c r="D909" s="860"/>
      <c r="E909" s="860"/>
      <c r="F909" s="860"/>
      <c r="G909" s="860"/>
      <c r="H909" s="861">
        <v>5500000</v>
      </c>
      <c r="I909" s="862"/>
      <c r="J909" s="177">
        <v>5440000</v>
      </c>
      <c r="K909" s="177">
        <v>2467779</v>
      </c>
      <c r="L909" s="178">
        <v>45.36</v>
      </c>
      <c r="M909" s="179">
        <f t="shared" si="15"/>
        <v>0.69341132725168564</v>
      </c>
    </row>
    <row r="910" spans="1:13" ht="11.85" customHeight="1" x14ac:dyDescent="0.25">
      <c r="A910" s="175"/>
      <c r="B910" s="176"/>
      <c r="C910" s="180" t="s">
        <v>1</v>
      </c>
      <c r="D910" s="845" t="s">
        <v>211</v>
      </c>
      <c r="E910" s="846"/>
      <c r="F910" s="846"/>
      <c r="G910" s="847"/>
      <c r="H910" s="848">
        <v>5500000</v>
      </c>
      <c r="I910" s="849"/>
      <c r="J910" s="215">
        <v>5440000</v>
      </c>
      <c r="K910" s="215">
        <v>2467779</v>
      </c>
      <c r="L910" s="216">
        <v>45.36</v>
      </c>
      <c r="M910" s="217">
        <f t="shared" si="15"/>
        <v>0.69341132725168564</v>
      </c>
    </row>
    <row r="911" spans="1:13" ht="11.85" customHeight="1" x14ac:dyDescent="0.25">
      <c r="A911" s="175"/>
      <c r="B911" s="176"/>
      <c r="C911" s="191"/>
      <c r="D911" s="189" t="s">
        <v>1</v>
      </c>
      <c r="E911" s="840" t="s">
        <v>222</v>
      </c>
      <c r="F911" s="841"/>
      <c r="G911" s="842"/>
      <c r="H911" s="843">
        <v>5500000</v>
      </c>
      <c r="I911" s="844"/>
      <c r="J911" s="185">
        <v>5440000</v>
      </c>
      <c r="K911" s="185">
        <v>2467779</v>
      </c>
      <c r="L911" s="186">
        <v>45.36</v>
      </c>
      <c r="M911" s="187">
        <f t="shared" si="15"/>
        <v>0.69341132725168564</v>
      </c>
    </row>
    <row r="912" spans="1:13" ht="17.850000000000001" customHeight="1" x14ac:dyDescent="0.25">
      <c r="A912" s="175"/>
      <c r="B912" s="176"/>
      <c r="C912" s="859" t="s">
        <v>396</v>
      </c>
      <c r="D912" s="860"/>
      <c r="E912" s="860"/>
      <c r="F912" s="860"/>
      <c r="G912" s="860"/>
      <c r="H912" s="861">
        <v>700000</v>
      </c>
      <c r="I912" s="862"/>
      <c r="J912" s="177">
        <v>738722</v>
      </c>
      <c r="K912" s="177">
        <v>30000</v>
      </c>
      <c r="L912" s="178">
        <v>4.0599999999999996</v>
      </c>
      <c r="M912" s="179">
        <f t="shared" si="15"/>
        <v>8.4295797223132903E-3</v>
      </c>
    </row>
    <row r="913" spans="1:13" ht="11.85" customHeight="1" x14ac:dyDescent="0.25">
      <c r="A913" s="175"/>
      <c r="B913" s="176"/>
      <c r="C913" s="189" t="s">
        <v>1</v>
      </c>
      <c r="D913" s="845" t="s">
        <v>211</v>
      </c>
      <c r="E913" s="846"/>
      <c r="F913" s="846"/>
      <c r="G913" s="847"/>
      <c r="H913" s="848">
        <v>700000</v>
      </c>
      <c r="I913" s="849"/>
      <c r="J913" s="215">
        <v>730000</v>
      </c>
      <c r="K913" s="215">
        <v>30000</v>
      </c>
      <c r="L913" s="216">
        <v>4.1100000000000003</v>
      </c>
      <c r="M913" s="217">
        <f t="shared" si="15"/>
        <v>8.4295797223132903E-3</v>
      </c>
    </row>
    <row r="914" spans="1:13" ht="36.950000000000003" customHeight="1" x14ac:dyDescent="0.25">
      <c r="A914" s="175" t="s">
        <v>1</v>
      </c>
      <c r="B914" s="176"/>
      <c r="C914" s="176"/>
      <c r="D914" s="184"/>
      <c r="E914" s="840" t="s">
        <v>282</v>
      </c>
      <c r="F914" s="841"/>
      <c r="G914" s="842"/>
      <c r="H914" s="843">
        <v>40000</v>
      </c>
      <c r="I914" s="844"/>
      <c r="J914" s="185">
        <v>30000</v>
      </c>
      <c r="K914" s="185">
        <v>30000</v>
      </c>
      <c r="L914" s="186">
        <v>100</v>
      </c>
      <c r="M914" s="187">
        <f t="shared" si="15"/>
        <v>8.4295797223132903E-3</v>
      </c>
    </row>
    <row r="915" spans="1:13" ht="24" customHeight="1" x14ac:dyDescent="0.25">
      <c r="A915" s="192"/>
      <c r="B915" s="193"/>
      <c r="C915" s="193"/>
      <c r="D915" s="213"/>
      <c r="E915" s="831" t="s">
        <v>397</v>
      </c>
      <c r="F915" s="832"/>
      <c r="G915" s="833"/>
      <c r="H915" s="834">
        <v>660000</v>
      </c>
      <c r="I915" s="835"/>
      <c r="J915" s="195">
        <v>700000</v>
      </c>
      <c r="K915" s="195">
        <v>0</v>
      </c>
      <c r="L915" s="196">
        <v>0</v>
      </c>
      <c r="M915" s="197">
        <f t="shared" ref="M915:M978" si="16">+K915/$K$9*100</f>
        <v>0</v>
      </c>
    </row>
    <row r="916" spans="1:13" ht="11.85" customHeight="1" x14ac:dyDescent="0.25">
      <c r="A916" s="175" t="s">
        <v>1</v>
      </c>
      <c r="B916" s="176"/>
      <c r="C916" s="176"/>
      <c r="D916" s="854" t="s">
        <v>238</v>
      </c>
      <c r="E916" s="855"/>
      <c r="F916" s="855"/>
      <c r="G916" s="856"/>
      <c r="H916" s="857">
        <v>0</v>
      </c>
      <c r="I916" s="858"/>
      <c r="J916" s="218">
        <v>8722</v>
      </c>
      <c r="K916" s="218">
        <v>0</v>
      </c>
      <c r="L916" s="219">
        <v>0</v>
      </c>
      <c r="M916" s="220">
        <f t="shared" si="16"/>
        <v>0</v>
      </c>
    </row>
    <row r="917" spans="1:13" ht="24" customHeight="1" x14ac:dyDescent="0.25">
      <c r="A917" s="175"/>
      <c r="B917" s="176"/>
      <c r="C917" s="176"/>
      <c r="D917" s="188" t="s">
        <v>1</v>
      </c>
      <c r="E917" s="840" t="s">
        <v>391</v>
      </c>
      <c r="F917" s="841"/>
      <c r="G917" s="842"/>
      <c r="H917" s="843">
        <v>0</v>
      </c>
      <c r="I917" s="844"/>
      <c r="J917" s="185">
        <v>8722</v>
      </c>
      <c r="K917" s="185">
        <v>0</v>
      </c>
      <c r="L917" s="186">
        <v>0</v>
      </c>
      <c r="M917" s="187">
        <f t="shared" si="16"/>
        <v>0</v>
      </c>
    </row>
    <row r="918" spans="1:13" ht="17.850000000000001" customHeight="1" x14ac:dyDescent="0.25">
      <c r="A918" s="175" t="s">
        <v>1</v>
      </c>
      <c r="B918" s="176"/>
      <c r="C918" s="859" t="s">
        <v>398</v>
      </c>
      <c r="D918" s="860"/>
      <c r="E918" s="860"/>
      <c r="F918" s="860"/>
      <c r="G918" s="860"/>
      <c r="H918" s="861">
        <v>50000</v>
      </c>
      <c r="I918" s="862"/>
      <c r="J918" s="177">
        <v>50000</v>
      </c>
      <c r="K918" s="177">
        <v>0</v>
      </c>
      <c r="L918" s="178">
        <v>0</v>
      </c>
      <c r="M918" s="179">
        <f t="shared" si="16"/>
        <v>0</v>
      </c>
    </row>
    <row r="919" spans="1:13" ht="11.85" customHeight="1" x14ac:dyDescent="0.25">
      <c r="A919" s="175"/>
      <c r="B919" s="176"/>
      <c r="C919" s="180" t="s">
        <v>1</v>
      </c>
      <c r="D919" s="845" t="s">
        <v>211</v>
      </c>
      <c r="E919" s="846"/>
      <c r="F919" s="846"/>
      <c r="G919" s="847"/>
      <c r="H919" s="848">
        <v>50000</v>
      </c>
      <c r="I919" s="849"/>
      <c r="J919" s="215">
        <v>50000</v>
      </c>
      <c r="K919" s="215">
        <v>0</v>
      </c>
      <c r="L919" s="216">
        <v>0</v>
      </c>
      <c r="M919" s="217">
        <f t="shared" si="16"/>
        <v>0</v>
      </c>
    </row>
    <row r="920" spans="1:13" ht="24" customHeight="1" x14ac:dyDescent="0.25">
      <c r="A920" s="175"/>
      <c r="B920" s="176"/>
      <c r="C920" s="176"/>
      <c r="D920" s="188" t="s">
        <v>1</v>
      </c>
      <c r="E920" s="840" t="s">
        <v>397</v>
      </c>
      <c r="F920" s="841"/>
      <c r="G920" s="842"/>
      <c r="H920" s="843">
        <v>50000</v>
      </c>
      <c r="I920" s="844"/>
      <c r="J920" s="185">
        <v>50000</v>
      </c>
      <c r="K920" s="185">
        <v>0</v>
      </c>
      <c r="L920" s="186">
        <v>0</v>
      </c>
      <c r="M920" s="187">
        <f t="shared" si="16"/>
        <v>0</v>
      </c>
    </row>
    <row r="921" spans="1:13" ht="17.850000000000001" customHeight="1" x14ac:dyDescent="0.25">
      <c r="A921" s="175"/>
      <c r="B921" s="176"/>
      <c r="C921" s="859" t="s">
        <v>399</v>
      </c>
      <c r="D921" s="860"/>
      <c r="E921" s="860"/>
      <c r="F921" s="860"/>
      <c r="G921" s="860"/>
      <c r="H921" s="861">
        <v>50000</v>
      </c>
      <c r="I921" s="862"/>
      <c r="J921" s="177">
        <v>50000</v>
      </c>
      <c r="K921" s="177">
        <v>123</v>
      </c>
      <c r="L921" s="178">
        <v>0.25</v>
      </c>
      <c r="M921" s="179">
        <f t="shared" si="16"/>
        <v>3.4561276861484493E-5</v>
      </c>
    </row>
    <row r="922" spans="1:13" ht="11.85" customHeight="1" x14ac:dyDescent="0.25">
      <c r="A922" s="175"/>
      <c r="B922" s="176"/>
      <c r="C922" s="867" t="s">
        <v>1</v>
      </c>
      <c r="D922" s="845" t="s">
        <v>211</v>
      </c>
      <c r="E922" s="846"/>
      <c r="F922" s="846"/>
      <c r="G922" s="847"/>
      <c r="H922" s="848">
        <v>50000</v>
      </c>
      <c r="I922" s="849"/>
      <c r="J922" s="215">
        <v>50000</v>
      </c>
      <c r="K922" s="215">
        <v>123</v>
      </c>
      <c r="L922" s="216">
        <v>0.25</v>
      </c>
      <c r="M922" s="217">
        <f t="shared" si="16"/>
        <v>3.4561276861484493E-5</v>
      </c>
    </row>
    <row r="923" spans="1:13" ht="11.85" customHeight="1" x14ac:dyDescent="0.25">
      <c r="A923" s="175"/>
      <c r="B923" s="176"/>
      <c r="C923" s="836"/>
      <c r="D923" s="876" t="s">
        <v>1</v>
      </c>
      <c r="E923" s="840" t="s">
        <v>218</v>
      </c>
      <c r="F923" s="841"/>
      <c r="G923" s="842"/>
      <c r="H923" s="843">
        <v>5000</v>
      </c>
      <c r="I923" s="844"/>
      <c r="J923" s="185">
        <v>8000</v>
      </c>
      <c r="K923" s="185">
        <v>0</v>
      </c>
      <c r="L923" s="186">
        <v>0</v>
      </c>
      <c r="M923" s="187">
        <f t="shared" si="16"/>
        <v>0</v>
      </c>
    </row>
    <row r="924" spans="1:13" ht="11.85" customHeight="1" x14ac:dyDescent="0.25">
      <c r="A924" s="175"/>
      <c r="B924" s="176"/>
      <c r="C924" s="868"/>
      <c r="D924" s="877"/>
      <c r="E924" s="840" t="s">
        <v>223</v>
      </c>
      <c r="F924" s="841"/>
      <c r="G924" s="842"/>
      <c r="H924" s="843">
        <v>45000</v>
      </c>
      <c r="I924" s="844"/>
      <c r="J924" s="185">
        <v>42000</v>
      </c>
      <c r="K924" s="185">
        <v>123</v>
      </c>
      <c r="L924" s="186">
        <v>0.28999999999999998</v>
      </c>
      <c r="M924" s="187">
        <f t="shared" si="16"/>
        <v>3.4561276861484493E-5</v>
      </c>
    </row>
    <row r="925" spans="1:13" ht="17.850000000000001" customHeight="1" x14ac:dyDescent="0.25">
      <c r="A925" s="175"/>
      <c r="B925" s="176"/>
      <c r="C925" s="859" t="s">
        <v>400</v>
      </c>
      <c r="D925" s="860"/>
      <c r="E925" s="860"/>
      <c r="F925" s="860"/>
      <c r="G925" s="860"/>
      <c r="H925" s="861">
        <v>450000</v>
      </c>
      <c r="I925" s="862"/>
      <c r="J925" s="177">
        <v>450000</v>
      </c>
      <c r="K925" s="177">
        <v>325992</v>
      </c>
      <c r="L925" s="178">
        <v>72.44</v>
      </c>
      <c r="M925" s="179">
        <f t="shared" si="16"/>
        <v>9.1599185094545135E-2</v>
      </c>
    </row>
    <row r="926" spans="1:13" ht="11.85" customHeight="1" x14ac:dyDescent="0.25">
      <c r="A926" s="175"/>
      <c r="B926" s="176"/>
      <c r="C926" s="180" t="s">
        <v>1</v>
      </c>
      <c r="D926" s="845" t="s">
        <v>211</v>
      </c>
      <c r="E926" s="846"/>
      <c r="F926" s="846"/>
      <c r="G926" s="847"/>
      <c r="H926" s="848">
        <v>450000</v>
      </c>
      <c r="I926" s="849"/>
      <c r="J926" s="215">
        <v>450000</v>
      </c>
      <c r="K926" s="215">
        <v>325992</v>
      </c>
      <c r="L926" s="216">
        <v>72.44</v>
      </c>
      <c r="M926" s="217">
        <f t="shared" si="16"/>
        <v>9.1599185094545135E-2</v>
      </c>
    </row>
    <row r="927" spans="1:13" ht="36.950000000000003" customHeight="1" x14ac:dyDescent="0.25">
      <c r="A927" s="175"/>
      <c r="B927" s="176"/>
      <c r="C927" s="176"/>
      <c r="D927" s="184" t="s">
        <v>1</v>
      </c>
      <c r="E927" s="840" t="s">
        <v>282</v>
      </c>
      <c r="F927" s="841"/>
      <c r="G927" s="842"/>
      <c r="H927" s="843">
        <v>300000</v>
      </c>
      <c r="I927" s="844"/>
      <c r="J927" s="185">
        <v>300000</v>
      </c>
      <c r="K927" s="185">
        <v>300000</v>
      </c>
      <c r="L927" s="186">
        <v>100</v>
      </c>
      <c r="M927" s="187">
        <f t="shared" si="16"/>
        <v>8.4295797223132907E-2</v>
      </c>
    </row>
    <row r="928" spans="1:13" ht="24" customHeight="1" x14ac:dyDescent="0.25">
      <c r="A928" s="175"/>
      <c r="B928" s="176"/>
      <c r="C928" s="176"/>
      <c r="D928" s="188"/>
      <c r="E928" s="840" t="s">
        <v>397</v>
      </c>
      <c r="F928" s="841"/>
      <c r="G928" s="842"/>
      <c r="H928" s="843">
        <v>0</v>
      </c>
      <c r="I928" s="844"/>
      <c r="J928" s="185">
        <v>12000</v>
      </c>
      <c r="K928" s="185">
        <v>12000</v>
      </c>
      <c r="L928" s="186">
        <v>100</v>
      </c>
      <c r="M928" s="187">
        <f t="shared" si="16"/>
        <v>3.3718318889253162E-3</v>
      </c>
    </row>
    <row r="929" spans="1:13" ht="11.85" customHeight="1" x14ac:dyDescent="0.25">
      <c r="A929" s="175"/>
      <c r="B929" s="176"/>
      <c r="C929" s="176"/>
      <c r="D929" s="188"/>
      <c r="E929" s="840" t="s">
        <v>218</v>
      </c>
      <c r="F929" s="841"/>
      <c r="G929" s="842"/>
      <c r="H929" s="843">
        <v>5000</v>
      </c>
      <c r="I929" s="844"/>
      <c r="J929" s="185">
        <v>5000</v>
      </c>
      <c r="K929" s="185">
        <v>0</v>
      </c>
      <c r="L929" s="186">
        <v>0</v>
      </c>
      <c r="M929" s="187">
        <f t="shared" si="16"/>
        <v>0</v>
      </c>
    </row>
    <row r="930" spans="1:13" ht="11.85" customHeight="1" x14ac:dyDescent="0.25">
      <c r="A930" s="175"/>
      <c r="B930" s="176"/>
      <c r="C930" s="191"/>
      <c r="D930" s="190"/>
      <c r="E930" s="840" t="s">
        <v>223</v>
      </c>
      <c r="F930" s="841"/>
      <c r="G930" s="842"/>
      <c r="H930" s="843">
        <v>145000</v>
      </c>
      <c r="I930" s="844"/>
      <c r="J930" s="185">
        <v>133000</v>
      </c>
      <c r="K930" s="185">
        <v>13992</v>
      </c>
      <c r="L930" s="186">
        <v>10.52</v>
      </c>
      <c r="M930" s="187">
        <f t="shared" si="16"/>
        <v>3.9315559824869189E-3</v>
      </c>
    </row>
    <row r="931" spans="1:13" ht="27.75" customHeight="1" x14ac:dyDescent="0.25">
      <c r="A931" s="175"/>
      <c r="B931" s="176"/>
      <c r="C931" s="859" t="s">
        <v>401</v>
      </c>
      <c r="D931" s="860"/>
      <c r="E931" s="860"/>
      <c r="F931" s="860"/>
      <c r="G931" s="860"/>
      <c r="H931" s="861">
        <v>23171</v>
      </c>
      <c r="I931" s="862"/>
      <c r="J931" s="177">
        <v>23171</v>
      </c>
      <c r="K931" s="177">
        <v>6599</v>
      </c>
      <c r="L931" s="178">
        <v>28.48</v>
      </c>
      <c r="M931" s="179">
        <f t="shared" si="16"/>
        <v>1.8542265529181803E-3</v>
      </c>
    </row>
    <row r="932" spans="1:13" ht="11.85" customHeight="1" x14ac:dyDescent="0.25">
      <c r="A932" s="175"/>
      <c r="B932" s="176"/>
      <c r="C932" s="867" t="s">
        <v>1</v>
      </c>
      <c r="D932" s="845" t="s">
        <v>211</v>
      </c>
      <c r="E932" s="846"/>
      <c r="F932" s="846"/>
      <c r="G932" s="847"/>
      <c r="H932" s="848">
        <v>23171</v>
      </c>
      <c r="I932" s="849"/>
      <c r="J932" s="215">
        <v>23171</v>
      </c>
      <c r="K932" s="215">
        <v>6599</v>
      </c>
      <c r="L932" s="216">
        <v>28.48</v>
      </c>
      <c r="M932" s="217">
        <f t="shared" si="16"/>
        <v>1.8542265529181803E-3</v>
      </c>
    </row>
    <row r="933" spans="1:13" ht="11.85" customHeight="1" x14ac:dyDescent="0.25">
      <c r="A933" s="175"/>
      <c r="B933" s="176"/>
      <c r="C933" s="868"/>
      <c r="D933" s="189" t="s">
        <v>1</v>
      </c>
      <c r="E933" s="840" t="s">
        <v>402</v>
      </c>
      <c r="F933" s="841"/>
      <c r="G933" s="842"/>
      <c r="H933" s="843">
        <v>23171</v>
      </c>
      <c r="I933" s="844"/>
      <c r="J933" s="185">
        <v>23171</v>
      </c>
      <c r="K933" s="185">
        <v>6599</v>
      </c>
      <c r="L933" s="186">
        <v>28.48</v>
      </c>
      <c r="M933" s="187">
        <f t="shared" si="16"/>
        <v>1.8542265529181803E-3</v>
      </c>
    </row>
    <row r="934" spans="1:13" ht="17.850000000000001" customHeight="1" x14ac:dyDescent="0.25">
      <c r="A934" s="175"/>
      <c r="B934" s="176"/>
      <c r="C934" s="859" t="s">
        <v>167</v>
      </c>
      <c r="D934" s="860"/>
      <c r="E934" s="860"/>
      <c r="F934" s="860"/>
      <c r="G934" s="860"/>
      <c r="H934" s="861">
        <v>156000</v>
      </c>
      <c r="I934" s="862"/>
      <c r="J934" s="177">
        <v>3904370</v>
      </c>
      <c r="K934" s="177">
        <v>3021756</v>
      </c>
      <c r="L934" s="178">
        <v>77.39</v>
      </c>
      <c r="M934" s="179">
        <f t="shared" si="16"/>
        <v>0.8490711034459506</v>
      </c>
    </row>
    <row r="935" spans="1:13" ht="11.85" customHeight="1" x14ac:dyDescent="0.25">
      <c r="A935" s="175"/>
      <c r="B935" s="176"/>
      <c r="C935" s="180" t="s">
        <v>1</v>
      </c>
      <c r="D935" s="845" t="s">
        <v>211</v>
      </c>
      <c r="E935" s="846"/>
      <c r="F935" s="846"/>
      <c r="G935" s="847"/>
      <c r="H935" s="848">
        <v>156000</v>
      </c>
      <c r="I935" s="849"/>
      <c r="J935" s="215">
        <v>186000</v>
      </c>
      <c r="K935" s="215">
        <v>33147</v>
      </c>
      <c r="L935" s="216">
        <v>17.82</v>
      </c>
      <c r="M935" s="217">
        <f t="shared" si="16"/>
        <v>9.313842635183955E-3</v>
      </c>
    </row>
    <row r="936" spans="1:13" ht="11.85" customHeight="1" x14ac:dyDescent="0.25">
      <c r="A936" s="175"/>
      <c r="B936" s="176"/>
      <c r="C936" s="176"/>
      <c r="D936" s="184" t="s">
        <v>1</v>
      </c>
      <c r="E936" s="840" t="s">
        <v>335</v>
      </c>
      <c r="F936" s="841"/>
      <c r="G936" s="842"/>
      <c r="H936" s="843">
        <v>1000</v>
      </c>
      <c r="I936" s="844"/>
      <c r="J936" s="185">
        <v>1000</v>
      </c>
      <c r="K936" s="185">
        <v>0</v>
      </c>
      <c r="L936" s="186">
        <v>0</v>
      </c>
      <c r="M936" s="187">
        <f t="shared" si="16"/>
        <v>0</v>
      </c>
    </row>
    <row r="937" spans="1:13" ht="11.85" customHeight="1" x14ac:dyDescent="0.25">
      <c r="A937" s="175"/>
      <c r="B937" s="176"/>
      <c r="C937" s="176"/>
      <c r="D937" s="188"/>
      <c r="E937" s="840" t="s">
        <v>218</v>
      </c>
      <c r="F937" s="841"/>
      <c r="G937" s="842"/>
      <c r="H937" s="843">
        <v>30720</v>
      </c>
      <c r="I937" s="844"/>
      <c r="J937" s="185">
        <v>30720</v>
      </c>
      <c r="K937" s="185">
        <v>12800</v>
      </c>
      <c r="L937" s="186">
        <v>41.67</v>
      </c>
      <c r="M937" s="187">
        <f t="shared" si="16"/>
        <v>3.5966206815203372E-3</v>
      </c>
    </row>
    <row r="938" spans="1:13" ht="11.85" customHeight="1" x14ac:dyDescent="0.25">
      <c r="A938" s="175"/>
      <c r="B938" s="176"/>
      <c r="C938" s="176"/>
      <c r="D938" s="188"/>
      <c r="E938" s="840" t="s">
        <v>219</v>
      </c>
      <c r="F938" s="841"/>
      <c r="G938" s="842"/>
      <c r="H938" s="843">
        <v>0</v>
      </c>
      <c r="I938" s="844"/>
      <c r="J938" s="185">
        <v>6000</v>
      </c>
      <c r="K938" s="185">
        <v>0</v>
      </c>
      <c r="L938" s="186">
        <v>0</v>
      </c>
      <c r="M938" s="187">
        <f t="shared" si="16"/>
        <v>0</v>
      </c>
    </row>
    <row r="939" spans="1:13" ht="11.85" customHeight="1" x14ac:dyDescent="0.25">
      <c r="A939" s="175"/>
      <c r="B939" s="176"/>
      <c r="C939" s="176"/>
      <c r="D939" s="188"/>
      <c r="E939" s="840" t="s">
        <v>223</v>
      </c>
      <c r="F939" s="841"/>
      <c r="G939" s="842"/>
      <c r="H939" s="843">
        <v>124280</v>
      </c>
      <c r="I939" s="844"/>
      <c r="J939" s="185">
        <v>147978</v>
      </c>
      <c r="K939" s="185">
        <v>20106</v>
      </c>
      <c r="L939" s="186">
        <v>13.59</v>
      </c>
      <c r="M939" s="187">
        <f t="shared" si="16"/>
        <v>5.6495043298943675E-3</v>
      </c>
    </row>
    <row r="940" spans="1:13" ht="36.950000000000003" customHeight="1" x14ac:dyDescent="0.25">
      <c r="A940" s="175"/>
      <c r="B940" s="176"/>
      <c r="C940" s="176"/>
      <c r="D940" s="188"/>
      <c r="E940" s="840" t="s">
        <v>295</v>
      </c>
      <c r="F940" s="841"/>
      <c r="G940" s="842"/>
      <c r="H940" s="843">
        <v>0</v>
      </c>
      <c r="I940" s="844"/>
      <c r="J940" s="185">
        <v>302</v>
      </c>
      <c r="K940" s="185">
        <v>241</v>
      </c>
      <c r="L940" s="186">
        <v>79.819999999999993</v>
      </c>
      <c r="M940" s="187">
        <f t="shared" si="16"/>
        <v>6.7717623769250108E-5</v>
      </c>
    </row>
    <row r="941" spans="1:13" ht="11.85" customHeight="1" x14ac:dyDescent="0.25">
      <c r="A941" s="175"/>
      <c r="B941" s="176"/>
      <c r="C941" s="176"/>
      <c r="D941" s="845" t="s">
        <v>238</v>
      </c>
      <c r="E941" s="846"/>
      <c r="F941" s="846"/>
      <c r="G941" s="847"/>
      <c r="H941" s="848">
        <v>0</v>
      </c>
      <c r="I941" s="849"/>
      <c r="J941" s="215">
        <v>3718370</v>
      </c>
      <c r="K941" s="215">
        <v>2988609</v>
      </c>
      <c r="L941" s="216">
        <v>80.37</v>
      </c>
      <c r="M941" s="217">
        <f t="shared" si="16"/>
        <v>0.83975726081076674</v>
      </c>
    </row>
    <row r="942" spans="1:13" ht="36.950000000000003" customHeight="1" x14ac:dyDescent="0.25">
      <c r="A942" s="175" t="s">
        <v>1</v>
      </c>
      <c r="B942" s="176"/>
      <c r="C942" s="176"/>
      <c r="D942" s="184"/>
      <c r="E942" s="840" t="s">
        <v>296</v>
      </c>
      <c r="F942" s="841"/>
      <c r="G942" s="842"/>
      <c r="H942" s="843">
        <v>0</v>
      </c>
      <c r="I942" s="844"/>
      <c r="J942" s="185">
        <v>3563738</v>
      </c>
      <c r="K942" s="185">
        <v>2988609</v>
      </c>
      <c r="L942" s="186">
        <v>83.86</v>
      </c>
      <c r="M942" s="187">
        <f t="shared" si="16"/>
        <v>0.83975726081076674</v>
      </c>
    </row>
    <row r="943" spans="1:13" ht="36.950000000000003" customHeight="1" x14ac:dyDescent="0.25">
      <c r="A943" s="175"/>
      <c r="B943" s="176"/>
      <c r="C943" s="176"/>
      <c r="D943" s="190"/>
      <c r="E943" s="840" t="s">
        <v>297</v>
      </c>
      <c r="F943" s="841"/>
      <c r="G943" s="842"/>
      <c r="H943" s="843">
        <v>0</v>
      </c>
      <c r="I943" s="844"/>
      <c r="J943" s="185">
        <v>154632</v>
      </c>
      <c r="K943" s="185">
        <v>0</v>
      </c>
      <c r="L943" s="186">
        <v>0</v>
      </c>
      <c r="M943" s="187">
        <f t="shared" si="16"/>
        <v>0</v>
      </c>
    </row>
    <row r="944" spans="1:13" ht="22.5" customHeight="1" x14ac:dyDescent="0.25">
      <c r="A944" s="863" t="s">
        <v>168</v>
      </c>
      <c r="B944" s="864"/>
      <c r="C944" s="864"/>
      <c r="D944" s="864"/>
      <c r="E944" s="864"/>
      <c r="F944" s="864"/>
      <c r="G944" s="864"/>
      <c r="H944" s="865">
        <v>4198234</v>
      </c>
      <c r="I944" s="866"/>
      <c r="J944" s="202">
        <v>4398234</v>
      </c>
      <c r="K944" s="202">
        <v>2447977</v>
      </c>
      <c r="L944" s="203">
        <v>55.66</v>
      </c>
      <c r="M944" s="204">
        <f t="shared" si="16"/>
        <v>0.68784724266297737</v>
      </c>
    </row>
    <row r="945" spans="1:13" ht="17.850000000000001" customHeight="1" x14ac:dyDescent="0.25">
      <c r="A945" s="175" t="s">
        <v>1</v>
      </c>
      <c r="B945" s="176"/>
      <c r="C945" s="859" t="s">
        <v>403</v>
      </c>
      <c r="D945" s="860"/>
      <c r="E945" s="860"/>
      <c r="F945" s="860"/>
      <c r="G945" s="860"/>
      <c r="H945" s="861">
        <v>0</v>
      </c>
      <c r="I945" s="862"/>
      <c r="J945" s="177">
        <v>200000</v>
      </c>
      <c r="K945" s="177">
        <v>0</v>
      </c>
      <c r="L945" s="178">
        <v>0</v>
      </c>
      <c r="M945" s="179">
        <f t="shared" si="16"/>
        <v>0</v>
      </c>
    </row>
    <row r="946" spans="1:13" ht="11.85" customHeight="1" x14ac:dyDescent="0.25">
      <c r="A946" s="175"/>
      <c r="B946" s="176"/>
      <c r="C946" s="180" t="s">
        <v>1</v>
      </c>
      <c r="D946" s="845" t="s">
        <v>211</v>
      </c>
      <c r="E946" s="846"/>
      <c r="F946" s="846"/>
      <c r="G946" s="847"/>
      <c r="H946" s="848">
        <v>0</v>
      </c>
      <c r="I946" s="849"/>
      <c r="J946" s="215">
        <v>70000</v>
      </c>
      <c r="K946" s="215">
        <v>0</v>
      </c>
      <c r="L946" s="216">
        <v>0</v>
      </c>
      <c r="M946" s="217">
        <f t="shared" si="16"/>
        <v>0</v>
      </c>
    </row>
    <row r="947" spans="1:13" ht="24" customHeight="1" x14ac:dyDescent="0.25">
      <c r="A947" s="175"/>
      <c r="B947" s="176"/>
      <c r="C947" s="176"/>
      <c r="D947" s="189" t="s">
        <v>1</v>
      </c>
      <c r="E947" s="840" t="s">
        <v>404</v>
      </c>
      <c r="F947" s="841"/>
      <c r="G947" s="842"/>
      <c r="H947" s="843">
        <v>0</v>
      </c>
      <c r="I947" s="844"/>
      <c r="J947" s="185">
        <v>70000</v>
      </c>
      <c r="K947" s="185">
        <v>0</v>
      </c>
      <c r="L947" s="186">
        <v>0</v>
      </c>
      <c r="M947" s="187">
        <f t="shared" si="16"/>
        <v>0</v>
      </c>
    </row>
    <row r="948" spans="1:13" ht="11.85" customHeight="1" x14ac:dyDescent="0.25">
      <c r="A948" s="175"/>
      <c r="B948" s="176"/>
      <c r="C948" s="176"/>
      <c r="D948" s="845" t="s">
        <v>238</v>
      </c>
      <c r="E948" s="846"/>
      <c r="F948" s="846"/>
      <c r="G948" s="847"/>
      <c r="H948" s="848">
        <v>0</v>
      </c>
      <c r="I948" s="849"/>
      <c r="J948" s="215">
        <v>130000</v>
      </c>
      <c r="K948" s="215">
        <v>0</v>
      </c>
      <c r="L948" s="216">
        <v>0</v>
      </c>
      <c r="M948" s="217">
        <f t="shared" si="16"/>
        <v>0</v>
      </c>
    </row>
    <row r="949" spans="1:13" ht="24" customHeight="1" x14ac:dyDescent="0.25">
      <c r="A949" s="175"/>
      <c r="B949" s="176"/>
      <c r="C949" s="191"/>
      <c r="D949" s="189" t="s">
        <v>1</v>
      </c>
      <c r="E949" s="840" t="s">
        <v>275</v>
      </c>
      <c r="F949" s="841"/>
      <c r="G949" s="842"/>
      <c r="H949" s="843">
        <v>0</v>
      </c>
      <c r="I949" s="844"/>
      <c r="J949" s="185">
        <v>130000</v>
      </c>
      <c r="K949" s="185">
        <v>0</v>
      </c>
      <c r="L949" s="186">
        <v>0</v>
      </c>
      <c r="M949" s="187">
        <f t="shared" si="16"/>
        <v>0</v>
      </c>
    </row>
    <row r="950" spans="1:13" ht="17.850000000000001" customHeight="1" x14ac:dyDescent="0.25">
      <c r="A950" s="175"/>
      <c r="B950" s="176"/>
      <c r="C950" s="859" t="s">
        <v>405</v>
      </c>
      <c r="D950" s="860"/>
      <c r="E950" s="860"/>
      <c r="F950" s="860"/>
      <c r="G950" s="860"/>
      <c r="H950" s="861">
        <v>95000</v>
      </c>
      <c r="I950" s="862"/>
      <c r="J950" s="177">
        <v>95000</v>
      </c>
      <c r="K950" s="177">
        <v>15000</v>
      </c>
      <c r="L950" s="178">
        <v>15.79</v>
      </c>
      <c r="M950" s="179">
        <f t="shared" si="16"/>
        <v>4.2147898611566452E-3</v>
      </c>
    </row>
    <row r="951" spans="1:13" ht="11.85" customHeight="1" x14ac:dyDescent="0.25">
      <c r="A951" s="175"/>
      <c r="B951" s="176"/>
      <c r="C951" s="180" t="s">
        <v>1</v>
      </c>
      <c r="D951" s="845" t="s">
        <v>211</v>
      </c>
      <c r="E951" s="846"/>
      <c r="F951" s="846"/>
      <c r="G951" s="847"/>
      <c r="H951" s="848">
        <v>95000</v>
      </c>
      <c r="I951" s="849"/>
      <c r="J951" s="215">
        <v>95000</v>
      </c>
      <c r="K951" s="215">
        <v>15000</v>
      </c>
      <c r="L951" s="216">
        <v>15.79</v>
      </c>
      <c r="M951" s="217">
        <f t="shared" si="16"/>
        <v>4.2147898611566452E-3</v>
      </c>
    </row>
    <row r="952" spans="1:13" ht="36.950000000000003" customHeight="1" x14ac:dyDescent="0.25">
      <c r="A952" s="175"/>
      <c r="B952" s="176"/>
      <c r="C952" s="176"/>
      <c r="D952" s="184" t="s">
        <v>1</v>
      </c>
      <c r="E952" s="840" t="s">
        <v>282</v>
      </c>
      <c r="F952" s="841"/>
      <c r="G952" s="842"/>
      <c r="H952" s="843">
        <v>50000</v>
      </c>
      <c r="I952" s="844"/>
      <c r="J952" s="185">
        <v>40000</v>
      </c>
      <c r="K952" s="185">
        <v>0</v>
      </c>
      <c r="L952" s="186">
        <v>0</v>
      </c>
      <c r="M952" s="187">
        <f t="shared" si="16"/>
        <v>0</v>
      </c>
    </row>
    <row r="953" spans="1:13" ht="11.85" customHeight="1" x14ac:dyDescent="0.25">
      <c r="A953" s="175"/>
      <c r="B953" s="176"/>
      <c r="C953" s="176"/>
      <c r="D953" s="188"/>
      <c r="E953" s="840" t="s">
        <v>218</v>
      </c>
      <c r="F953" s="841"/>
      <c r="G953" s="842"/>
      <c r="H953" s="843">
        <v>5000</v>
      </c>
      <c r="I953" s="844"/>
      <c r="J953" s="185">
        <v>5000</v>
      </c>
      <c r="K953" s="185">
        <v>0</v>
      </c>
      <c r="L953" s="186">
        <v>0</v>
      </c>
      <c r="M953" s="187">
        <f t="shared" si="16"/>
        <v>0</v>
      </c>
    </row>
    <row r="954" spans="1:13" ht="11.85" customHeight="1" x14ac:dyDescent="0.25">
      <c r="A954" s="175"/>
      <c r="B954" s="176"/>
      <c r="C954" s="191"/>
      <c r="D954" s="190"/>
      <c r="E954" s="840" t="s">
        <v>223</v>
      </c>
      <c r="F954" s="841"/>
      <c r="G954" s="842"/>
      <c r="H954" s="843">
        <v>40000</v>
      </c>
      <c r="I954" s="844"/>
      <c r="J954" s="185">
        <v>50000</v>
      </c>
      <c r="K954" s="185">
        <v>15000</v>
      </c>
      <c r="L954" s="186">
        <v>30</v>
      </c>
      <c r="M954" s="187">
        <f t="shared" si="16"/>
        <v>4.2147898611566452E-3</v>
      </c>
    </row>
    <row r="955" spans="1:13" ht="25.5" customHeight="1" x14ac:dyDescent="0.25">
      <c r="A955" s="175"/>
      <c r="B955" s="176"/>
      <c r="C955" s="859" t="s">
        <v>169</v>
      </c>
      <c r="D955" s="860"/>
      <c r="E955" s="860"/>
      <c r="F955" s="860"/>
      <c r="G955" s="860"/>
      <c r="H955" s="861">
        <v>1147000</v>
      </c>
      <c r="I955" s="862"/>
      <c r="J955" s="177">
        <v>1147000</v>
      </c>
      <c r="K955" s="177">
        <v>601294</v>
      </c>
      <c r="L955" s="178">
        <v>52.42</v>
      </c>
      <c r="M955" s="179">
        <f t="shared" si="16"/>
        <v>0.16895519031828826</v>
      </c>
    </row>
    <row r="956" spans="1:13" ht="11.85" customHeight="1" x14ac:dyDescent="0.25">
      <c r="A956" s="175"/>
      <c r="B956" s="176"/>
      <c r="C956" s="180" t="s">
        <v>1</v>
      </c>
      <c r="D956" s="845" t="s">
        <v>211</v>
      </c>
      <c r="E956" s="846"/>
      <c r="F956" s="846"/>
      <c r="G956" s="847"/>
      <c r="H956" s="848">
        <v>1147000</v>
      </c>
      <c r="I956" s="849"/>
      <c r="J956" s="215">
        <v>1147000</v>
      </c>
      <c r="K956" s="215">
        <v>601294</v>
      </c>
      <c r="L956" s="216">
        <v>52.42</v>
      </c>
      <c r="M956" s="217">
        <f t="shared" si="16"/>
        <v>0.16895519031828826</v>
      </c>
    </row>
    <row r="957" spans="1:13" ht="11.85" customHeight="1" x14ac:dyDescent="0.25">
      <c r="A957" s="175"/>
      <c r="B957" s="176"/>
      <c r="C957" s="176"/>
      <c r="D957" s="184" t="s">
        <v>1</v>
      </c>
      <c r="E957" s="840" t="s">
        <v>213</v>
      </c>
      <c r="F957" s="841"/>
      <c r="G957" s="842"/>
      <c r="H957" s="843">
        <v>695000</v>
      </c>
      <c r="I957" s="844"/>
      <c r="J957" s="185">
        <v>703352</v>
      </c>
      <c r="K957" s="185">
        <v>359917</v>
      </c>
      <c r="L957" s="186">
        <v>51.17</v>
      </c>
      <c r="M957" s="187">
        <f t="shared" si="16"/>
        <v>0.10113163483052776</v>
      </c>
    </row>
    <row r="958" spans="1:13" ht="11.85" customHeight="1" x14ac:dyDescent="0.25">
      <c r="A958" s="175"/>
      <c r="B958" s="176"/>
      <c r="C958" s="176"/>
      <c r="D958" s="188"/>
      <c r="E958" s="840" t="s">
        <v>214</v>
      </c>
      <c r="F958" s="841"/>
      <c r="G958" s="842"/>
      <c r="H958" s="843">
        <v>58000</v>
      </c>
      <c r="I958" s="844"/>
      <c r="J958" s="185">
        <v>49648</v>
      </c>
      <c r="K958" s="185">
        <v>49647</v>
      </c>
      <c r="L958" s="186">
        <v>100</v>
      </c>
      <c r="M958" s="187">
        <f t="shared" si="16"/>
        <v>1.3950111482456264E-2</v>
      </c>
    </row>
    <row r="959" spans="1:13" ht="11.85" customHeight="1" x14ac:dyDescent="0.25">
      <c r="A959" s="175"/>
      <c r="B959" s="176"/>
      <c r="C959" s="176"/>
      <c r="D959" s="188"/>
      <c r="E959" s="840" t="s">
        <v>215</v>
      </c>
      <c r="F959" s="841"/>
      <c r="G959" s="842"/>
      <c r="H959" s="843">
        <v>129440</v>
      </c>
      <c r="I959" s="844"/>
      <c r="J959" s="185">
        <v>129440</v>
      </c>
      <c r="K959" s="185">
        <v>57729</v>
      </c>
      <c r="L959" s="186">
        <v>44.6</v>
      </c>
      <c r="M959" s="187">
        <f t="shared" si="16"/>
        <v>1.6221040259647462E-2</v>
      </c>
    </row>
    <row r="960" spans="1:13" ht="11.85" customHeight="1" x14ac:dyDescent="0.25">
      <c r="A960" s="175"/>
      <c r="B960" s="176"/>
      <c r="C960" s="176"/>
      <c r="D960" s="188"/>
      <c r="E960" s="840" t="s">
        <v>216</v>
      </c>
      <c r="F960" s="841"/>
      <c r="G960" s="842"/>
      <c r="H960" s="843">
        <v>18450</v>
      </c>
      <c r="I960" s="844"/>
      <c r="J960" s="185">
        <v>18450</v>
      </c>
      <c r="K960" s="185">
        <v>6704</v>
      </c>
      <c r="L960" s="186">
        <v>36.340000000000003</v>
      </c>
      <c r="M960" s="187">
        <f t="shared" si="16"/>
        <v>1.8837300819462767E-3</v>
      </c>
    </row>
    <row r="961" spans="1:13" ht="11.85" customHeight="1" x14ac:dyDescent="0.25">
      <c r="A961" s="175"/>
      <c r="B961" s="176"/>
      <c r="C961" s="176"/>
      <c r="D961" s="188"/>
      <c r="E961" s="840" t="s">
        <v>219</v>
      </c>
      <c r="F961" s="841"/>
      <c r="G961" s="842"/>
      <c r="H961" s="843">
        <v>15000</v>
      </c>
      <c r="I961" s="844"/>
      <c r="J961" s="185">
        <v>15000</v>
      </c>
      <c r="K961" s="185">
        <v>1064</v>
      </c>
      <c r="L961" s="186">
        <v>7.09</v>
      </c>
      <c r="M961" s="187">
        <f t="shared" si="16"/>
        <v>2.9896909415137805E-4</v>
      </c>
    </row>
    <row r="962" spans="1:13" ht="11.85" customHeight="1" x14ac:dyDescent="0.25">
      <c r="A962" s="175"/>
      <c r="B962" s="176"/>
      <c r="C962" s="176"/>
      <c r="D962" s="188"/>
      <c r="E962" s="840" t="s">
        <v>223</v>
      </c>
      <c r="F962" s="841"/>
      <c r="G962" s="842"/>
      <c r="H962" s="843">
        <v>81912</v>
      </c>
      <c r="I962" s="844"/>
      <c r="J962" s="185">
        <v>81912</v>
      </c>
      <c r="K962" s="185">
        <v>47013</v>
      </c>
      <c r="L962" s="186">
        <v>57.39</v>
      </c>
      <c r="M962" s="187">
        <f t="shared" si="16"/>
        <v>1.3209994382837157E-2</v>
      </c>
    </row>
    <row r="963" spans="1:13" ht="11.85" customHeight="1" x14ac:dyDescent="0.25">
      <c r="A963" s="175"/>
      <c r="B963" s="176"/>
      <c r="C963" s="176"/>
      <c r="D963" s="188"/>
      <c r="E963" s="840" t="s">
        <v>227</v>
      </c>
      <c r="F963" s="841"/>
      <c r="G963" s="842"/>
      <c r="H963" s="843">
        <v>600</v>
      </c>
      <c r="I963" s="844"/>
      <c r="J963" s="185">
        <v>600</v>
      </c>
      <c r="K963" s="185">
        <v>0</v>
      </c>
      <c r="L963" s="186">
        <v>0</v>
      </c>
      <c r="M963" s="187">
        <f t="shared" si="16"/>
        <v>0</v>
      </c>
    </row>
    <row r="964" spans="1:13" ht="11.85" customHeight="1" x14ac:dyDescent="0.25">
      <c r="A964" s="175"/>
      <c r="B964" s="176"/>
      <c r="C964" s="176"/>
      <c r="D964" s="188"/>
      <c r="E964" s="840" t="s">
        <v>228</v>
      </c>
      <c r="F964" s="841"/>
      <c r="G964" s="842"/>
      <c r="H964" s="843">
        <v>127000</v>
      </c>
      <c r="I964" s="844"/>
      <c r="J964" s="185">
        <v>127000</v>
      </c>
      <c r="K964" s="185">
        <v>63667</v>
      </c>
      <c r="L964" s="186">
        <v>50.13</v>
      </c>
      <c r="M964" s="187">
        <f t="shared" si="16"/>
        <v>1.788953507268401E-2</v>
      </c>
    </row>
    <row r="965" spans="1:13" ht="11.85" customHeight="1" x14ac:dyDescent="0.25">
      <c r="A965" s="175"/>
      <c r="B965" s="176"/>
      <c r="C965" s="176"/>
      <c r="D965" s="188"/>
      <c r="E965" s="840" t="s">
        <v>232</v>
      </c>
      <c r="F965" s="841"/>
      <c r="G965" s="842"/>
      <c r="H965" s="843">
        <v>18598</v>
      </c>
      <c r="I965" s="844"/>
      <c r="J965" s="185">
        <v>18598</v>
      </c>
      <c r="K965" s="185">
        <v>13948</v>
      </c>
      <c r="L965" s="186">
        <v>75</v>
      </c>
      <c r="M965" s="187">
        <f t="shared" si="16"/>
        <v>3.9191925988941931E-3</v>
      </c>
    </row>
    <row r="966" spans="1:13" ht="11.85" customHeight="1" x14ac:dyDescent="0.25">
      <c r="A966" s="175"/>
      <c r="B966" s="176"/>
      <c r="C966" s="191"/>
      <c r="D966" s="190"/>
      <c r="E966" s="840" t="s">
        <v>236</v>
      </c>
      <c r="F966" s="841"/>
      <c r="G966" s="842"/>
      <c r="H966" s="843">
        <v>3000</v>
      </c>
      <c r="I966" s="844"/>
      <c r="J966" s="185">
        <v>3000</v>
      </c>
      <c r="K966" s="185">
        <v>1604</v>
      </c>
      <c r="L966" s="186">
        <v>53.45</v>
      </c>
      <c r="M966" s="187">
        <f t="shared" si="16"/>
        <v>4.5070152915301732E-4</v>
      </c>
    </row>
    <row r="967" spans="1:13" ht="17.850000000000001" customHeight="1" x14ac:dyDescent="0.25">
      <c r="A967" s="175"/>
      <c r="B967" s="176"/>
      <c r="C967" s="859" t="s">
        <v>170</v>
      </c>
      <c r="D967" s="860"/>
      <c r="E967" s="860"/>
      <c r="F967" s="860"/>
      <c r="G967" s="860"/>
      <c r="H967" s="861">
        <v>1258234</v>
      </c>
      <c r="I967" s="862"/>
      <c r="J967" s="177">
        <v>1298234</v>
      </c>
      <c r="K967" s="177">
        <v>1042071</v>
      </c>
      <c r="L967" s="178">
        <v>80.27</v>
      </c>
      <c r="M967" s="179">
        <f t="shared" si="16"/>
        <v>0.29280735236035776</v>
      </c>
    </row>
    <row r="968" spans="1:13" ht="11.85" customHeight="1" x14ac:dyDescent="0.25">
      <c r="A968" s="175"/>
      <c r="B968" s="176"/>
      <c r="C968" s="180" t="s">
        <v>1</v>
      </c>
      <c r="D968" s="845" t="s">
        <v>211</v>
      </c>
      <c r="E968" s="846"/>
      <c r="F968" s="846"/>
      <c r="G968" s="847"/>
      <c r="H968" s="848">
        <v>1258234</v>
      </c>
      <c r="I968" s="849"/>
      <c r="J968" s="215">
        <v>1298234</v>
      </c>
      <c r="K968" s="215">
        <v>1042071</v>
      </c>
      <c r="L968" s="216">
        <v>80.27</v>
      </c>
      <c r="M968" s="217">
        <f t="shared" si="16"/>
        <v>0.29280735236035776</v>
      </c>
    </row>
    <row r="969" spans="1:13" ht="24.75" customHeight="1" x14ac:dyDescent="0.25">
      <c r="A969" s="175"/>
      <c r="B969" s="176"/>
      <c r="C969" s="176"/>
      <c r="D969" s="184" t="s">
        <v>1</v>
      </c>
      <c r="E969" s="840" t="s">
        <v>406</v>
      </c>
      <c r="F969" s="841"/>
      <c r="G969" s="842"/>
      <c r="H969" s="843">
        <v>100000</v>
      </c>
      <c r="I969" s="844"/>
      <c r="J969" s="185">
        <v>100000</v>
      </c>
      <c r="K969" s="185">
        <v>0</v>
      </c>
      <c r="L969" s="186">
        <v>0</v>
      </c>
      <c r="M969" s="187">
        <f t="shared" si="16"/>
        <v>0</v>
      </c>
    </row>
    <row r="970" spans="1:13" ht="36.950000000000003" customHeight="1" x14ac:dyDescent="0.25">
      <c r="A970" s="175"/>
      <c r="B970" s="176"/>
      <c r="C970" s="176"/>
      <c r="D970" s="188"/>
      <c r="E970" s="840" t="s">
        <v>282</v>
      </c>
      <c r="F970" s="841"/>
      <c r="G970" s="842"/>
      <c r="H970" s="843">
        <v>1118000</v>
      </c>
      <c r="I970" s="844"/>
      <c r="J970" s="185">
        <v>1158000</v>
      </c>
      <c r="K970" s="185">
        <v>1040866</v>
      </c>
      <c r="L970" s="186">
        <v>89.88</v>
      </c>
      <c r="M970" s="187">
        <f t="shared" si="16"/>
        <v>0.29246876424151153</v>
      </c>
    </row>
    <row r="971" spans="1:13" ht="11.85" customHeight="1" x14ac:dyDescent="0.25">
      <c r="A971" s="175" t="s">
        <v>1</v>
      </c>
      <c r="B971" s="176"/>
      <c r="C971" s="176"/>
      <c r="D971" s="188"/>
      <c r="E971" s="840" t="s">
        <v>335</v>
      </c>
      <c r="F971" s="841"/>
      <c r="G971" s="842"/>
      <c r="H971" s="843">
        <v>1000</v>
      </c>
      <c r="I971" s="844"/>
      <c r="J971" s="185">
        <v>1000</v>
      </c>
      <c r="K971" s="185">
        <v>267</v>
      </c>
      <c r="L971" s="186">
        <v>26.74</v>
      </c>
      <c r="M971" s="187">
        <f t="shared" si="16"/>
        <v>7.502325952858828E-5</v>
      </c>
    </row>
    <row r="972" spans="1:13" ht="11.85" customHeight="1" x14ac:dyDescent="0.25">
      <c r="A972" s="175"/>
      <c r="B972" s="176"/>
      <c r="C972" s="176"/>
      <c r="D972" s="188"/>
      <c r="E972" s="840" t="s">
        <v>215</v>
      </c>
      <c r="F972" s="841"/>
      <c r="G972" s="842"/>
      <c r="H972" s="843">
        <v>224</v>
      </c>
      <c r="I972" s="844"/>
      <c r="J972" s="185">
        <v>224</v>
      </c>
      <c r="K972" s="185">
        <v>0</v>
      </c>
      <c r="L972" s="186">
        <v>0</v>
      </c>
      <c r="M972" s="187">
        <f t="shared" si="16"/>
        <v>0</v>
      </c>
    </row>
    <row r="973" spans="1:13" ht="11.85" customHeight="1" x14ac:dyDescent="0.25">
      <c r="A973" s="175"/>
      <c r="B973" s="176"/>
      <c r="C973" s="176"/>
      <c r="D973" s="188"/>
      <c r="E973" s="840" t="s">
        <v>216</v>
      </c>
      <c r="F973" s="841"/>
      <c r="G973" s="842"/>
      <c r="H973" s="843">
        <v>32</v>
      </c>
      <c r="I973" s="844"/>
      <c r="J973" s="185">
        <v>32</v>
      </c>
      <c r="K973" s="185">
        <v>0</v>
      </c>
      <c r="L973" s="186">
        <v>0</v>
      </c>
      <c r="M973" s="187">
        <f t="shared" si="16"/>
        <v>0</v>
      </c>
    </row>
    <row r="974" spans="1:13" ht="11.85" customHeight="1" x14ac:dyDescent="0.25">
      <c r="A974" s="175"/>
      <c r="B974" s="176"/>
      <c r="C974" s="176"/>
      <c r="D974" s="188"/>
      <c r="E974" s="840" t="s">
        <v>218</v>
      </c>
      <c r="F974" s="841"/>
      <c r="G974" s="842"/>
      <c r="H974" s="843">
        <v>6534</v>
      </c>
      <c r="I974" s="844"/>
      <c r="J974" s="185">
        <v>10300</v>
      </c>
      <c r="K974" s="185">
        <v>0</v>
      </c>
      <c r="L974" s="186">
        <v>0</v>
      </c>
      <c r="M974" s="187">
        <f t="shared" si="16"/>
        <v>0</v>
      </c>
    </row>
    <row r="975" spans="1:13" ht="11.85" customHeight="1" x14ac:dyDescent="0.25">
      <c r="A975" s="175"/>
      <c r="B975" s="176"/>
      <c r="C975" s="176"/>
      <c r="D975" s="188"/>
      <c r="E975" s="840" t="s">
        <v>219</v>
      </c>
      <c r="F975" s="841"/>
      <c r="G975" s="842"/>
      <c r="H975" s="843">
        <v>3000</v>
      </c>
      <c r="I975" s="844"/>
      <c r="J975" s="185">
        <v>3000</v>
      </c>
      <c r="K975" s="185">
        <v>0</v>
      </c>
      <c r="L975" s="186">
        <v>0</v>
      </c>
      <c r="M975" s="187">
        <f t="shared" si="16"/>
        <v>0</v>
      </c>
    </row>
    <row r="976" spans="1:13" ht="11.85" customHeight="1" x14ac:dyDescent="0.25">
      <c r="A976" s="175"/>
      <c r="B976" s="176"/>
      <c r="C976" s="176"/>
      <c r="D976" s="188"/>
      <c r="E976" s="840" t="s">
        <v>223</v>
      </c>
      <c r="F976" s="841"/>
      <c r="G976" s="842"/>
      <c r="H976" s="843">
        <v>29444</v>
      </c>
      <c r="I976" s="844"/>
      <c r="J976" s="185">
        <v>25678</v>
      </c>
      <c r="K976" s="185">
        <v>938</v>
      </c>
      <c r="L976" s="186">
        <v>3.65</v>
      </c>
      <c r="M976" s="187">
        <f t="shared" si="16"/>
        <v>2.6356485931766221E-4</v>
      </c>
    </row>
    <row r="977" spans="1:13" ht="17.850000000000001" customHeight="1" x14ac:dyDescent="0.25">
      <c r="A977" s="175" t="s">
        <v>1</v>
      </c>
      <c r="B977" s="176"/>
      <c r="C977" s="859" t="s">
        <v>171</v>
      </c>
      <c r="D977" s="860"/>
      <c r="E977" s="860"/>
      <c r="F977" s="860"/>
      <c r="G977" s="860"/>
      <c r="H977" s="861">
        <v>1698000</v>
      </c>
      <c r="I977" s="862"/>
      <c r="J977" s="177">
        <v>1658000</v>
      </c>
      <c r="K977" s="177">
        <v>789612</v>
      </c>
      <c r="L977" s="178">
        <v>47.62</v>
      </c>
      <c r="M977" s="179">
        <f t="shared" si="16"/>
        <v>0.22186991012317472</v>
      </c>
    </row>
    <row r="978" spans="1:13" ht="11.85" customHeight="1" x14ac:dyDescent="0.25">
      <c r="A978" s="175"/>
      <c r="B978" s="176"/>
      <c r="C978" s="180" t="s">
        <v>1</v>
      </c>
      <c r="D978" s="845" t="s">
        <v>211</v>
      </c>
      <c r="E978" s="846"/>
      <c r="F978" s="846"/>
      <c r="G978" s="847"/>
      <c r="H978" s="848">
        <v>1698000</v>
      </c>
      <c r="I978" s="849"/>
      <c r="J978" s="215">
        <v>1658000</v>
      </c>
      <c r="K978" s="215">
        <v>789612</v>
      </c>
      <c r="L978" s="216">
        <v>47.62</v>
      </c>
      <c r="M978" s="217">
        <f t="shared" si="16"/>
        <v>0.22186991012317472</v>
      </c>
    </row>
    <row r="979" spans="1:13" ht="36.950000000000003" customHeight="1" x14ac:dyDescent="0.25">
      <c r="A979" s="175"/>
      <c r="B979" s="176"/>
      <c r="C979" s="176"/>
      <c r="D979" s="184" t="s">
        <v>1</v>
      </c>
      <c r="E979" s="840" t="s">
        <v>282</v>
      </c>
      <c r="F979" s="841"/>
      <c r="G979" s="842"/>
      <c r="H979" s="843">
        <v>446100</v>
      </c>
      <c r="I979" s="844"/>
      <c r="J979" s="185">
        <v>406100</v>
      </c>
      <c r="K979" s="185">
        <v>140000</v>
      </c>
      <c r="L979" s="186">
        <v>34.47</v>
      </c>
      <c r="M979" s="187">
        <f t="shared" ref="M979:M1042" si="17">+K979/$K$9*100</f>
        <v>3.9338038704128692E-2</v>
      </c>
    </row>
    <row r="980" spans="1:13" ht="11.85" customHeight="1" x14ac:dyDescent="0.25">
      <c r="A980" s="175"/>
      <c r="B980" s="176"/>
      <c r="C980" s="176"/>
      <c r="D980" s="188"/>
      <c r="E980" s="840" t="s">
        <v>212</v>
      </c>
      <c r="F980" s="841"/>
      <c r="G980" s="842"/>
      <c r="H980" s="843">
        <v>200</v>
      </c>
      <c r="I980" s="844"/>
      <c r="J980" s="185">
        <v>200</v>
      </c>
      <c r="K980" s="185">
        <v>0</v>
      </c>
      <c r="L980" s="186">
        <v>0</v>
      </c>
      <c r="M980" s="187">
        <f t="shared" si="17"/>
        <v>0</v>
      </c>
    </row>
    <row r="981" spans="1:13" ht="11.85" customHeight="1" x14ac:dyDescent="0.25">
      <c r="A981" s="192"/>
      <c r="B981" s="193"/>
      <c r="C981" s="193"/>
      <c r="D981" s="213"/>
      <c r="E981" s="831" t="s">
        <v>213</v>
      </c>
      <c r="F981" s="832"/>
      <c r="G981" s="833"/>
      <c r="H981" s="834">
        <v>763000</v>
      </c>
      <c r="I981" s="835"/>
      <c r="J981" s="195">
        <v>763933</v>
      </c>
      <c r="K981" s="195">
        <v>367599</v>
      </c>
      <c r="L981" s="196">
        <v>48.12</v>
      </c>
      <c r="M981" s="197">
        <f t="shared" si="17"/>
        <v>0.10329016921142144</v>
      </c>
    </row>
    <row r="982" spans="1:13" ht="11.85" customHeight="1" x14ac:dyDescent="0.25">
      <c r="A982" s="175"/>
      <c r="B982" s="176"/>
      <c r="C982" s="176"/>
      <c r="D982" s="188"/>
      <c r="E982" s="871" t="s">
        <v>214</v>
      </c>
      <c r="F982" s="872"/>
      <c r="G982" s="873"/>
      <c r="H982" s="874">
        <v>65300</v>
      </c>
      <c r="I982" s="875"/>
      <c r="J982" s="198">
        <v>64367</v>
      </c>
      <c r="K982" s="198">
        <v>62298</v>
      </c>
      <c r="L982" s="199">
        <v>96.78</v>
      </c>
      <c r="M982" s="200">
        <f t="shared" si="17"/>
        <v>1.7504865251355781E-2</v>
      </c>
    </row>
    <row r="983" spans="1:13" ht="11.85" customHeight="1" x14ac:dyDescent="0.25">
      <c r="A983" s="175"/>
      <c r="B983" s="176"/>
      <c r="C983" s="176"/>
      <c r="D983" s="188"/>
      <c r="E983" s="840" t="s">
        <v>215</v>
      </c>
      <c r="F983" s="841"/>
      <c r="G983" s="842"/>
      <c r="H983" s="843">
        <v>148400</v>
      </c>
      <c r="I983" s="844"/>
      <c r="J983" s="185">
        <v>148400</v>
      </c>
      <c r="K983" s="185">
        <v>74911</v>
      </c>
      <c r="L983" s="186">
        <v>50.48</v>
      </c>
      <c r="M983" s="187">
        <f t="shared" si="17"/>
        <v>2.1048941552607031E-2</v>
      </c>
    </row>
    <row r="984" spans="1:13" ht="11.85" customHeight="1" x14ac:dyDescent="0.25">
      <c r="A984" s="175"/>
      <c r="B984" s="176"/>
      <c r="C984" s="176"/>
      <c r="D984" s="188"/>
      <c r="E984" s="840" t="s">
        <v>216</v>
      </c>
      <c r="F984" s="841"/>
      <c r="G984" s="842"/>
      <c r="H984" s="843">
        <v>19300</v>
      </c>
      <c r="I984" s="844"/>
      <c r="J984" s="185">
        <v>17800</v>
      </c>
      <c r="K984" s="185">
        <v>7688</v>
      </c>
      <c r="L984" s="186">
        <v>43.19</v>
      </c>
      <c r="M984" s="187">
        <f t="shared" si="17"/>
        <v>2.1602202968381526E-3</v>
      </c>
    </row>
    <row r="985" spans="1:13" ht="11.85" customHeight="1" x14ac:dyDescent="0.25">
      <c r="A985" s="175"/>
      <c r="B985" s="176"/>
      <c r="C985" s="176"/>
      <c r="D985" s="188"/>
      <c r="E985" s="840" t="s">
        <v>218</v>
      </c>
      <c r="F985" s="841"/>
      <c r="G985" s="842"/>
      <c r="H985" s="843">
        <v>5000</v>
      </c>
      <c r="I985" s="844"/>
      <c r="J985" s="185">
        <v>5000</v>
      </c>
      <c r="K985" s="185">
        <v>2640</v>
      </c>
      <c r="L985" s="186">
        <v>52.8</v>
      </c>
      <c r="M985" s="187">
        <f t="shared" si="17"/>
        <v>7.4180301556356961E-4</v>
      </c>
    </row>
    <row r="986" spans="1:13" ht="11.85" customHeight="1" x14ac:dyDescent="0.25">
      <c r="A986" s="175"/>
      <c r="B986" s="176"/>
      <c r="C986" s="176"/>
      <c r="D986" s="188"/>
      <c r="E986" s="840" t="s">
        <v>219</v>
      </c>
      <c r="F986" s="841"/>
      <c r="G986" s="842"/>
      <c r="H986" s="843">
        <v>12500</v>
      </c>
      <c r="I986" s="844"/>
      <c r="J986" s="185">
        <v>13500</v>
      </c>
      <c r="K986" s="185">
        <v>6852</v>
      </c>
      <c r="L986" s="186">
        <v>50.75</v>
      </c>
      <c r="M986" s="187">
        <f t="shared" si="17"/>
        <v>1.9253160085763554E-3</v>
      </c>
    </row>
    <row r="987" spans="1:13" ht="11.85" customHeight="1" x14ac:dyDescent="0.25">
      <c r="A987" s="175"/>
      <c r="B987" s="176"/>
      <c r="C987" s="176"/>
      <c r="D987" s="188"/>
      <c r="E987" s="840" t="s">
        <v>327</v>
      </c>
      <c r="F987" s="841"/>
      <c r="G987" s="842"/>
      <c r="H987" s="843">
        <v>2000</v>
      </c>
      <c r="I987" s="844"/>
      <c r="J987" s="185">
        <v>2000</v>
      </c>
      <c r="K987" s="185">
        <v>488</v>
      </c>
      <c r="L987" s="186">
        <v>24.41</v>
      </c>
      <c r="M987" s="187">
        <f t="shared" si="17"/>
        <v>1.3712116348296288E-4</v>
      </c>
    </row>
    <row r="988" spans="1:13" ht="11.85" customHeight="1" x14ac:dyDescent="0.25">
      <c r="A988" s="175"/>
      <c r="B988" s="176"/>
      <c r="C988" s="176"/>
      <c r="D988" s="188"/>
      <c r="E988" s="840" t="s">
        <v>220</v>
      </c>
      <c r="F988" s="841"/>
      <c r="G988" s="842"/>
      <c r="H988" s="843">
        <v>17000</v>
      </c>
      <c r="I988" s="844"/>
      <c r="J988" s="185">
        <v>17000</v>
      </c>
      <c r="K988" s="185">
        <v>6989</v>
      </c>
      <c r="L988" s="186">
        <v>41.11</v>
      </c>
      <c r="M988" s="187">
        <f t="shared" si="17"/>
        <v>1.9638110893082528E-3</v>
      </c>
    </row>
    <row r="989" spans="1:13" ht="11.85" customHeight="1" x14ac:dyDescent="0.25">
      <c r="A989" s="175"/>
      <c r="B989" s="176"/>
      <c r="C989" s="176"/>
      <c r="D989" s="188"/>
      <c r="E989" s="840" t="s">
        <v>222</v>
      </c>
      <c r="F989" s="841"/>
      <c r="G989" s="842"/>
      <c r="H989" s="843">
        <v>1000</v>
      </c>
      <c r="I989" s="844"/>
      <c r="J989" s="185">
        <v>1000</v>
      </c>
      <c r="K989" s="185">
        <v>139</v>
      </c>
      <c r="L989" s="186">
        <v>13.9</v>
      </c>
      <c r="M989" s="187">
        <f t="shared" si="17"/>
        <v>3.9057052713384915E-5</v>
      </c>
    </row>
    <row r="990" spans="1:13" ht="11.85" customHeight="1" x14ac:dyDescent="0.25">
      <c r="A990" s="175"/>
      <c r="B990" s="176"/>
      <c r="C990" s="176"/>
      <c r="D990" s="188"/>
      <c r="E990" s="840" t="s">
        <v>223</v>
      </c>
      <c r="F990" s="841"/>
      <c r="G990" s="842"/>
      <c r="H990" s="843">
        <v>39000</v>
      </c>
      <c r="I990" s="844"/>
      <c r="J990" s="185">
        <v>32074</v>
      </c>
      <c r="K990" s="185">
        <v>17253</v>
      </c>
      <c r="L990" s="186">
        <v>53.79</v>
      </c>
      <c r="M990" s="187">
        <f t="shared" si="17"/>
        <v>4.8478512983023735E-3</v>
      </c>
    </row>
    <row r="991" spans="1:13" ht="11.85" customHeight="1" x14ac:dyDescent="0.25">
      <c r="A991" s="175"/>
      <c r="B991" s="176"/>
      <c r="C991" s="176"/>
      <c r="D991" s="188"/>
      <c r="E991" s="840" t="s">
        <v>224</v>
      </c>
      <c r="F991" s="841"/>
      <c r="G991" s="842"/>
      <c r="H991" s="843">
        <v>1000</v>
      </c>
      <c r="I991" s="844"/>
      <c r="J991" s="185">
        <v>1000</v>
      </c>
      <c r="K991" s="185">
        <v>372</v>
      </c>
      <c r="L991" s="186">
        <v>37.159999999999997</v>
      </c>
      <c r="M991" s="187">
        <f t="shared" si="17"/>
        <v>1.045267885566848E-4</v>
      </c>
    </row>
    <row r="992" spans="1:13" ht="11.85" customHeight="1" x14ac:dyDescent="0.25">
      <c r="A992" s="175"/>
      <c r="B992" s="176"/>
      <c r="C992" s="176"/>
      <c r="D992" s="188"/>
      <c r="E992" s="840" t="s">
        <v>225</v>
      </c>
      <c r="F992" s="841"/>
      <c r="G992" s="842"/>
      <c r="H992" s="843">
        <v>1200</v>
      </c>
      <c r="I992" s="844"/>
      <c r="J992" s="185">
        <v>1200</v>
      </c>
      <c r="K992" s="185">
        <v>482</v>
      </c>
      <c r="L992" s="186">
        <v>40.18</v>
      </c>
      <c r="M992" s="187">
        <f t="shared" si="17"/>
        <v>1.3543524753850022E-4</v>
      </c>
    </row>
    <row r="993" spans="1:13" ht="24" customHeight="1" x14ac:dyDescent="0.25">
      <c r="A993" s="175"/>
      <c r="B993" s="176"/>
      <c r="C993" s="176"/>
      <c r="D993" s="188"/>
      <c r="E993" s="840" t="s">
        <v>226</v>
      </c>
      <c r="F993" s="841"/>
      <c r="G993" s="842"/>
      <c r="H993" s="843">
        <v>9000</v>
      </c>
      <c r="I993" s="844"/>
      <c r="J993" s="185">
        <v>7500</v>
      </c>
      <c r="K993" s="185">
        <v>2968</v>
      </c>
      <c r="L993" s="186">
        <v>39.57</v>
      </c>
      <c r="M993" s="187">
        <f t="shared" si="17"/>
        <v>8.3396642052752828E-4</v>
      </c>
    </row>
    <row r="994" spans="1:13" ht="11.85" customHeight="1" x14ac:dyDescent="0.25">
      <c r="A994" s="175"/>
      <c r="B994" s="176"/>
      <c r="C994" s="176"/>
      <c r="D994" s="188"/>
      <c r="E994" s="840" t="s">
        <v>228</v>
      </c>
      <c r="F994" s="841"/>
      <c r="G994" s="842"/>
      <c r="H994" s="843">
        <v>117500</v>
      </c>
      <c r="I994" s="844"/>
      <c r="J994" s="185">
        <v>117500</v>
      </c>
      <c r="K994" s="185">
        <v>58487</v>
      </c>
      <c r="L994" s="186">
        <v>49.78</v>
      </c>
      <c r="M994" s="187">
        <f t="shared" si="17"/>
        <v>1.643402764063125E-2</v>
      </c>
    </row>
    <row r="995" spans="1:13" ht="11.85" customHeight="1" x14ac:dyDescent="0.25">
      <c r="A995" s="175"/>
      <c r="B995" s="176"/>
      <c r="C995" s="176"/>
      <c r="D995" s="188"/>
      <c r="E995" s="840" t="s">
        <v>229</v>
      </c>
      <c r="F995" s="841"/>
      <c r="G995" s="842"/>
      <c r="H995" s="843">
        <v>19000</v>
      </c>
      <c r="I995" s="844"/>
      <c r="J995" s="185">
        <v>16000</v>
      </c>
      <c r="K995" s="185">
        <v>7439</v>
      </c>
      <c r="L995" s="186">
        <v>46.49</v>
      </c>
      <c r="M995" s="187">
        <f t="shared" si="17"/>
        <v>2.0902547851429521E-3</v>
      </c>
    </row>
    <row r="996" spans="1:13" ht="11.85" customHeight="1" x14ac:dyDescent="0.25">
      <c r="A996" s="175"/>
      <c r="B996" s="176"/>
      <c r="C996" s="176"/>
      <c r="D996" s="188"/>
      <c r="E996" s="840" t="s">
        <v>232</v>
      </c>
      <c r="F996" s="841"/>
      <c r="G996" s="842"/>
      <c r="H996" s="843">
        <v>19500</v>
      </c>
      <c r="I996" s="844"/>
      <c r="J996" s="185">
        <v>19500</v>
      </c>
      <c r="K996" s="185">
        <v>14163</v>
      </c>
      <c r="L996" s="186">
        <v>72.63</v>
      </c>
      <c r="M996" s="187">
        <f t="shared" si="17"/>
        <v>3.9796045869041046E-3</v>
      </c>
    </row>
    <row r="997" spans="1:13" ht="11.85" customHeight="1" x14ac:dyDescent="0.25">
      <c r="A997" s="175"/>
      <c r="B997" s="176"/>
      <c r="C997" s="176"/>
      <c r="D997" s="188"/>
      <c r="E997" s="840" t="s">
        <v>233</v>
      </c>
      <c r="F997" s="841"/>
      <c r="G997" s="842"/>
      <c r="H997" s="843">
        <v>4000</v>
      </c>
      <c r="I997" s="844"/>
      <c r="J997" s="185">
        <v>4000</v>
      </c>
      <c r="K997" s="185">
        <v>2323</v>
      </c>
      <c r="L997" s="186">
        <v>58.08</v>
      </c>
      <c r="M997" s="187">
        <f t="shared" si="17"/>
        <v>6.5273045649779239E-4</v>
      </c>
    </row>
    <row r="998" spans="1:13" ht="11.85" customHeight="1" x14ac:dyDescent="0.25">
      <c r="A998" s="175"/>
      <c r="B998" s="176"/>
      <c r="C998" s="176"/>
      <c r="D998" s="188"/>
      <c r="E998" s="840" t="s">
        <v>234</v>
      </c>
      <c r="F998" s="841"/>
      <c r="G998" s="842"/>
      <c r="H998" s="843">
        <v>0</v>
      </c>
      <c r="I998" s="844"/>
      <c r="J998" s="185">
        <v>7926</v>
      </c>
      <c r="K998" s="185">
        <v>7926</v>
      </c>
      <c r="L998" s="186">
        <v>100</v>
      </c>
      <c r="M998" s="187">
        <f t="shared" si="17"/>
        <v>2.2270949626351714E-3</v>
      </c>
    </row>
    <row r="999" spans="1:13" ht="11.85" customHeight="1" x14ac:dyDescent="0.25">
      <c r="A999" s="201"/>
      <c r="B999" s="191"/>
      <c r="C999" s="191"/>
      <c r="D999" s="190"/>
      <c r="E999" s="840" t="s">
        <v>237</v>
      </c>
      <c r="F999" s="841"/>
      <c r="G999" s="842"/>
      <c r="H999" s="843">
        <v>8000</v>
      </c>
      <c r="I999" s="844"/>
      <c r="J999" s="185">
        <v>12000</v>
      </c>
      <c r="K999" s="185">
        <v>8597</v>
      </c>
      <c r="L999" s="186">
        <v>71.650000000000006</v>
      </c>
      <c r="M999" s="187">
        <f t="shared" si="17"/>
        <v>2.4156365624242453E-3</v>
      </c>
    </row>
    <row r="1000" spans="1:13" ht="22.5" customHeight="1" x14ac:dyDescent="0.25">
      <c r="A1000" s="863" t="s">
        <v>172</v>
      </c>
      <c r="B1000" s="864"/>
      <c r="C1000" s="864"/>
      <c r="D1000" s="864"/>
      <c r="E1000" s="864"/>
      <c r="F1000" s="864"/>
      <c r="G1000" s="864"/>
      <c r="H1000" s="865">
        <v>41037525</v>
      </c>
      <c r="I1000" s="866"/>
      <c r="J1000" s="202">
        <v>54323046</v>
      </c>
      <c r="K1000" s="202">
        <v>30656425</v>
      </c>
      <c r="L1000" s="203">
        <v>56.43</v>
      </c>
      <c r="M1000" s="204">
        <f t="shared" si="17"/>
        <v>8.6140259512872746</v>
      </c>
    </row>
    <row r="1001" spans="1:13" ht="17.850000000000001" customHeight="1" x14ac:dyDescent="0.25">
      <c r="A1001" s="175" t="s">
        <v>1</v>
      </c>
      <c r="B1001" s="176"/>
      <c r="C1001" s="859" t="s">
        <v>407</v>
      </c>
      <c r="D1001" s="860"/>
      <c r="E1001" s="860"/>
      <c r="F1001" s="860"/>
      <c r="G1001" s="860"/>
      <c r="H1001" s="861">
        <v>1200000</v>
      </c>
      <c r="I1001" s="862"/>
      <c r="J1001" s="177">
        <v>1200000</v>
      </c>
      <c r="K1001" s="177">
        <v>1162016</v>
      </c>
      <c r="L1001" s="178">
        <v>96.83</v>
      </c>
      <c r="M1001" s="179">
        <f t="shared" si="17"/>
        <v>0.32651021702012001</v>
      </c>
    </row>
    <row r="1002" spans="1:13" ht="11.85" customHeight="1" x14ac:dyDescent="0.25">
      <c r="A1002" s="175"/>
      <c r="B1002" s="176"/>
      <c r="C1002" s="180" t="s">
        <v>1</v>
      </c>
      <c r="D1002" s="845" t="s">
        <v>211</v>
      </c>
      <c r="E1002" s="846"/>
      <c r="F1002" s="846"/>
      <c r="G1002" s="847"/>
      <c r="H1002" s="848">
        <v>1200000</v>
      </c>
      <c r="I1002" s="849"/>
      <c r="J1002" s="215">
        <v>1200000</v>
      </c>
      <c r="K1002" s="215">
        <v>1162016</v>
      </c>
      <c r="L1002" s="216">
        <v>96.83</v>
      </c>
      <c r="M1002" s="217">
        <f t="shared" si="17"/>
        <v>0.32651021702012001</v>
      </c>
    </row>
    <row r="1003" spans="1:13" ht="24" customHeight="1" x14ac:dyDescent="0.25">
      <c r="A1003" s="175"/>
      <c r="B1003" s="176"/>
      <c r="C1003" s="176"/>
      <c r="D1003" s="188" t="s">
        <v>1</v>
      </c>
      <c r="E1003" s="840" t="s">
        <v>283</v>
      </c>
      <c r="F1003" s="841"/>
      <c r="G1003" s="842"/>
      <c r="H1003" s="843">
        <v>1200000</v>
      </c>
      <c r="I1003" s="844"/>
      <c r="J1003" s="185">
        <v>1200000</v>
      </c>
      <c r="K1003" s="185">
        <v>1162016</v>
      </c>
      <c r="L1003" s="186">
        <v>96.83</v>
      </c>
      <c r="M1003" s="187">
        <f t="shared" si="17"/>
        <v>0.32651021702012001</v>
      </c>
    </row>
    <row r="1004" spans="1:13" ht="17.850000000000001" customHeight="1" x14ac:dyDescent="0.25">
      <c r="A1004" s="175"/>
      <c r="B1004" s="176"/>
      <c r="C1004" s="859" t="s">
        <v>174</v>
      </c>
      <c r="D1004" s="860"/>
      <c r="E1004" s="860"/>
      <c r="F1004" s="860"/>
      <c r="G1004" s="860"/>
      <c r="H1004" s="861">
        <v>1282000</v>
      </c>
      <c r="I1004" s="862"/>
      <c r="J1004" s="177">
        <v>1316000</v>
      </c>
      <c r="K1004" s="177">
        <v>604363</v>
      </c>
      <c r="L1004" s="178">
        <v>45.92</v>
      </c>
      <c r="M1004" s="179">
        <f t="shared" si="17"/>
        <v>0.16981753632388091</v>
      </c>
    </row>
    <row r="1005" spans="1:13" ht="11.85" customHeight="1" x14ac:dyDescent="0.25">
      <c r="A1005" s="175"/>
      <c r="B1005" s="176"/>
      <c r="C1005" s="867" t="s">
        <v>1</v>
      </c>
      <c r="D1005" s="845" t="s">
        <v>211</v>
      </c>
      <c r="E1005" s="846"/>
      <c r="F1005" s="846"/>
      <c r="G1005" s="847"/>
      <c r="H1005" s="848">
        <v>1282000</v>
      </c>
      <c r="I1005" s="849"/>
      <c r="J1005" s="215">
        <v>1316000</v>
      </c>
      <c r="K1005" s="215">
        <v>604363</v>
      </c>
      <c r="L1005" s="216">
        <v>45.92</v>
      </c>
      <c r="M1005" s="217">
        <f t="shared" si="17"/>
        <v>0.16981753632388091</v>
      </c>
    </row>
    <row r="1006" spans="1:13" ht="11.85" customHeight="1" x14ac:dyDescent="0.25">
      <c r="A1006" s="175"/>
      <c r="B1006" s="176"/>
      <c r="C1006" s="836"/>
      <c r="D1006" s="189" t="s">
        <v>1</v>
      </c>
      <c r="E1006" s="840" t="s">
        <v>212</v>
      </c>
      <c r="F1006" s="841"/>
      <c r="G1006" s="842"/>
      <c r="H1006" s="843">
        <v>2000</v>
      </c>
      <c r="I1006" s="844"/>
      <c r="J1006" s="185">
        <v>2000</v>
      </c>
      <c r="K1006" s="185">
        <v>0</v>
      </c>
      <c r="L1006" s="186">
        <v>0</v>
      </c>
      <c r="M1006" s="187">
        <f t="shared" si="17"/>
        <v>0</v>
      </c>
    </row>
    <row r="1007" spans="1:13" ht="11.85" customHeight="1" x14ac:dyDescent="0.25">
      <c r="A1007" s="175" t="s">
        <v>1</v>
      </c>
      <c r="B1007" s="176"/>
      <c r="C1007" s="176"/>
      <c r="D1007" s="188"/>
      <c r="E1007" s="840" t="s">
        <v>213</v>
      </c>
      <c r="F1007" s="841"/>
      <c r="G1007" s="842"/>
      <c r="H1007" s="843">
        <v>732000</v>
      </c>
      <c r="I1007" s="844"/>
      <c r="J1007" s="185">
        <v>768500</v>
      </c>
      <c r="K1007" s="185">
        <v>364161</v>
      </c>
      <c r="L1007" s="186">
        <v>47.39</v>
      </c>
      <c r="M1007" s="187">
        <f t="shared" si="17"/>
        <v>0.10232413937524434</v>
      </c>
    </row>
    <row r="1008" spans="1:13" ht="11.85" customHeight="1" x14ac:dyDescent="0.25">
      <c r="A1008" s="175"/>
      <c r="B1008" s="176"/>
      <c r="C1008" s="176"/>
      <c r="D1008" s="188"/>
      <c r="E1008" s="840" t="s">
        <v>214</v>
      </c>
      <c r="F1008" s="841"/>
      <c r="G1008" s="842"/>
      <c r="H1008" s="843">
        <v>59000</v>
      </c>
      <c r="I1008" s="844"/>
      <c r="J1008" s="185">
        <v>56500</v>
      </c>
      <c r="K1008" s="185">
        <v>56500</v>
      </c>
      <c r="L1008" s="186">
        <v>100</v>
      </c>
      <c r="M1008" s="187">
        <f t="shared" si="17"/>
        <v>1.5875708477023364E-2</v>
      </c>
    </row>
    <row r="1009" spans="1:13" ht="11.85" customHeight="1" x14ac:dyDescent="0.25">
      <c r="A1009" s="175"/>
      <c r="B1009" s="176"/>
      <c r="C1009" s="176"/>
      <c r="D1009" s="188"/>
      <c r="E1009" s="840" t="s">
        <v>215</v>
      </c>
      <c r="F1009" s="841"/>
      <c r="G1009" s="842"/>
      <c r="H1009" s="843">
        <v>137000</v>
      </c>
      <c r="I1009" s="844"/>
      <c r="J1009" s="185">
        <v>137000</v>
      </c>
      <c r="K1009" s="185">
        <v>65708</v>
      </c>
      <c r="L1009" s="186">
        <v>47.96</v>
      </c>
      <c r="M1009" s="187">
        <f t="shared" si="17"/>
        <v>1.8463027479792057E-2</v>
      </c>
    </row>
    <row r="1010" spans="1:13" ht="11.85" customHeight="1" x14ac:dyDescent="0.25">
      <c r="A1010" s="175"/>
      <c r="B1010" s="176"/>
      <c r="C1010" s="176"/>
      <c r="D1010" s="188"/>
      <c r="E1010" s="840" t="s">
        <v>216</v>
      </c>
      <c r="F1010" s="841"/>
      <c r="G1010" s="842"/>
      <c r="H1010" s="843">
        <v>19000</v>
      </c>
      <c r="I1010" s="844"/>
      <c r="J1010" s="185">
        <v>19000</v>
      </c>
      <c r="K1010" s="185">
        <v>7185</v>
      </c>
      <c r="L1010" s="186">
        <v>37.82</v>
      </c>
      <c r="M1010" s="187">
        <f t="shared" si="17"/>
        <v>2.0188843434940334E-3</v>
      </c>
    </row>
    <row r="1011" spans="1:13" ht="11.85" hidden="1" customHeight="1" x14ac:dyDescent="0.25">
      <c r="A1011" s="175"/>
      <c r="B1011" s="176"/>
      <c r="C1011" s="176"/>
      <c r="D1011" s="188"/>
      <c r="E1011" s="840" t="s">
        <v>217</v>
      </c>
      <c r="F1011" s="841"/>
      <c r="G1011" s="842"/>
      <c r="H1011" s="843">
        <v>0</v>
      </c>
      <c r="I1011" s="844"/>
      <c r="J1011" s="185">
        <v>0</v>
      </c>
      <c r="K1011" s="185">
        <v>0</v>
      </c>
      <c r="L1011" s="186">
        <v>0</v>
      </c>
      <c r="M1011" s="187">
        <f t="shared" si="17"/>
        <v>0</v>
      </c>
    </row>
    <row r="1012" spans="1:13" ht="11.85" customHeight="1" x14ac:dyDescent="0.25">
      <c r="A1012" s="175"/>
      <c r="B1012" s="176"/>
      <c r="C1012" s="176"/>
      <c r="D1012" s="188"/>
      <c r="E1012" s="840" t="s">
        <v>219</v>
      </c>
      <c r="F1012" s="841"/>
      <c r="G1012" s="842"/>
      <c r="H1012" s="843">
        <v>82000</v>
      </c>
      <c r="I1012" s="844"/>
      <c r="J1012" s="185">
        <v>82000</v>
      </c>
      <c r="K1012" s="185">
        <v>458</v>
      </c>
      <c r="L1012" s="186">
        <v>0.56000000000000005</v>
      </c>
      <c r="M1012" s="187">
        <f t="shared" si="17"/>
        <v>1.2869158376064958E-4</v>
      </c>
    </row>
    <row r="1013" spans="1:13" ht="11.85" customHeight="1" x14ac:dyDescent="0.25">
      <c r="A1013" s="175"/>
      <c r="B1013" s="176"/>
      <c r="C1013" s="176"/>
      <c r="D1013" s="188"/>
      <c r="E1013" s="840" t="s">
        <v>327</v>
      </c>
      <c r="F1013" s="841"/>
      <c r="G1013" s="842"/>
      <c r="H1013" s="843">
        <v>1000</v>
      </c>
      <c r="I1013" s="844"/>
      <c r="J1013" s="185">
        <v>1000</v>
      </c>
      <c r="K1013" s="185">
        <v>0</v>
      </c>
      <c r="L1013" s="186">
        <v>0</v>
      </c>
      <c r="M1013" s="187">
        <f t="shared" si="17"/>
        <v>0</v>
      </c>
    </row>
    <row r="1014" spans="1:13" ht="11.85" customHeight="1" x14ac:dyDescent="0.25">
      <c r="A1014" s="175"/>
      <c r="B1014" s="176"/>
      <c r="C1014" s="176"/>
      <c r="D1014" s="188"/>
      <c r="E1014" s="840" t="s">
        <v>221</v>
      </c>
      <c r="F1014" s="841"/>
      <c r="G1014" s="842"/>
      <c r="H1014" s="843">
        <v>2000</v>
      </c>
      <c r="I1014" s="844"/>
      <c r="J1014" s="185">
        <v>2000</v>
      </c>
      <c r="K1014" s="185">
        <v>0</v>
      </c>
      <c r="L1014" s="186">
        <v>0</v>
      </c>
      <c r="M1014" s="187">
        <f t="shared" si="17"/>
        <v>0</v>
      </c>
    </row>
    <row r="1015" spans="1:13" ht="11.85" customHeight="1" x14ac:dyDescent="0.25">
      <c r="A1015" s="175"/>
      <c r="B1015" s="176"/>
      <c r="C1015" s="176"/>
      <c r="D1015" s="188"/>
      <c r="E1015" s="840" t="s">
        <v>222</v>
      </c>
      <c r="F1015" s="841"/>
      <c r="G1015" s="842"/>
      <c r="H1015" s="843">
        <v>1400</v>
      </c>
      <c r="I1015" s="844"/>
      <c r="J1015" s="185">
        <v>1400</v>
      </c>
      <c r="K1015" s="185">
        <v>144</v>
      </c>
      <c r="L1015" s="186">
        <v>10.29</v>
      </c>
      <c r="M1015" s="187">
        <f t="shared" si="17"/>
        <v>4.0461982667103793E-5</v>
      </c>
    </row>
    <row r="1016" spans="1:13" ht="11.85" customHeight="1" x14ac:dyDescent="0.25">
      <c r="A1016" s="175"/>
      <c r="B1016" s="176"/>
      <c r="C1016" s="176"/>
      <c r="D1016" s="188"/>
      <c r="E1016" s="840" t="s">
        <v>223</v>
      </c>
      <c r="F1016" s="841"/>
      <c r="G1016" s="842"/>
      <c r="H1016" s="843">
        <v>33000</v>
      </c>
      <c r="I1016" s="844"/>
      <c r="J1016" s="185">
        <v>44000</v>
      </c>
      <c r="K1016" s="185">
        <v>15279</v>
      </c>
      <c r="L1016" s="186">
        <v>34.72</v>
      </c>
      <c r="M1016" s="187">
        <f t="shared" si="17"/>
        <v>4.2931849525741587E-3</v>
      </c>
    </row>
    <row r="1017" spans="1:13" ht="11.85" customHeight="1" x14ac:dyDescent="0.25">
      <c r="A1017" s="175"/>
      <c r="B1017" s="176"/>
      <c r="C1017" s="176"/>
      <c r="D1017" s="188"/>
      <c r="E1017" s="840" t="s">
        <v>224</v>
      </c>
      <c r="F1017" s="841"/>
      <c r="G1017" s="842"/>
      <c r="H1017" s="843">
        <v>7000</v>
      </c>
      <c r="I1017" s="844"/>
      <c r="J1017" s="185">
        <v>7000</v>
      </c>
      <c r="K1017" s="185">
        <v>1230</v>
      </c>
      <c r="L1017" s="186">
        <v>17.57</v>
      </c>
      <c r="M1017" s="187">
        <f t="shared" si="17"/>
        <v>3.4561276861484492E-4</v>
      </c>
    </row>
    <row r="1018" spans="1:13" ht="11.85" customHeight="1" x14ac:dyDescent="0.25">
      <c r="A1018" s="175"/>
      <c r="B1018" s="176"/>
      <c r="C1018" s="176"/>
      <c r="D1018" s="188"/>
      <c r="E1018" s="840" t="s">
        <v>225</v>
      </c>
      <c r="F1018" s="841"/>
      <c r="G1018" s="842"/>
      <c r="H1018" s="843">
        <v>1000</v>
      </c>
      <c r="I1018" s="844"/>
      <c r="J1018" s="185">
        <v>0</v>
      </c>
      <c r="K1018" s="185">
        <v>0</v>
      </c>
      <c r="L1018" s="186">
        <v>0</v>
      </c>
      <c r="M1018" s="187">
        <f t="shared" si="17"/>
        <v>0</v>
      </c>
    </row>
    <row r="1019" spans="1:13" ht="24" customHeight="1" x14ac:dyDescent="0.25">
      <c r="A1019" s="175"/>
      <c r="B1019" s="176"/>
      <c r="C1019" s="176"/>
      <c r="D1019" s="188"/>
      <c r="E1019" s="840" t="s">
        <v>226</v>
      </c>
      <c r="F1019" s="841"/>
      <c r="G1019" s="842"/>
      <c r="H1019" s="843">
        <v>6000</v>
      </c>
      <c r="I1019" s="844"/>
      <c r="J1019" s="185">
        <v>6000</v>
      </c>
      <c r="K1019" s="185">
        <v>1953</v>
      </c>
      <c r="L1019" s="186">
        <v>32.54</v>
      </c>
      <c r="M1019" s="187">
        <f t="shared" si="17"/>
        <v>5.4876563992259516E-4</v>
      </c>
    </row>
    <row r="1020" spans="1:13" ht="11.85" customHeight="1" x14ac:dyDescent="0.25">
      <c r="A1020" s="175"/>
      <c r="B1020" s="176"/>
      <c r="C1020" s="176"/>
      <c r="D1020" s="188"/>
      <c r="E1020" s="840" t="s">
        <v>227</v>
      </c>
      <c r="F1020" s="841"/>
      <c r="G1020" s="842"/>
      <c r="H1020" s="843">
        <v>3000</v>
      </c>
      <c r="I1020" s="844"/>
      <c r="J1020" s="185">
        <v>1000</v>
      </c>
      <c r="K1020" s="185">
        <v>0</v>
      </c>
      <c r="L1020" s="186">
        <v>0</v>
      </c>
      <c r="M1020" s="187">
        <f t="shared" si="17"/>
        <v>0</v>
      </c>
    </row>
    <row r="1021" spans="1:13" ht="11.85" customHeight="1" x14ac:dyDescent="0.25">
      <c r="A1021" s="175"/>
      <c r="B1021" s="176"/>
      <c r="C1021" s="176"/>
      <c r="D1021" s="188"/>
      <c r="E1021" s="840" t="s">
        <v>228</v>
      </c>
      <c r="F1021" s="841"/>
      <c r="G1021" s="842"/>
      <c r="H1021" s="843">
        <v>155400</v>
      </c>
      <c r="I1021" s="844"/>
      <c r="J1021" s="185">
        <v>147400</v>
      </c>
      <c r="K1021" s="185">
        <v>73670</v>
      </c>
      <c r="L1021" s="186">
        <v>49.98</v>
      </c>
      <c r="M1021" s="187">
        <f t="shared" si="17"/>
        <v>2.0700237938094005E-2</v>
      </c>
    </row>
    <row r="1022" spans="1:13" ht="11.85" customHeight="1" x14ac:dyDescent="0.25">
      <c r="A1022" s="175"/>
      <c r="B1022" s="176"/>
      <c r="C1022" s="176"/>
      <c r="D1022" s="188"/>
      <c r="E1022" s="840" t="s">
        <v>229</v>
      </c>
      <c r="F1022" s="841"/>
      <c r="G1022" s="842"/>
      <c r="H1022" s="843">
        <v>6000</v>
      </c>
      <c r="I1022" s="844"/>
      <c r="J1022" s="185">
        <v>6000</v>
      </c>
      <c r="K1022" s="185">
        <v>1578</v>
      </c>
      <c r="L1022" s="186">
        <v>26.3</v>
      </c>
      <c r="M1022" s="187">
        <f t="shared" si="17"/>
        <v>4.433958933936791E-4</v>
      </c>
    </row>
    <row r="1023" spans="1:13" ht="11.85" customHeight="1" x14ac:dyDescent="0.25">
      <c r="A1023" s="175"/>
      <c r="B1023" s="176"/>
      <c r="C1023" s="176"/>
      <c r="D1023" s="188"/>
      <c r="E1023" s="840" t="s">
        <v>230</v>
      </c>
      <c r="F1023" s="841"/>
      <c r="G1023" s="842"/>
      <c r="H1023" s="843">
        <v>1000</v>
      </c>
      <c r="I1023" s="844"/>
      <c r="J1023" s="185">
        <v>1000</v>
      </c>
      <c r="K1023" s="185">
        <v>0</v>
      </c>
      <c r="L1023" s="186">
        <v>0</v>
      </c>
      <c r="M1023" s="187">
        <f t="shared" si="17"/>
        <v>0</v>
      </c>
    </row>
    <row r="1024" spans="1:13" ht="11.85" customHeight="1" x14ac:dyDescent="0.25">
      <c r="A1024" s="175"/>
      <c r="B1024" s="176"/>
      <c r="C1024" s="176"/>
      <c r="D1024" s="188"/>
      <c r="E1024" s="840" t="s">
        <v>231</v>
      </c>
      <c r="F1024" s="841"/>
      <c r="G1024" s="842"/>
      <c r="H1024" s="843">
        <v>1000</v>
      </c>
      <c r="I1024" s="844"/>
      <c r="J1024" s="185">
        <v>1000</v>
      </c>
      <c r="K1024" s="185">
        <v>5</v>
      </c>
      <c r="L1024" s="186">
        <v>0.5</v>
      </c>
      <c r="M1024" s="187">
        <f t="shared" si="17"/>
        <v>1.4049299537188817E-6</v>
      </c>
    </row>
    <row r="1025" spans="1:13" ht="11.85" customHeight="1" x14ac:dyDescent="0.25">
      <c r="A1025" s="175"/>
      <c r="B1025" s="176"/>
      <c r="C1025" s="176"/>
      <c r="D1025" s="188"/>
      <c r="E1025" s="840" t="s">
        <v>232</v>
      </c>
      <c r="F1025" s="841"/>
      <c r="G1025" s="842"/>
      <c r="H1025" s="843">
        <v>22000</v>
      </c>
      <c r="I1025" s="844"/>
      <c r="J1025" s="185">
        <v>22000</v>
      </c>
      <c r="K1025" s="185">
        <v>13401</v>
      </c>
      <c r="L1025" s="186">
        <v>60.91</v>
      </c>
      <c r="M1025" s="187">
        <f t="shared" si="17"/>
        <v>3.7654932619573468E-3</v>
      </c>
    </row>
    <row r="1026" spans="1:13" ht="11.85" customHeight="1" x14ac:dyDescent="0.25">
      <c r="A1026" s="175"/>
      <c r="B1026" s="176"/>
      <c r="C1026" s="176"/>
      <c r="D1026" s="188"/>
      <c r="E1026" s="840" t="s">
        <v>309</v>
      </c>
      <c r="F1026" s="841"/>
      <c r="G1026" s="842"/>
      <c r="H1026" s="843">
        <v>1000</v>
      </c>
      <c r="I1026" s="844"/>
      <c r="J1026" s="185">
        <v>1000</v>
      </c>
      <c r="K1026" s="185">
        <v>0</v>
      </c>
      <c r="L1026" s="186">
        <v>0</v>
      </c>
      <c r="M1026" s="187">
        <f t="shared" si="17"/>
        <v>0</v>
      </c>
    </row>
    <row r="1027" spans="1:13" ht="11.85" customHeight="1" x14ac:dyDescent="0.25">
      <c r="A1027" s="175"/>
      <c r="B1027" s="176"/>
      <c r="C1027" s="176"/>
      <c r="D1027" s="188"/>
      <c r="E1027" s="840" t="s">
        <v>237</v>
      </c>
      <c r="F1027" s="841"/>
      <c r="G1027" s="842"/>
      <c r="H1027" s="843">
        <v>10000</v>
      </c>
      <c r="I1027" s="844"/>
      <c r="J1027" s="185">
        <v>10000</v>
      </c>
      <c r="K1027" s="185">
        <v>3092</v>
      </c>
      <c r="L1027" s="186">
        <v>30.92</v>
      </c>
      <c r="M1027" s="187">
        <f t="shared" si="17"/>
        <v>8.6880868337975653E-4</v>
      </c>
    </row>
    <row r="1028" spans="1:13" ht="11.85" customHeight="1" x14ac:dyDescent="0.25">
      <c r="A1028" s="175"/>
      <c r="B1028" s="176"/>
      <c r="C1028" s="176"/>
      <c r="D1028" s="188"/>
      <c r="E1028" s="840" t="s">
        <v>279</v>
      </c>
      <c r="F1028" s="841"/>
      <c r="G1028" s="842"/>
      <c r="H1028" s="843">
        <v>200</v>
      </c>
      <c r="I1028" s="844"/>
      <c r="J1028" s="185">
        <v>200</v>
      </c>
      <c r="K1028" s="185">
        <v>0</v>
      </c>
      <c r="L1028" s="186">
        <v>0</v>
      </c>
      <c r="M1028" s="187">
        <f t="shared" si="17"/>
        <v>0</v>
      </c>
    </row>
    <row r="1029" spans="1:13" ht="17.850000000000001" customHeight="1" x14ac:dyDescent="0.25">
      <c r="A1029" s="175" t="s">
        <v>1</v>
      </c>
      <c r="B1029" s="176"/>
      <c r="C1029" s="859" t="s">
        <v>175</v>
      </c>
      <c r="D1029" s="860"/>
      <c r="E1029" s="860"/>
      <c r="F1029" s="860"/>
      <c r="G1029" s="860"/>
      <c r="H1029" s="861">
        <v>18974818</v>
      </c>
      <c r="I1029" s="862"/>
      <c r="J1029" s="177">
        <v>18837482</v>
      </c>
      <c r="K1029" s="177">
        <v>7981638</v>
      </c>
      <c r="L1029" s="178">
        <v>42.37</v>
      </c>
      <c r="M1029" s="179">
        <f t="shared" si="17"/>
        <v>2.2427284611881735</v>
      </c>
    </row>
    <row r="1030" spans="1:13" ht="11.85" customHeight="1" x14ac:dyDescent="0.25">
      <c r="A1030" s="175"/>
      <c r="B1030" s="176"/>
      <c r="C1030" s="180" t="s">
        <v>1</v>
      </c>
      <c r="D1030" s="845" t="s">
        <v>211</v>
      </c>
      <c r="E1030" s="846"/>
      <c r="F1030" s="846"/>
      <c r="G1030" s="847"/>
      <c r="H1030" s="848">
        <v>18605909</v>
      </c>
      <c r="I1030" s="849"/>
      <c r="J1030" s="215">
        <v>18737482</v>
      </c>
      <c r="K1030" s="215">
        <v>7981638</v>
      </c>
      <c r="L1030" s="216">
        <v>42.6</v>
      </c>
      <c r="M1030" s="217">
        <f t="shared" si="17"/>
        <v>2.2427284611881735</v>
      </c>
    </row>
    <row r="1031" spans="1:13" ht="48" customHeight="1" x14ac:dyDescent="0.25">
      <c r="A1031" s="175"/>
      <c r="B1031" s="176"/>
      <c r="C1031" s="176"/>
      <c r="D1031" s="184" t="s">
        <v>1</v>
      </c>
      <c r="E1031" s="840" t="s">
        <v>408</v>
      </c>
      <c r="F1031" s="841"/>
      <c r="G1031" s="842"/>
      <c r="H1031" s="843">
        <v>541977</v>
      </c>
      <c r="I1031" s="844"/>
      <c r="J1031" s="185">
        <v>541977</v>
      </c>
      <c r="K1031" s="185">
        <v>270989</v>
      </c>
      <c r="L1031" s="186">
        <v>50</v>
      </c>
      <c r="M1031" s="187">
        <f t="shared" si="17"/>
        <v>7.6144112645665202E-2</v>
      </c>
    </row>
    <row r="1032" spans="1:13" ht="48" customHeight="1" x14ac:dyDescent="0.25">
      <c r="A1032" s="175"/>
      <c r="B1032" s="176"/>
      <c r="C1032" s="176"/>
      <c r="D1032" s="188"/>
      <c r="E1032" s="840" t="s">
        <v>298</v>
      </c>
      <c r="F1032" s="841"/>
      <c r="G1032" s="842"/>
      <c r="H1032" s="843">
        <v>95643</v>
      </c>
      <c r="I1032" s="844"/>
      <c r="J1032" s="185">
        <v>95643</v>
      </c>
      <c r="K1032" s="185">
        <v>47822</v>
      </c>
      <c r="L1032" s="186">
        <v>50</v>
      </c>
      <c r="M1032" s="187">
        <f t="shared" si="17"/>
        <v>1.3437312049348872E-2</v>
      </c>
    </row>
    <row r="1033" spans="1:13" ht="36.950000000000003" customHeight="1" x14ac:dyDescent="0.25">
      <c r="A1033" s="175"/>
      <c r="B1033" s="176"/>
      <c r="C1033" s="176"/>
      <c r="D1033" s="188"/>
      <c r="E1033" s="840" t="s">
        <v>249</v>
      </c>
      <c r="F1033" s="841"/>
      <c r="G1033" s="842"/>
      <c r="H1033" s="843">
        <v>0</v>
      </c>
      <c r="I1033" s="844"/>
      <c r="J1033" s="185">
        <v>10232</v>
      </c>
      <c r="K1033" s="185">
        <v>10231</v>
      </c>
      <c r="L1033" s="186">
        <v>99.99</v>
      </c>
      <c r="M1033" s="187">
        <f t="shared" si="17"/>
        <v>2.8747676712995757E-3</v>
      </c>
    </row>
    <row r="1034" spans="1:13" ht="36.950000000000003" customHeight="1" x14ac:dyDescent="0.25">
      <c r="A1034" s="175"/>
      <c r="B1034" s="176"/>
      <c r="C1034" s="176"/>
      <c r="D1034" s="188"/>
      <c r="E1034" s="840" t="s">
        <v>250</v>
      </c>
      <c r="F1034" s="841"/>
      <c r="G1034" s="842"/>
      <c r="H1034" s="843">
        <v>0</v>
      </c>
      <c r="I1034" s="844"/>
      <c r="J1034" s="185">
        <v>3016</v>
      </c>
      <c r="K1034" s="185">
        <v>3015</v>
      </c>
      <c r="L1034" s="186">
        <v>99.97</v>
      </c>
      <c r="M1034" s="187">
        <f t="shared" si="17"/>
        <v>8.4717276209248567E-4</v>
      </c>
    </row>
    <row r="1035" spans="1:13" ht="12" customHeight="1" x14ac:dyDescent="0.25">
      <c r="A1035" s="175"/>
      <c r="B1035" s="176"/>
      <c r="C1035" s="176"/>
      <c r="D1035" s="188"/>
      <c r="E1035" s="840" t="s">
        <v>212</v>
      </c>
      <c r="F1035" s="841"/>
      <c r="G1035" s="842"/>
      <c r="H1035" s="843">
        <v>6000</v>
      </c>
      <c r="I1035" s="844"/>
      <c r="J1035" s="185">
        <v>6000</v>
      </c>
      <c r="K1035" s="185">
        <v>2200</v>
      </c>
      <c r="L1035" s="186">
        <v>36.67</v>
      </c>
      <c r="M1035" s="187">
        <f t="shared" si="17"/>
        <v>6.1816917963630801E-4</v>
      </c>
    </row>
    <row r="1036" spans="1:13" ht="11.85" customHeight="1" x14ac:dyDescent="0.25">
      <c r="A1036" s="175" t="s">
        <v>1</v>
      </c>
      <c r="B1036" s="176"/>
      <c r="C1036" s="176"/>
      <c r="D1036" s="188"/>
      <c r="E1036" s="840" t="s">
        <v>251</v>
      </c>
      <c r="F1036" s="841"/>
      <c r="G1036" s="842"/>
      <c r="H1036" s="843">
        <v>0</v>
      </c>
      <c r="I1036" s="844"/>
      <c r="J1036" s="185">
        <v>6800</v>
      </c>
      <c r="K1036" s="185">
        <v>6800</v>
      </c>
      <c r="L1036" s="186">
        <v>100</v>
      </c>
      <c r="M1036" s="187">
        <f t="shared" si="17"/>
        <v>1.9107047370576793E-3</v>
      </c>
    </row>
    <row r="1037" spans="1:13" ht="11.85" customHeight="1" x14ac:dyDescent="0.25">
      <c r="A1037" s="175"/>
      <c r="B1037" s="176"/>
      <c r="C1037" s="176"/>
      <c r="D1037" s="188"/>
      <c r="E1037" s="840" t="s">
        <v>252</v>
      </c>
      <c r="F1037" s="841"/>
      <c r="G1037" s="842"/>
      <c r="H1037" s="843">
        <v>0</v>
      </c>
      <c r="I1037" s="844"/>
      <c r="J1037" s="185">
        <v>1200</v>
      </c>
      <c r="K1037" s="185">
        <v>1200</v>
      </c>
      <c r="L1037" s="186">
        <v>100</v>
      </c>
      <c r="M1037" s="187">
        <f t="shared" si="17"/>
        <v>3.3718318889253162E-4</v>
      </c>
    </row>
    <row r="1038" spans="1:13" ht="11.85" customHeight="1" x14ac:dyDescent="0.25">
      <c r="A1038" s="175"/>
      <c r="B1038" s="176"/>
      <c r="C1038" s="176"/>
      <c r="D1038" s="188"/>
      <c r="E1038" s="840" t="s">
        <v>213</v>
      </c>
      <c r="F1038" s="841"/>
      <c r="G1038" s="842"/>
      <c r="H1038" s="843">
        <v>4167660</v>
      </c>
      <c r="I1038" s="844"/>
      <c r="J1038" s="185">
        <v>4062923</v>
      </c>
      <c r="K1038" s="185">
        <v>1823040</v>
      </c>
      <c r="L1038" s="186">
        <v>44.87</v>
      </c>
      <c r="M1038" s="187">
        <f t="shared" si="17"/>
        <v>0.51224870056553407</v>
      </c>
    </row>
    <row r="1039" spans="1:13" ht="11.85" customHeight="1" x14ac:dyDescent="0.25">
      <c r="A1039" s="175"/>
      <c r="B1039" s="176"/>
      <c r="C1039" s="176"/>
      <c r="D1039" s="188"/>
      <c r="E1039" s="840" t="s">
        <v>253</v>
      </c>
      <c r="F1039" s="841"/>
      <c r="G1039" s="842"/>
      <c r="H1039" s="843">
        <v>6051804</v>
      </c>
      <c r="I1039" s="844"/>
      <c r="J1039" s="185">
        <v>6051804</v>
      </c>
      <c r="K1039" s="185">
        <v>2539437</v>
      </c>
      <c r="L1039" s="186">
        <v>41.96</v>
      </c>
      <c r="M1039" s="187">
        <f t="shared" si="17"/>
        <v>0.71354622137640322</v>
      </c>
    </row>
    <row r="1040" spans="1:13" ht="11.85" customHeight="1" x14ac:dyDescent="0.25">
      <c r="A1040" s="175"/>
      <c r="B1040" s="176"/>
      <c r="C1040" s="176"/>
      <c r="D1040" s="188"/>
      <c r="E1040" s="840" t="s">
        <v>254</v>
      </c>
      <c r="F1040" s="841"/>
      <c r="G1040" s="842"/>
      <c r="H1040" s="843">
        <v>1067965</v>
      </c>
      <c r="I1040" s="844"/>
      <c r="J1040" s="185">
        <v>1067965</v>
      </c>
      <c r="K1040" s="185">
        <v>448136</v>
      </c>
      <c r="L1040" s="186">
        <v>41.96</v>
      </c>
      <c r="M1040" s="187">
        <f t="shared" si="17"/>
        <v>0.12591993794795295</v>
      </c>
    </row>
    <row r="1041" spans="1:13" ht="11.85" customHeight="1" x14ac:dyDescent="0.25">
      <c r="A1041" s="175"/>
      <c r="B1041" s="176"/>
      <c r="C1041" s="176"/>
      <c r="D1041" s="188"/>
      <c r="E1041" s="840" t="s">
        <v>214</v>
      </c>
      <c r="F1041" s="841"/>
      <c r="G1041" s="842"/>
      <c r="H1041" s="843">
        <v>362200</v>
      </c>
      <c r="I1041" s="844"/>
      <c r="J1041" s="185">
        <v>345200</v>
      </c>
      <c r="K1041" s="185">
        <v>344489</v>
      </c>
      <c r="L1041" s="186">
        <v>99.79</v>
      </c>
      <c r="M1041" s="187">
        <f t="shared" si="17"/>
        <v>9.6796582965332764E-2</v>
      </c>
    </row>
    <row r="1042" spans="1:13" ht="11.85" customHeight="1" x14ac:dyDescent="0.25">
      <c r="A1042" s="175"/>
      <c r="B1042" s="176"/>
      <c r="C1042" s="176"/>
      <c r="D1042" s="188"/>
      <c r="E1042" s="840" t="s">
        <v>255</v>
      </c>
      <c r="F1042" s="841"/>
      <c r="G1042" s="842"/>
      <c r="H1042" s="843">
        <v>426560</v>
      </c>
      <c r="I1042" s="844"/>
      <c r="J1042" s="185">
        <v>426560</v>
      </c>
      <c r="K1042" s="185">
        <v>403895</v>
      </c>
      <c r="L1042" s="186">
        <v>94.69</v>
      </c>
      <c r="M1042" s="187">
        <f t="shared" si="17"/>
        <v>0.11348883673145756</v>
      </c>
    </row>
    <row r="1043" spans="1:13" ht="11.85" customHeight="1" x14ac:dyDescent="0.25">
      <c r="A1043" s="175"/>
      <c r="B1043" s="176"/>
      <c r="C1043" s="176"/>
      <c r="D1043" s="188"/>
      <c r="E1043" s="840" t="s">
        <v>256</v>
      </c>
      <c r="F1043" s="841"/>
      <c r="G1043" s="842"/>
      <c r="H1043" s="843">
        <v>75275</v>
      </c>
      <c r="I1043" s="844"/>
      <c r="J1043" s="185">
        <v>75275</v>
      </c>
      <c r="K1043" s="185">
        <v>71276</v>
      </c>
      <c r="L1043" s="186">
        <v>94.69</v>
      </c>
      <c r="M1043" s="187">
        <f t="shared" ref="M1043:M1106" si="18">+K1043/$K$9*100</f>
        <v>2.0027557476253403E-2</v>
      </c>
    </row>
    <row r="1044" spans="1:13" ht="11.85" customHeight="1" x14ac:dyDescent="0.25">
      <c r="A1044" s="175"/>
      <c r="B1044" s="176"/>
      <c r="C1044" s="176"/>
      <c r="D1044" s="188"/>
      <c r="E1044" s="840" t="s">
        <v>215</v>
      </c>
      <c r="F1044" s="841"/>
      <c r="G1044" s="842"/>
      <c r="H1044" s="843">
        <v>756392</v>
      </c>
      <c r="I1044" s="844"/>
      <c r="J1044" s="185">
        <v>735466</v>
      </c>
      <c r="K1044" s="185">
        <v>362384</v>
      </c>
      <c r="L1044" s="186">
        <v>49.27</v>
      </c>
      <c r="M1044" s="187">
        <f t="shared" si="18"/>
        <v>0.10182482726969265</v>
      </c>
    </row>
    <row r="1045" spans="1:13" ht="11.85" customHeight="1" x14ac:dyDescent="0.25">
      <c r="A1045" s="175"/>
      <c r="B1045" s="176"/>
      <c r="C1045" s="176"/>
      <c r="D1045" s="188"/>
      <c r="E1045" s="840" t="s">
        <v>257</v>
      </c>
      <c r="F1045" s="841"/>
      <c r="G1045" s="842"/>
      <c r="H1045" s="843">
        <v>1113631</v>
      </c>
      <c r="I1045" s="844"/>
      <c r="J1045" s="185">
        <v>1113631</v>
      </c>
      <c r="K1045" s="185">
        <v>490031</v>
      </c>
      <c r="L1045" s="186">
        <v>44</v>
      </c>
      <c r="M1045" s="187">
        <f t="shared" si="18"/>
        <v>0.13769184603016346</v>
      </c>
    </row>
    <row r="1046" spans="1:13" ht="11.85" customHeight="1" x14ac:dyDescent="0.25">
      <c r="A1046" s="175"/>
      <c r="B1046" s="176"/>
      <c r="C1046" s="176"/>
      <c r="D1046" s="188"/>
      <c r="E1046" s="840" t="s">
        <v>258</v>
      </c>
      <c r="F1046" s="841"/>
      <c r="G1046" s="842"/>
      <c r="H1046" s="843">
        <v>196524</v>
      </c>
      <c r="I1046" s="844"/>
      <c r="J1046" s="185">
        <v>196524</v>
      </c>
      <c r="K1046" s="185">
        <v>86476</v>
      </c>
      <c r="L1046" s="186">
        <v>44</v>
      </c>
      <c r="M1046" s="187">
        <f t="shared" si="18"/>
        <v>2.4298544535558804E-2</v>
      </c>
    </row>
    <row r="1047" spans="1:13" ht="11.85" customHeight="1" x14ac:dyDescent="0.25">
      <c r="A1047" s="175"/>
      <c r="B1047" s="176"/>
      <c r="C1047" s="176"/>
      <c r="D1047" s="188"/>
      <c r="E1047" s="840" t="s">
        <v>216</v>
      </c>
      <c r="F1047" s="841"/>
      <c r="G1047" s="842"/>
      <c r="H1047" s="843">
        <v>89616</v>
      </c>
      <c r="I1047" s="844"/>
      <c r="J1047" s="185">
        <v>86633</v>
      </c>
      <c r="K1047" s="185">
        <v>42315</v>
      </c>
      <c r="L1047" s="186">
        <v>48.84</v>
      </c>
      <c r="M1047" s="187">
        <f t="shared" si="18"/>
        <v>1.1889922198322895E-2</v>
      </c>
    </row>
    <row r="1048" spans="1:13" ht="11.85" customHeight="1" x14ac:dyDescent="0.25">
      <c r="A1048" s="175"/>
      <c r="B1048" s="176"/>
      <c r="C1048" s="176"/>
      <c r="D1048" s="188"/>
      <c r="E1048" s="840" t="s">
        <v>259</v>
      </c>
      <c r="F1048" s="841"/>
      <c r="G1048" s="842"/>
      <c r="H1048" s="843">
        <v>158720</v>
      </c>
      <c r="I1048" s="844"/>
      <c r="J1048" s="185">
        <v>158720</v>
      </c>
      <c r="K1048" s="185">
        <v>53944</v>
      </c>
      <c r="L1048" s="186">
        <v>33.99</v>
      </c>
      <c r="M1048" s="187">
        <f t="shared" si="18"/>
        <v>1.5157508284682271E-2</v>
      </c>
    </row>
    <row r="1049" spans="1:13" ht="11.85" customHeight="1" x14ac:dyDescent="0.25">
      <c r="A1049" s="175"/>
      <c r="B1049" s="176"/>
      <c r="C1049" s="176"/>
      <c r="D1049" s="188"/>
      <c r="E1049" s="840" t="s">
        <v>260</v>
      </c>
      <c r="F1049" s="841"/>
      <c r="G1049" s="842"/>
      <c r="H1049" s="843">
        <v>28009</v>
      </c>
      <c r="I1049" s="844"/>
      <c r="J1049" s="185">
        <v>28009</v>
      </c>
      <c r="K1049" s="185">
        <v>9520</v>
      </c>
      <c r="L1049" s="186">
        <v>33.99</v>
      </c>
      <c r="M1049" s="187">
        <f t="shared" si="18"/>
        <v>2.6749866318807507E-3</v>
      </c>
    </row>
    <row r="1050" spans="1:13" ht="11.85" customHeight="1" x14ac:dyDescent="0.25">
      <c r="A1050" s="175"/>
      <c r="B1050" s="176"/>
      <c r="C1050" s="176"/>
      <c r="D1050" s="188"/>
      <c r="E1050" s="840" t="s">
        <v>217</v>
      </c>
      <c r="F1050" s="841"/>
      <c r="G1050" s="842"/>
      <c r="H1050" s="843">
        <v>133630</v>
      </c>
      <c r="I1050" s="844"/>
      <c r="J1050" s="185">
        <v>133630</v>
      </c>
      <c r="K1050" s="185">
        <v>49750</v>
      </c>
      <c r="L1050" s="186">
        <v>37.229999999999997</v>
      </c>
      <c r="M1050" s="187">
        <f t="shared" si="18"/>
        <v>1.3979053039502875E-2</v>
      </c>
    </row>
    <row r="1051" spans="1:13" ht="11.85" customHeight="1" x14ac:dyDescent="0.25">
      <c r="A1051" s="175"/>
      <c r="B1051" s="176"/>
      <c r="C1051" s="176"/>
      <c r="D1051" s="188"/>
      <c r="E1051" s="840" t="s">
        <v>218</v>
      </c>
      <c r="F1051" s="841"/>
      <c r="G1051" s="842"/>
      <c r="H1051" s="843">
        <v>16018</v>
      </c>
      <c r="I1051" s="844"/>
      <c r="J1051" s="185">
        <v>16018</v>
      </c>
      <c r="K1051" s="185">
        <v>1947</v>
      </c>
      <c r="L1051" s="186">
        <v>12.15</v>
      </c>
      <c r="M1051" s="187">
        <f t="shared" si="18"/>
        <v>5.4707972397813256E-4</v>
      </c>
    </row>
    <row r="1052" spans="1:13" ht="11.85" customHeight="1" x14ac:dyDescent="0.25">
      <c r="A1052" s="175"/>
      <c r="B1052" s="176"/>
      <c r="C1052" s="176"/>
      <c r="D1052" s="188"/>
      <c r="E1052" s="840" t="s">
        <v>261</v>
      </c>
      <c r="F1052" s="841"/>
      <c r="G1052" s="842"/>
      <c r="H1052" s="843">
        <v>72488</v>
      </c>
      <c r="I1052" s="844"/>
      <c r="J1052" s="185">
        <v>72488</v>
      </c>
      <c r="K1052" s="185">
        <v>22228</v>
      </c>
      <c r="L1052" s="186">
        <v>30.66</v>
      </c>
      <c r="M1052" s="187">
        <f t="shared" si="18"/>
        <v>6.2457566022526608E-3</v>
      </c>
    </row>
    <row r="1053" spans="1:13" ht="11.85" customHeight="1" x14ac:dyDescent="0.25">
      <c r="A1053" s="175"/>
      <c r="B1053" s="176"/>
      <c r="C1053" s="176"/>
      <c r="D1053" s="188"/>
      <c r="E1053" s="840" t="s">
        <v>262</v>
      </c>
      <c r="F1053" s="841"/>
      <c r="G1053" s="842"/>
      <c r="H1053" s="843">
        <v>12792</v>
      </c>
      <c r="I1053" s="844"/>
      <c r="J1053" s="185">
        <v>12792</v>
      </c>
      <c r="K1053" s="185">
        <v>3923</v>
      </c>
      <c r="L1053" s="186">
        <v>30.66</v>
      </c>
      <c r="M1053" s="187">
        <f t="shared" si="18"/>
        <v>1.1023080416878346E-3</v>
      </c>
    </row>
    <row r="1054" spans="1:13" ht="11.85" customHeight="1" x14ac:dyDescent="0.25">
      <c r="A1054" s="175"/>
      <c r="B1054" s="176"/>
      <c r="C1054" s="176"/>
      <c r="D1054" s="188"/>
      <c r="E1054" s="840" t="s">
        <v>219</v>
      </c>
      <c r="F1054" s="841"/>
      <c r="G1054" s="842"/>
      <c r="H1054" s="843">
        <v>120489</v>
      </c>
      <c r="I1054" s="844"/>
      <c r="J1054" s="185">
        <v>120489</v>
      </c>
      <c r="K1054" s="185">
        <v>61772</v>
      </c>
      <c r="L1054" s="186">
        <v>51.27</v>
      </c>
      <c r="M1054" s="187">
        <f t="shared" si="18"/>
        <v>1.7357066620224553E-2</v>
      </c>
    </row>
    <row r="1055" spans="1:13" ht="11.85" customHeight="1" x14ac:dyDescent="0.25">
      <c r="A1055" s="175"/>
      <c r="B1055" s="176"/>
      <c r="C1055" s="176"/>
      <c r="D1055" s="188"/>
      <c r="E1055" s="840" t="s">
        <v>263</v>
      </c>
      <c r="F1055" s="841"/>
      <c r="G1055" s="842"/>
      <c r="H1055" s="843">
        <v>119000</v>
      </c>
      <c r="I1055" s="844"/>
      <c r="J1055" s="185">
        <v>119000</v>
      </c>
      <c r="K1055" s="185">
        <v>26453</v>
      </c>
      <c r="L1055" s="186">
        <v>22.23</v>
      </c>
      <c r="M1055" s="187">
        <f t="shared" si="18"/>
        <v>7.432922413145116E-3</v>
      </c>
    </row>
    <row r="1056" spans="1:13" ht="11.85" customHeight="1" x14ac:dyDescent="0.25">
      <c r="A1056" s="175"/>
      <c r="B1056" s="176"/>
      <c r="C1056" s="176"/>
      <c r="D1056" s="188"/>
      <c r="E1056" s="840" t="s">
        <v>264</v>
      </c>
      <c r="F1056" s="841"/>
      <c r="G1056" s="842"/>
      <c r="H1056" s="843">
        <v>21000</v>
      </c>
      <c r="I1056" s="844"/>
      <c r="J1056" s="185">
        <v>21000</v>
      </c>
      <c r="K1056" s="185">
        <v>4668</v>
      </c>
      <c r="L1056" s="186">
        <v>22.23</v>
      </c>
      <c r="M1056" s="187">
        <f t="shared" si="18"/>
        <v>1.3116426047919479E-3</v>
      </c>
    </row>
    <row r="1057" spans="1:13" ht="11.85" customHeight="1" x14ac:dyDescent="0.25">
      <c r="A1057" s="175"/>
      <c r="B1057" s="176"/>
      <c r="C1057" s="176"/>
      <c r="D1057" s="188"/>
      <c r="E1057" s="840" t="s">
        <v>327</v>
      </c>
      <c r="F1057" s="841"/>
      <c r="G1057" s="842"/>
      <c r="H1057" s="843">
        <v>2500</v>
      </c>
      <c r="I1057" s="844"/>
      <c r="J1057" s="185">
        <v>2500</v>
      </c>
      <c r="K1057" s="185">
        <v>737</v>
      </c>
      <c r="L1057" s="186">
        <v>29.47</v>
      </c>
      <c r="M1057" s="187">
        <f t="shared" si="18"/>
        <v>2.0708667517816315E-4</v>
      </c>
    </row>
    <row r="1058" spans="1:13" ht="11.85" customHeight="1" x14ac:dyDescent="0.25">
      <c r="A1058" s="175"/>
      <c r="B1058" s="176"/>
      <c r="C1058" s="176"/>
      <c r="D1058" s="188"/>
      <c r="E1058" s="840" t="s">
        <v>220</v>
      </c>
      <c r="F1058" s="841"/>
      <c r="G1058" s="842"/>
      <c r="H1058" s="843">
        <v>198239</v>
      </c>
      <c r="I1058" s="844"/>
      <c r="J1058" s="185">
        <v>194739</v>
      </c>
      <c r="K1058" s="185">
        <v>59856</v>
      </c>
      <c r="L1058" s="186">
        <v>30.74</v>
      </c>
      <c r="M1058" s="187">
        <f t="shared" si="18"/>
        <v>1.6818697461959478E-2</v>
      </c>
    </row>
    <row r="1059" spans="1:13" ht="11.85" customHeight="1" x14ac:dyDescent="0.25">
      <c r="A1059" s="175"/>
      <c r="B1059" s="176"/>
      <c r="C1059" s="176"/>
      <c r="D1059" s="188"/>
      <c r="E1059" s="840" t="s">
        <v>340</v>
      </c>
      <c r="F1059" s="841"/>
      <c r="G1059" s="842"/>
      <c r="H1059" s="843">
        <v>51000</v>
      </c>
      <c r="I1059" s="844"/>
      <c r="J1059" s="185">
        <v>51000</v>
      </c>
      <c r="K1059" s="185">
        <v>28710</v>
      </c>
      <c r="L1059" s="186">
        <v>56.29</v>
      </c>
      <c r="M1059" s="187">
        <f t="shared" si="18"/>
        <v>8.0671077942538194E-3</v>
      </c>
    </row>
    <row r="1060" spans="1:13" ht="11.85" customHeight="1" x14ac:dyDescent="0.25">
      <c r="A1060" s="192"/>
      <c r="B1060" s="193"/>
      <c r="C1060" s="193"/>
      <c r="D1060" s="213"/>
      <c r="E1060" s="831" t="s">
        <v>409</v>
      </c>
      <c r="F1060" s="832"/>
      <c r="G1060" s="833"/>
      <c r="H1060" s="834">
        <v>9000</v>
      </c>
      <c r="I1060" s="835"/>
      <c r="J1060" s="195">
        <v>9000</v>
      </c>
      <c r="K1060" s="195">
        <v>5066</v>
      </c>
      <c r="L1060" s="196">
        <v>56.29</v>
      </c>
      <c r="M1060" s="197">
        <f t="shared" si="18"/>
        <v>1.423475029107971E-3</v>
      </c>
    </row>
    <row r="1061" spans="1:13" ht="11.85" customHeight="1" x14ac:dyDescent="0.25">
      <c r="A1061" s="175"/>
      <c r="B1061" s="176"/>
      <c r="C1061" s="176"/>
      <c r="D1061" s="188"/>
      <c r="E1061" s="871" t="s">
        <v>221</v>
      </c>
      <c r="F1061" s="872"/>
      <c r="G1061" s="873"/>
      <c r="H1061" s="874">
        <v>80181</v>
      </c>
      <c r="I1061" s="875"/>
      <c r="J1061" s="198">
        <v>349090</v>
      </c>
      <c r="K1061" s="198">
        <v>8056</v>
      </c>
      <c r="L1061" s="199">
        <v>2.31</v>
      </c>
      <c r="M1061" s="200">
        <f t="shared" si="18"/>
        <v>2.2636231414318625E-3</v>
      </c>
    </row>
    <row r="1062" spans="1:13" ht="11.85" customHeight="1" x14ac:dyDescent="0.25">
      <c r="A1062" s="175"/>
      <c r="B1062" s="176"/>
      <c r="C1062" s="176"/>
      <c r="D1062" s="188"/>
      <c r="E1062" s="840" t="s">
        <v>222</v>
      </c>
      <c r="F1062" s="841"/>
      <c r="G1062" s="842"/>
      <c r="H1062" s="843">
        <v>19930</v>
      </c>
      <c r="I1062" s="844"/>
      <c r="J1062" s="185">
        <v>19930</v>
      </c>
      <c r="K1062" s="185">
        <v>2881</v>
      </c>
      <c r="L1062" s="186">
        <v>14.46</v>
      </c>
      <c r="M1062" s="187">
        <f t="shared" si="18"/>
        <v>8.0952063933281975E-4</v>
      </c>
    </row>
    <row r="1063" spans="1:13" ht="11.85" customHeight="1" x14ac:dyDescent="0.25">
      <c r="A1063" s="175"/>
      <c r="B1063" s="176"/>
      <c r="C1063" s="176"/>
      <c r="D1063" s="188"/>
      <c r="E1063" s="840" t="s">
        <v>223</v>
      </c>
      <c r="F1063" s="841"/>
      <c r="G1063" s="842"/>
      <c r="H1063" s="843">
        <v>336210</v>
      </c>
      <c r="I1063" s="844"/>
      <c r="J1063" s="185">
        <v>333215</v>
      </c>
      <c r="K1063" s="185">
        <v>136442</v>
      </c>
      <c r="L1063" s="186">
        <v>40.950000000000003</v>
      </c>
      <c r="M1063" s="187">
        <f t="shared" si="18"/>
        <v>3.8338290549062334E-2</v>
      </c>
    </row>
    <row r="1064" spans="1:13" ht="11.85" customHeight="1" x14ac:dyDescent="0.25">
      <c r="A1064" s="175"/>
      <c r="B1064" s="176"/>
      <c r="C1064" s="176"/>
      <c r="D1064" s="188"/>
      <c r="E1064" s="840" t="s">
        <v>265</v>
      </c>
      <c r="F1064" s="841"/>
      <c r="G1064" s="842"/>
      <c r="H1064" s="843">
        <v>1180552</v>
      </c>
      <c r="I1064" s="844"/>
      <c r="J1064" s="185">
        <v>1180552</v>
      </c>
      <c r="K1064" s="185">
        <v>150129</v>
      </c>
      <c r="L1064" s="186">
        <v>12.72</v>
      </c>
      <c r="M1064" s="187">
        <f t="shared" si="18"/>
        <v>4.2184145804372401E-2</v>
      </c>
    </row>
    <row r="1065" spans="1:13" ht="11.85" customHeight="1" x14ac:dyDescent="0.25">
      <c r="A1065" s="175"/>
      <c r="B1065" s="176"/>
      <c r="C1065" s="176"/>
      <c r="D1065" s="188"/>
      <c r="E1065" s="840" t="s">
        <v>266</v>
      </c>
      <c r="F1065" s="841"/>
      <c r="G1065" s="842"/>
      <c r="H1065" s="843">
        <v>208333</v>
      </c>
      <c r="I1065" s="844"/>
      <c r="J1065" s="185">
        <v>208333</v>
      </c>
      <c r="K1065" s="185">
        <v>26493</v>
      </c>
      <c r="L1065" s="186">
        <v>12.72</v>
      </c>
      <c r="M1065" s="187">
        <f t="shared" si="18"/>
        <v>7.4441618527748676E-3</v>
      </c>
    </row>
    <row r="1066" spans="1:13" ht="11.85" customHeight="1" x14ac:dyDescent="0.25">
      <c r="A1066" s="175"/>
      <c r="B1066" s="176"/>
      <c r="C1066" s="176"/>
      <c r="D1066" s="188"/>
      <c r="E1066" s="840" t="s">
        <v>224</v>
      </c>
      <c r="F1066" s="841"/>
      <c r="G1066" s="842"/>
      <c r="H1066" s="843">
        <v>20301</v>
      </c>
      <c r="I1066" s="844"/>
      <c r="J1066" s="185">
        <v>18687</v>
      </c>
      <c r="K1066" s="185">
        <v>1476</v>
      </c>
      <c r="L1066" s="186">
        <v>7.9</v>
      </c>
      <c r="M1066" s="187">
        <f t="shared" si="18"/>
        <v>4.1473532233781389E-4</v>
      </c>
    </row>
    <row r="1067" spans="1:13" ht="11.85" customHeight="1" x14ac:dyDescent="0.25">
      <c r="A1067" s="175"/>
      <c r="B1067" s="176"/>
      <c r="C1067" s="176"/>
      <c r="D1067" s="188"/>
      <c r="E1067" s="840" t="s">
        <v>225</v>
      </c>
      <c r="F1067" s="841"/>
      <c r="G1067" s="842"/>
      <c r="H1067" s="843">
        <v>21369</v>
      </c>
      <c r="I1067" s="844"/>
      <c r="J1067" s="185">
        <v>21126</v>
      </c>
      <c r="K1067" s="185">
        <v>6591</v>
      </c>
      <c r="L1067" s="186">
        <v>31.2</v>
      </c>
      <c r="M1067" s="187">
        <f t="shared" si="18"/>
        <v>1.8519786649922299E-3</v>
      </c>
    </row>
    <row r="1068" spans="1:13" ht="24" customHeight="1" x14ac:dyDescent="0.25">
      <c r="A1068" s="175"/>
      <c r="B1068" s="176"/>
      <c r="C1068" s="176"/>
      <c r="D1068" s="188"/>
      <c r="E1068" s="840" t="s">
        <v>226</v>
      </c>
      <c r="F1068" s="841"/>
      <c r="G1068" s="842"/>
      <c r="H1068" s="843">
        <v>29968</v>
      </c>
      <c r="I1068" s="844"/>
      <c r="J1068" s="185">
        <v>29268</v>
      </c>
      <c r="K1068" s="185">
        <v>13158</v>
      </c>
      <c r="L1068" s="186">
        <v>44.96</v>
      </c>
      <c r="M1068" s="187">
        <f t="shared" si="18"/>
        <v>3.6972136662066094E-3</v>
      </c>
    </row>
    <row r="1069" spans="1:13" ht="24" customHeight="1" x14ac:dyDescent="0.25">
      <c r="A1069" s="175"/>
      <c r="B1069" s="176"/>
      <c r="C1069" s="176"/>
      <c r="D1069" s="188"/>
      <c r="E1069" s="840" t="s">
        <v>342</v>
      </c>
      <c r="F1069" s="841"/>
      <c r="G1069" s="842"/>
      <c r="H1069" s="843">
        <v>25500</v>
      </c>
      <c r="I1069" s="844"/>
      <c r="J1069" s="185">
        <v>25500</v>
      </c>
      <c r="K1069" s="185">
        <v>6440</v>
      </c>
      <c r="L1069" s="186">
        <v>25.26</v>
      </c>
      <c r="M1069" s="187">
        <f t="shared" si="18"/>
        <v>1.8095497803899199E-3</v>
      </c>
    </row>
    <row r="1070" spans="1:13" ht="24" customHeight="1" x14ac:dyDescent="0.25">
      <c r="A1070" s="175"/>
      <c r="B1070" s="176"/>
      <c r="C1070" s="176"/>
      <c r="D1070" s="188"/>
      <c r="E1070" s="840" t="s">
        <v>331</v>
      </c>
      <c r="F1070" s="841"/>
      <c r="G1070" s="842"/>
      <c r="H1070" s="843">
        <v>4500</v>
      </c>
      <c r="I1070" s="844"/>
      <c r="J1070" s="185">
        <v>4500</v>
      </c>
      <c r="K1070" s="185">
        <v>1135</v>
      </c>
      <c r="L1070" s="186">
        <v>25.21</v>
      </c>
      <c r="M1070" s="187">
        <f t="shared" si="18"/>
        <v>3.1891909949418619E-4</v>
      </c>
    </row>
    <row r="1071" spans="1:13" ht="11.85" customHeight="1" x14ac:dyDescent="0.25">
      <c r="A1071" s="175"/>
      <c r="B1071" s="176"/>
      <c r="C1071" s="176"/>
      <c r="D1071" s="188"/>
      <c r="E1071" s="840" t="s">
        <v>227</v>
      </c>
      <c r="F1071" s="841"/>
      <c r="G1071" s="842"/>
      <c r="H1071" s="843">
        <v>1000</v>
      </c>
      <c r="I1071" s="844"/>
      <c r="J1071" s="185">
        <v>1000</v>
      </c>
      <c r="K1071" s="185">
        <v>0</v>
      </c>
      <c r="L1071" s="186">
        <v>0</v>
      </c>
      <c r="M1071" s="187">
        <f t="shared" si="18"/>
        <v>0</v>
      </c>
    </row>
    <row r="1072" spans="1:13" ht="11.85" customHeight="1" x14ac:dyDescent="0.25">
      <c r="A1072" s="175"/>
      <c r="B1072" s="176"/>
      <c r="C1072" s="176"/>
      <c r="D1072" s="188"/>
      <c r="E1072" s="840" t="s">
        <v>277</v>
      </c>
      <c r="F1072" s="841"/>
      <c r="G1072" s="842"/>
      <c r="H1072" s="843">
        <v>3000</v>
      </c>
      <c r="I1072" s="844"/>
      <c r="J1072" s="185">
        <v>3000</v>
      </c>
      <c r="K1072" s="185">
        <v>0</v>
      </c>
      <c r="L1072" s="186">
        <v>0</v>
      </c>
      <c r="M1072" s="187">
        <f t="shared" si="18"/>
        <v>0</v>
      </c>
    </row>
    <row r="1073" spans="1:13" ht="11.85" customHeight="1" x14ac:dyDescent="0.25">
      <c r="A1073" s="175" t="s">
        <v>1</v>
      </c>
      <c r="B1073" s="176"/>
      <c r="C1073" s="176"/>
      <c r="D1073" s="188"/>
      <c r="E1073" s="840" t="s">
        <v>228</v>
      </c>
      <c r="F1073" s="841"/>
      <c r="G1073" s="842"/>
      <c r="H1073" s="843">
        <v>22962</v>
      </c>
      <c r="I1073" s="844"/>
      <c r="J1073" s="185">
        <v>22962</v>
      </c>
      <c r="K1073" s="185">
        <v>9348</v>
      </c>
      <c r="L1073" s="186">
        <v>40.71</v>
      </c>
      <c r="M1073" s="187">
        <f t="shared" si="18"/>
        <v>2.6266570414728214E-3</v>
      </c>
    </row>
    <row r="1074" spans="1:13" ht="11.85" customHeight="1" x14ac:dyDescent="0.25">
      <c r="A1074" s="175"/>
      <c r="B1074" s="176"/>
      <c r="C1074" s="176"/>
      <c r="D1074" s="188"/>
      <c r="E1074" s="840" t="s">
        <v>229</v>
      </c>
      <c r="F1074" s="841"/>
      <c r="G1074" s="842"/>
      <c r="H1074" s="843">
        <v>36520</v>
      </c>
      <c r="I1074" s="844"/>
      <c r="J1074" s="185">
        <v>36520</v>
      </c>
      <c r="K1074" s="185">
        <v>18351</v>
      </c>
      <c r="L1074" s="186">
        <v>50.25</v>
      </c>
      <c r="M1074" s="187">
        <f t="shared" si="18"/>
        <v>5.1563739161390402E-3</v>
      </c>
    </row>
    <row r="1075" spans="1:13" ht="11.85" customHeight="1" x14ac:dyDescent="0.25">
      <c r="A1075" s="175"/>
      <c r="B1075" s="176"/>
      <c r="C1075" s="176"/>
      <c r="D1075" s="188"/>
      <c r="E1075" s="840" t="s">
        <v>269</v>
      </c>
      <c r="F1075" s="841"/>
      <c r="G1075" s="842"/>
      <c r="H1075" s="843">
        <v>64983</v>
      </c>
      <c r="I1075" s="844"/>
      <c r="J1075" s="185">
        <v>64983</v>
      </c>
      <c r="K1075" s="185">
        <v>20058</v>
      </c>
      <c r="L1075" s="186">
        <v>30.87</v>
      </c>
      <c r="M1075" s="187">
        <f t="shared" si="18"/>
        <v>5.6360170023386658E-3</v>
      </c>
    </row>
    <row r="1076" spans="1:13" ht="11.85" customHeight="1" x14ac:dyDescent="0.25">
      <c r="A1076" s="175"/>
      <c r="B1076" s="176"/>
      <c r="C1076" s="176"/>
      <c r="D1076" s="188"/>
      <c r="E1076" s="840" t="s">
        <v>270</v>
      </c>
      <c r="F1076" s="841"/>
      <c r="G1076" s="842"/>
      <c r="H1076" s="843">
        <v>11467</v>
      </c>
      <c r="I1076" s="844"/>
      <c r="J1076" s="185">
        <v>11467</v>
      </c>
      <c r="K1076" s="185">
        <v>3540</v>
      </c>
      <c r="L1076" s="186">
        <v>30.87</v>
      </c>
      <c r="M1076" s="187">
        <f t="shared" si="18"/>
        <v>9.9469040723296816E-4</v>
      </c>
    </row>
    <row r="1077" spans="1:13" ht="11.85" customHeight="1" x14ac:dyDescent="0.25">
      <c r="A1077" s="175"/>
      <c r="B1077" s="176"/>
      <c r="C1077" s="176"/>
      <c r="D1077" s="188"/>
      <c r="E1077" s="840" t="s">
        <v>230</v>
      </c>
      <c r="F1077" s="841"/>
      <c r="G1077" s="842"/>
      <c r="H1077" s="843">
        <v>10209</v>
      </c>
      <c r="I1077" s="844"/>
      <c r="J1077" s="185">
        <v>10209</v>
      </c>
      <c r="K1077" s="185">
        <v>2891</v>
      </c>
      <c r="L1077" s="186">
        <v>28.32</v>
      </c>
      <c r="M1077" s="187">
        <f t="shared" si="18"/>
        <v>8.1233049924025742E-4</v>
      </c>
    </row>
    <row r="1078" spans="1:13" ht="11.85" hidden="1" customHeight="1" x14ac:dyDescent="0.25">
      <c r="A1078" s="175"/>
      <c r="B1078" s="176"/>
      <c r="C1078" s="176"/>
      <c r="D1078" s="188"/>
      <c r="E1078" s="840" t="s">
        <v>271</v>
      </c>
      <c r="F1078" s="841"/>
      <c r="G1078" s="842"/>
      <c r="H1078" s="843">
        <v>0</v>
      </c>
      <c r="I1078" s="844"/>
      <c r="J1078" s="185">
        <v>0</v>
      </c>
      <c r="K1078" s="185">
        <v>0</v>
      </c>
      <c r="L1078" s="186">
        <v>0</v>
      </c>
      <c r="M1078" s="187">
        <f t="shared" si="18"/>
        <v>0</v>
      </c>
    </row>
    <row r="1079" spans="1:13" ht="11.85" hidden="1" customHeight="1" x14ac:dyDescent="0.25">
      <c r="A1079" s="175"/>
      <c r="B1079" s="176"/>
      <c r="C1079" s="176"/>
      <c r="D1079" s="188"/>
      <c r="E1079" s="840" t="s">
        <v>272</v>
      </c>
      <c r="F1079" s="841"/>
      <c r="G1079" s="842"/>
      <c r="H1079" s="843">
        <v>0</v>
      </c>
      <c r="I1079" s="844"/>
      <c r="J1079" s="185">
        <v>0</v>
      </c>
      <c r="K1079" s="185">
        <v>0</v>
      </c>
      <c r="L1079" s="186">
        <v>0</v>
      </c>
      <c r="M1079" s="187">
        <f t="shared" si="18"/>
        <v>0</v>
      </c>
    </row>
    <row r="1080" spans="1:13" ht="11.85" customHeight="1" x14ac:dyDescent="0.25">
      <c r="A1080" s="175"/>
      <c r="B1080" s="176"/>
      <c r="C1080" s="176"/>
      <c r="D1080" s="188"/>
      <c r="E1080" s="840" t="s">
        <v>231</v>
      </c>
      <c r="F1080" s="841"/>
      <c r="G1080" s="842"/>
      <c r="H1080" s="843">
        <v>34159</v>
      </c>
      <c r="I1080" s="844"/>
      <c r="J1080" s="185">
        <v>34159</v>
      </c>
      <c r="K1080" s="185">
        <v>4199</v>
      </c>
      <c r="L1080" s="186">
        <v>12.29</v>
      </c>
      <c r="M1080" s="187">
        <f t="shared" si="18"/>
        <v>1.1798601751331168E-3</v>
      </c>
    </row>
    <row r="1081" spans="1:13" ht="11.85" customHeight="1" x14ac:dyDescent="0.25">
      <c r="A1081" s="175"/>
      <c r="B1081" s="176"/>
      <c r="C1081" s="176"/>
      <c r="D1081" s="188"/>
      <c r="E1081" s="840" t="s">
        <v>345</v>
      </c>
      <c r="F1081" s="841"/>
      <c r="G1081" s="842"/>
      <c r="H1081" s="843">
        <v>1275</v>
      </c>
      <c r="I1081" s="844"/>
      <c r="J1081" s="185">
        <v>2295</v>
      </c>
      <c r="K1081" s="185">
        <v>2295</v>
      </c>
      <c r="L1081" s="186">
        <v>100</v>
      </c>
      <c r="M1081" s="187">
        <f t="shared" si="18"/>
        <v>6.4486284875696668E-4</v>
      </c>
    </row>
    <row r="1082" spans="1:13" ht="11.85" customHeight="1" x14ac:dyDescent="0.25">
      <c r="A1082" s="175"/>
      <c r="B1082" s="176"/>
      <c r="C1082" s="176"/>
      <c r="D1082" s="188"/>
      <c r="E1082" s="840" t="s">
        <v>410</v>
      </c>
      <c r="F1082" s="841"/>
      <c r="G1082" s="842"/>
      <c r="H1082" s="843">
        <v>225</v>
      </c>
      <c r="I1082" s="844"/>
      <c r="J1082" s="185">
        <v>405</v>
      </c>
      <c r="K1082" s="185">
        <v>405</v>
      </c>
      <c r="L1082" s="186">
        <v>100</v>
      </c>
      <c r="M1082" s="187">
        <f t="shared" si="18"/>
        <v>1.1379932625122943E-4</v>
      </c>
    </row>
    <row r="1083" spans="1:13" ht="11.85" customHeight="1" x14ac:dyDescent="0.25">
      <c r="A1083" s="175"/>
      <c r="B1083" s="176"/>
      <c r="C1083" s="176"/>
      <c r="D1083" s="188"/>
      <c r="E1083" s="840" t="s">
        <v>232</v>
      </c>
      <c r="F1083" s="841"/>
      <c r="G1083" s="842"/>
      <c r="H1083" s="843">
        <v>298984</v>
      </c>
      <c r="I1083" s="844"/>
      <c r="J1083" s="185">
        <v>298939</v>
      </c>
      <c r="K1083" s="185">
        <v>207573</v>
      </c>
      <c r="L1083" s="186">
        <v>69.44</v>
      </c>
      <c r="M1083" s="187">
        <f t="shared" si="18"/>
        <v>5.8325105056657896E-2</v>
      </c>
    </row>
    <row r="1084" spans="1:13" ht="11.85" customHeight="1" x14ac:dyDescent="0.25">
      <c r="A1084" s="175"/>
      <c r="B1084" s="176"/>
      <c r="C1084" s="176"/>
      <c r="D1084" s="188"/>
      <c r="E1084" s="840" t="s">
        <v>233</v>
      </c>
      <c r="F1084" s="841"/>
      <c r="G1084" s="842"/>
      <c r="H1084" s="843">
        <v>23000</v>
      </c>
      <c r="I1084" s="844"/>
      <c r="J1084" s="185">
        <v>23000</v>
      </c>
      <c r="K1084" s="185">
        <v>12032</v>
      </c>
      <c r="L1084" s="186">
        <v>52.31</v>
      </c>
      <c r="M1084" s="187">
        <f t="shared" si="18"/>
        <v>3.3808234406291172E-3</v>
      </c>
    </row>
    <row r="1085" spans="1:13" ht="11.85" customHeight="1" x14ac:dyDescent="0.25">
      <c r="A1085" s="175"/>
      <c r="B1085" s="176"/>
      <c r="C1085" s="176"/>
      <c r="D1085" s="188"/>
      <c r="E1085" s="840" t="s">
        <v>411</v>
      </c>
      <c r="F1085" s="841"/>
      <c r="G1085" s="842"/>
      <c r="H1085" s="843">
        <v>10710</v>
      </c>
      <c r="I1085" s="844"/>
      <c r="J1085" s="185">
        <v>10710</v>
      </c>
      <c r="K1085" s="185">
        <v>4691</v>
      </c>
      <c r="L1085" s="186">
        <v>43.8</v>
      </c>
      <c r="M1085" s="187">
        <f t="shared" si="18"/>
        <v>1.318105282579055E-3</v>
      </c>
    </row>
    <row r="1086" spans="1:13" ht="11.85" customHeight="1" x14ac:dyDescent="0.25">
      <c r="A1086" s="175"/>
      <c r="B1086" s="176"/>
      <c r="C1086" s="176"/>
      <c r="D1086" s="188"/>
      <c r="E1086" s="840" t="s">
        <v>412</v>
      </c>
      <c r="F1086" s="841"/>
      <c r="G1086" s="842"/>
      <c r="H1086" s="843">
        <v>1890</v>
      </c>
      <c r="I1086" s="844"/>
      <c r="J1086" s="185">
        <v>1890</v>
      </c>
      <c r="K1086" s="185">
        <v>828</v>
      </c>
      <c r="L1086" s="186">
        <v>43.8</v>
      </c>
      <c r="M1086" s="187">
        <f t="shared" si="18"/>
        <v>2.3265640033584681E-4</v>
      </c>
    </row>
    <row r="1087" spans="1:13" ht="11.85" customHeight="1" x14ac:dyDescent="0.25">
      <c r="A1087" s="175"/>
      <c r="B1087" s="176"/>
      <c r="C1087" s="176"/>
      <c r="D1087" s="188"/>
      <c r="E1087" s="840" t="s">
        <v>234</v>
      </c>
      <c r="F1087" s="841"/>
      <c r="G1087" s="842"/>
      <c r="H1087" s="843">
        <v>33549</v>
      </c>
      <c r="I1087" s="844"/>
      <c r="J1087" s="185">
        <v>33594</v>
      </c>
      <c r="K1087" s="185">
        <v>33593</v>
      </c>
      <c r="L1087" s="186">
        <v>100</v>
      </c>
      <c r="M1087" s="187">
        <f t="shared" si="18"/>
        <v>9.4391623870556784E-3</v>
      </c>
    </row>
    <row r="1088" spans="1:13" ht="36.950000000000003" customHeight="1" x14ac:dyDescent="0.25">
      <c r="A1088" s="175"/>
      <c r="B1088" s="176"/>
      <c r="C1088" s="176"/>
      <c r="D1088" s="188"/>
      <c r="E1088" s="840" t="s">
        <v>295</v>
      </c>
      <c r="F1088" s="841"/>
      <c r="G1088" s="842"/>
      <c r="H1088" s="843">
        <v>0</v>
      </c>
      <c r="I1088" s="844"/>
      <c r="J1088" s="185">
        <v>17</v>
      </c>
      <c r="K1088" s="185">
        <v>16</v>
      </c>
      <c r="L1088" s="186">
        <v>94.94</v>
      </c>
      <c r="M1088" s="187">
        <f t="shared" si="18"/>
        <v>4.4957758519004223E-6</v>
      </c>
    </row>
    <row r="1089" spans="1:13" ht="11.85" customHeight="1" x14ac:dyDescent="0.25">
      <c r="A1089" s="175"/>
      <c r="B1089" s="176"/>
      <c r="C1089" s="176"/>
      <c r="D1089" s="188"/>
      <c r="E1089" s="840" t="s">
        <v>236</v>
      </c>
      <c r="F1089" s="841"/>
      <c r="G1089" s="842"/>
      <c r="H1089" s="843">
        <v>0</v>
      </c>
      <c r="I1089" s="844"/>
      <c r="J1089" s="185">
        <v>1609</v>
      </c>
      <c r="K1089" s="185">
        <v>1609</v>
      </c>
      <c r="L1089" s="186">
        <v>100</v>
      </c>
      <c r="M1089" s="187">
        <f t="shared" si="18"/>
        <v>4.5210645910673616E-4</v>
      </c>
    </row>
    <row r="1090" spans="1:13" ht="11.85" customHeight="1" x14ac:dyDescent="0.25">
      <c r="A1090" s="175"/>
      <c r="B1090" s="176"/>
      <c r="C1090" s="176"/>
      <c r="D1090" s="188"/>
      <c r="E1090" s="840" t="s">
        <v>237</v>
      </c>
      <c r="F1090" s="841"/>
      <c r="G1090" s="842"/>
      <c r="H1090" s="843">
        <v>3000</v>
      </c>
      <c r="I1090" s="844"/>
      <c r="J1090" s="185">
        <v>3000</v>
      </c>
      <c r="K1090" s="185">
        <v>640</v>
      </c>
      <c r="L1090" s="186">
        <v>21.33</v>
      </c>
      <c r="M1090" s="187">
        <f t="shared" si="18"/>
        <v>1.7983103407601686E-4</v>
      </c>
    </row>
    <row r="1091" spans="1:13" ht="11.85" customHeight="1" x14ac:dyDescent="0.25">
      <c r="A1091" s="175"/>
      <c r="B1091" s="176"/>
      <c r="C1091" s="176"/>
      <c r="D1091" s="188"/>
      <c r="E1091" s="840" t="s">
        <v>280</v>
      </c>
      <c r="F1091" s="841"/>
      <c r="G1091" s="842"/>
      <c r="H1091" s="843">
        <v>193800</v>
      </c>
      <c r="I1091" s="844"/>
      <c r="J1091" s="185">
        <v>185980</v>
      </c>
      <c r="K1091" s="185">
        <v>20028</v>
      </c>
      <c r="L1091" s="186">
        <v>10.77</v>
      </c>
      <c r="M1091" s="187">
        <f t="shared" si="18"/>
        <v>5.6275874226163524E-3</v>
      </c>
    </row>
    <row r="1092" spans="1:13" ht="11.85" customHeight="1" x14ac:dyDescent="0.25">
      <c r="A1092" s="175"/>
      <c r="B1092" s="176"/>
      <c r="C1092" s="176"/>
      <c r="D1092" s="188"/>
      <c r="E1092" s="840" t="s">
        <v>281</v>
      </c>
      <c r="F1092" s="841"/>
      <c r="G1092" s="842"/>
      <c r="H1092" s="843">
        <v>34200</v>
      </c>
      <c r="I1092" s="844"/>
      <c r="J1092" s="185">
        <v>32820</v>
      </c>
      <c r="K1092" s="185">
        <v>3534</v>
      </c>
      <c r="L1092" s="186">
        <v>10.77</v>
      </c>
      <c r="M1092" s="187">
        <f t="shared" si="18"/>
        <v>9.9300449128850556E-4</v>
      </c>
    </row>
    <row r="1093" spans="1:13" ht="11.85" customHeight="1" x14ac:dyDescent="0.25">
      <c r="A1093" s="175"/>
      <c r="B1093" s="176"/>
      <c r="C1093" s="176"/>
      <c r="D1093" s="188"/>
      <c r="E1093" s="840" t="s">
        <v>413</v>
      </c>
      <c r="F1093" s="841"/>
      <c r="G1093" s="842"/>
      <c r="H1093" s="843">
        <v>0</v>
      </c>
      <c r="I1093" s="844"/>
      <c r="J1093" s="185">
        <v>2488</v>
      </c>
      <c r="K1093" s="185">
        <v>899</v>
      </c>
      <c r="L1093" s="186">
        <v>36.119999999999997</v>
      </c>
      <c r="M1093" s="187">
        <f t="shared" si="18"/>
        <v>2.5260640567865495E-4</v>
      </c>
    </row>
    <row r="1094" spans="1:13" ht="11.85" customHeight="1" x14ac:dyDescent="0.25">
      <c r="A1094" s="175" t="s">
        <v>1</v>
      </c>
      <c r="B1094" s="176"/>
      <c r="C1094" s="176"/>
      <c r="D1094" s="845" t="s">
        <v>238</v>
      </c>
      <c r="E1094" s="846"/>
      <c r="F1094" s="846"/>
      <c r="G1094" s="847"/>
      <c r="H1094" s="848">
        <v>368909</v>
      </c>
      <c r="I1094" s="849"/>
      <c r="J1094" s="215">
        <v>100000</v>
      </c>
      <c r="K1094" s="215">
        <v>0</v>
      </c>
      <c r="L1094" s="216">
        <v>0</v>
      </c>
      <c r="M1094" s="217">
        <f t="shared" si="18"/>
        <v>0</v>
      </c>
    </row>
    <row r="1095" spans="1:13" ht="11.85" customHeight="1" x14ac:dyDescent="0.25">
      <c r="A1095" s="175"/>
      <c r="B1095" s="176"/>
      <c r="C1095" s="176"/>
      <c r="D1095" s="184" t="s">
        <v>1</v>
      </c>
      <c r="E1095" s="840" t="s">
        <v>241</v>
      </c>
      <c r="F1095" s="841"/>
      <c r="G1095" s="842"/>
      <c r="H1095" s="843">
        <v>268909</v>
      </c>
      <c r="I1095" s="844"/>
      <c r="J1095" s="185">
        <v>0</v>
      </c>
      <c r="K1095" s="185">
        <v>0</v>
      </c>
      <c r="L1095" s="186">
        <v>0</v>
      </c>
      <c r="M1095" s="187">
        <f t="shared" si="18"/>
        <v>0</v>
      </c>
    </row>
    <row r="1096" spans="1:13" ht="11.85" customHeight="1" x14ac:dyDescent="0.25">
      <c r="A1096" s="175"/>
      <c r="B1096" s="176"/>
      <c r="C1096" s="176"/>
      <c r="D1096" s="188"/>
      <c r="E1096" s="840" t="s">
        <v>347</v>
      </c>
      <c r="F1096" s="841"/>
      <c r="G1096" s="842"/>
      <c r="H1096" s="843">
        <v>85000</v>
      </c>
      <c r="I1096" s="844"/>
      <c r="J1096" s="185">
        <v>85000</v>
      </c>
      <c r="K1096" s="185">
        <v>0</v>
      </c>
      <c r="L1096" s="186">
        <v>0</v>
      </c>
      <c r="M1096" s="187">
        <f t="shared" si="18"/>
        <v>0</v>
      </c>
    </row>
    <row r="1097" spans="1:13" ht="11.85" customHeight="1" x14ac:dyDescent="0.25">
      <c r="A1097" s="175"/>
      <c r="B1097" s="176"/>
      <c r="C1097" s="176"/>
      <c r="D1097" s="190"/>
      <c r="E1097" s="840" t="s">
        <v>311</v>
      </c>
      <c r="F1097" s="841"/>
      <c r="G1097" s="842"/>
      <c r="H1097" s="843">
        <v>15000</v>
      </c>
      <c r="I1097" s="844"/>
      <c r="J1097" s="185">
        <v>15000</v>
      </c>
      <c r="K1097" s="185">
        <v>0</v>
      </c>
      <c r="L1097" s="186">
        <v>0</v>
      </c>
      <c r="M1097" s="187">
        <f t="shared" si="18"/>
        <v>0</v>
      </c>
    </row>
    <row r="1098" spans="1:13" ht="17.850000000000001" customHeight="1" x14ac:dyDescent="0.25">
      <c r="A1098" s="175" t="s">
        <v>1</v>
      </c>
      <c r="B1098" s="176"/>
      <c r="C1098" s="859" t="s">
        <v>176</v>
      </c>
      <c r="D1098" s="860"/>
      <c r="E1098" s="860"/>
      <c r="F1098" s="860"/>
      <c r="G1098" s="860"/>
      <c r="H1098" s="861">
        <v>19580707</v>
      </c>
      <c r="I1098" s="862"/>
      <c r="J1098" s="177">
        <v>32969564</v>
      </c>
      <c r="K1098" s="177">
        <v>20908408</v>
      </c>
      <c r="L1098" s="178">
        <v>63.42</v>
      </c>
      <c r="M1098" s="179">
        <f t="shared" si="18"/>
        <v>5.8749697367550997</v>
      </c>
    </row>
    <row r="1099" spans="1:13" ht="11.85" customHeight="1" x14ac:dyDescent="0.25">
      <c r="A1099" s="175"/>
      <c r="B1099" s="176"/>
      <c r="C1099" s="180" t="s">
        <v>1</v>
      </c>
      <c r="D1099" s="845" t="s">
        <v>211</v>
      </c>
      <c r="E1099" s="846"/>
      <c r="F1099" s="846"/>
      <c r="G1099" s="847"/>
      <c r="H1099" s="848">
        <v>19580707</v>
      </c>
      <c r="I1099" s="849"/>
      <c r="J1099" s="215">
        <v>32969564</v>
      </c>
      <c r="K1099" s="215">
        <v>20908408</v>
      </c>
      <c r="L1099" s="216">
        <v>63.42</v>
      </c>
      <c r="M1099" s="217">
        <f t="shared" si="18"/>
        <v>5.8749697367550997</v>
      </c>
    </row>
    <row r="1100" spans="1:13" ht="48.75" customHeight="1" x14ac:dyDescent="0.25">
      <c r="A1100" s="175"/>
      <c r="B1100" s="176"/>
      <c r="C1100" s="176"/>
      <c r="D1100" s="184" t="s">
        <v>1</v>
      </c>
      <c r="E1100" s="840" t="s">
        <v>414</v>
      </c>
      <c r="F1100" s="841"/>
      <c r="G1100" s="842"/>
      <c r="H1100" s="843">
        <v>650000</v>
      </c>
      <c r="I1100" s="844"/>
      <c r="J1100" s="185">
        <v>8478701</v>
      </c>
      <c r="K1100" s="185">
        <v>6071558</v>
      </c>
      <c r="L1100" s="186">
        <v>71.61</v>
      </c>
      <c r="M1100" s="187">
        <f t="shared" si="18"/>
        <v>1.7060227399883012</v>
      </c>
    </row>
    <row r="1101" spans="1:13" ht="48.75" customHeight="1" x14ac:dyDescent="0.25">
      <c r="A1101" s="175"/>
      <c r="B1101" s="176"/>
      <c r="C1101" s="176"/>
      <c r="D1101" s="188"/>
      <c r="E1101" s="840" t="s">
        <v>298</v>
      </c>
      <c r="F1101" s="841"/>
      <c r="G1101" s="842"/>
      <c r="H1101" s="843">
        <v>15025648</v>
      </c>
      <c r="I1101" s="844"/>
      <c r="J1101" s="185">
        <v>19211287</v>
      </c>
      <c r="K1101" s="185">
        <v>12588773</v>
      </c>
      <c r="L1101" s="186">
        <v>65.53</v>
      </c>
      <c r="M1101" s="187">
        <f t="shared" si="18"/>
        <v>3.5372688536535017</v>
      </c>
    </row>
    <row r="1102" spans="1:13" ht="36.950000000000003" customHeight="1" x14ac:dyDescent="0.25">
      <c r="A1102" s="175" t="s">
        <v>1</v>
      </c>
      <c r="B1102" s="176"/>
      <c r="C1102" s="176"/>
      <c r="D1102" s="188"/>
      <c r="E1102" s="840" t="s">
        <v>284</v>
      </c>
      <c r="F1102" s="841"/>
      <c r="G1102" s="842"/>
      <c r="H1102" s="843">
        <v>0</v>
      </c>
      <c r="I1102" s="844"/>
      <c r="J1102" s="185">
        <v>185</v>
      </c>
      <c r="K1102" s="185">
        <v>185</v>
      </c>
      <c r="L1102" s="186">
        <v>99.94</v>
      </c>
      <c r="M1102" s="187">
        <f t="shared" si="18"/>
        <v>5.198240828759862E-5</v>
      </c>
    </row>
    <row r="1103" spans="1:13" ht="36.950000000000003" customHeight="1" x14ac:dyDescent="0.25">
      <c r="A1103" s="175"/>
      <c r="B1103" s="176"/>
      <c r="C1103" s="176"/>
      <c r="D1103" s="188"/>
      <c r="E1103" s="840" t="s">
        <v>250</v>
      </c>
      <c r="F1103" s="841"/>
      <c r="G1103" s="842"/>
      <c r="H1103" s="843">
        <v>0</v>
      </c>
      <c r="I1103" s="844"/>
      <c r="J1103" s="185">
        <v>170033</v>
      </c>
      <c r="K1103" s="185">
        <v>126031</v>
      </c>
      <c r="L1103" s="186">
        <v>74.12</v>
      </c>
      <c r="M1103" s="187">
        <f t="shared" si="18"/>
        <v>3.541294539942888E-2</v>
      </c>
    </row>
    <row r="1104" spans="1:13" ht="11.85" customHeight="1" x14ac:dyDescent="0.25">
      <c r="A1104" s="175"/>
      <c r="B1104" s="176"/>
      <c r="C1104" s="176"/>
      <c r="D1104" s="188"/>
      <c r="E1104" s="840" t="s">
        <v>415</v>
      </c>
      <c r="F1104" s="841"/>
      <c r="G1104" s="842"/>
      <c r="H1104" s="843">
        <v>627300</v>
      </c>
      <c r="I1104" s="844"/>
      <c r="J1104" s="185">
        <v>627300</v>
      </c>
      <c r="K1104" s="185">
        <v>376380</v>
      </c>
      <c r="L1104" s="186">
        <v>60</v>
      </c>
      <c r="M1104" s="187">
        <f t="shared" si="18"/>
        <v>0.10575750719614253</v>
      </c>
    </row>
    <row r="1105" spans="1:13" ht="11.85" customHeight="1" x14ac:dyDescent="0.25">
      <c r="A1105" s="175"/>
      <c r="B1105" s="176"/>
      <c r="C1105" s="176"/>
      <c r="D1105" s="188"/>
      <c r="E1105" s="840" t="s">
        <v>416</v>
      </c>
      <c r="F1105" s="841"/>
      <c r="G1105" s="842"/>
      <c r="H1105" s="843">
        <v>110700</v>
      </c>
      <c r="I1105" s="844"/>
      <c r="J1105" s="185">
        <v>110700</v>
      </c>
      <c r="K1105" s="185">
        <v>66420</v>
      </c>
      <c r="L1105" s="186">
        <v>60</v>
      </c>
      <c r="M1105" s="187">
        <f t="shared" si="18"/>
        <v>1.8663089505201624E-2</v>
      </c>
    </row>
    <row r="1106" spans="1:13" ht="11.85" customHeight="1" x14ac:dyDescent="0.25">
      <c r="A1106" s="175"/>
      <c r="B1106" s="176"/>
      <c r="C1106" s="176"/>
      <c r="D1106" s="188"/>
      <c r="E1106" s="840" t="s">
        <v>285</v>
      </c>
      <c r="F1106" s="841"/>
      <c r="G1106" s="842"/>
      <c r="H1106" s="843">
        <v>812774</v>
      </c>
      <c r="I1106" s="844"/>
      <c r="J1106" s="185">
        <v>1118212</v>
      </c>
      <c r="K1106" s="185">
        <v>497356</v>
      </c>
      <c r="L1106" s="186">
        <v>44.48</v>
      </c>
      <c r="M1106" s="187">
        <f t="shared" si="18"/>
        <v>0.13975006841236162</v>
      </c>
    </row>
    <row r="1107" spans="1:13" ht="11.85" customHeight="1" x14ac:dyDescent="0.25">
      <c r="A1107" s="175"/>
      <c r="B1107" s="176"/>
      <c r="C1107" s="176"/>
      <c r="D1107" s="188"/>
      <c r="E1107" s="840" t="s">
        <v>254</v>
      </c>
      <c r="F1107" s="841"/>
      <c r="G1107" s="842"/>
      <c r="H1107" s="843">
        <v>103517</v>
      </c>
      <c r="I1107" s="844"/>
      <c r="J1107" s="185">
        <v>225254</v>
      </c>
      <c r="K1107" s="185">
        <v>97606</v>
      </c>
      <c r="L1107" s="186">
        <v>43.33</v>
      </c>
      <c r="M1107" s="187">
        <f t="shared" ref="M1107:M1170" si="19">+K1107/$K$9*100</f>
        <v>2.7425918612537032E-2</v>
      </c>
    </row>
    <row r="1108" spans="1:13" ht="11.85" customHeight="1" x14ac:dyDescent="0.25">
      <c r="A1108" s="175"/>
      <c r="B1108" s="176"/>
      <c r="C1108" s="176"/>
      <c r="D1108" s="188"/>
      <c r="E1108" s="840" t="s">
        <v>301</v>
      </c>
      <c r="F1108" s="841"/>
      <c r="G1108" s="842"/>
      <c r="H1108" s="843">
        <v>69431</v>
      </c>
      <c r="I1108" s="844"/>
      <c r="J1108" s="185">
        <v>71997</v>
      </c>
      <c r="K1108" s="185">
        <v>54843</v>
      </c>
      <c r="L1108" s="186">
        <v>76.17</v>
      </c>
      <c r="M1108" s="187">
        <f t="shared" si="19"/>
        <v>1.5410114690360925E-2</v>
      </c>
    </row>
    <row r="1109" spans="1:13" ht="11.85" customHeight="1" x14ac:dyDescent="0.25">
      <c r="A1109" s="175"/>
      <c r="B1109" s="176"/>
      <c r="C1109" s="176"/>
      <c r="D1109" s="188"/>
      <c r="E1109" s="840" t="s">
        <v>256</v>
      </c>
      <c r="F1109" s="841"/>
      <c r="G1109" s="842"/>
      <c r="H1109" s="843">
        <v>9030</v>
      </c>
      <c r="I1109" s="844"/>
      <c r="J1109" s="185">
        <v>9030</v>
      </c>
      <c r="K1109" s="185">
        <v>6013</v>
      </c>
      <c r="L1109" s="186">
        <v>66.59</v>
      </c>
      <c r="M1109" s="187">
        <f t="shared" si="19"/>
        <v>1.6895687623423273E-3</v>
      </c>
    </row>
    <row r="1110" spans="1:13" ht="11.85" customHeight="1" x14ac:dyDescent="0.25">
      <c r="A1110" s="175"/>
      <c r="B1110" s="176"/>
      <c r="C1110" s="176"/>
      <c r="D1110" s="188"/>
      <c r="E1110" s="840" t="s">
        <v>286</v>
      </c>
      <c r="F1110" s="841"/>
      <c r="G1110" s="842"/>
      <c r="H1110" s="843">
        <v>151652</v>
      </c>
      <c r="I1110" s="844"/>
      <c r="J1110" s="185">
        <v>204597</v>
      </c>
      <c r="K1110" s="185">
        <v>86315</v>
      </c>
      <c r="L1110" s="186">
        <v>42.19</v>
      </c>
      <c r="M1110" s="187">
        <f t="shared" si="19"/>
        <v>2.4253305791049055E-2</v>
      </c>
    </row>
    <row r="1111" spans="1:13" ht="11.85" customHeight="1" x14ac:dyDescent="0.25">
      <c r="A1111" s="175"/>
      <c r="B1111" s="176"/>
      <c r="C1111" s="176"/>
      <c r="D1111" s="188"/>
      <c r="E1111" s="840" t="s">
        <v>258</v>
      </c>
      <c r="F1111" s="841"/>
      <c r="G1111" s="842"/>
      <c r="H1111" s="843">
        <v>19347</v>
      </c>
      <c r="I1111" s="844"/>
      <c r="J1111" s="185">
        <v>40273</v>
      </c>
      <c r="K1111" s="185">
        <v>16052</v>
      </c>
      <c r="L1111" s="186">
        <v>39.86</v>
      </c>
      <c r="M1111" s="187">
        <f t="shared" si="19"/>
        <v>4.5103871234190981E-3</v>
      </c>
    </row>
    <row r="1112" spans="1:13" ht="11.85" customHeight="1" x14ac:dyDescent="0.25">
      <c r="A1112" s="175"/>
      <c r="B1112" s="176"/>
      <c r="C1112" s="176"/>
      <c r="D1112" s="188"/>
      <c r="E1112" s="840" t="s">
        <v>287</v>
      </c>
      <c r="F1112" s="841"/>
      <c r="G1112" s="842"/>
      <c r="H1112" s="843">
        <v>21613</v>
      </c>
      <c r="I1112" s="844"/>
      <c r="J1112" s="185">
        <v>29069</v>
      </c>
      <c r="K1112" s="185">
        <v>10738</v>
      </c>
      <c r="L1112" s="186">
        <v>36.94</v>
      </c>
      <c r="M1112" s="187">
        <f t="shared" si="19"/>
        <v>3.0172275686066704E-3</v>
      </c>
    </row>
    <row r="1113" spans="1:13" ht="11.85" customHeight="1" x14ac:dyDescent="0.25">
      <c r="A1113" s="175"/>
      <c r="B1113" s="176"/>
      <c r="C1113" s="176"/>
      <c r="D1113" s="188"/>
      <c r="E1113" s="840" t="s">
        <v>260</v>
      </c>
      <c r="F1113" s="841"/>
      <c r="G1113" s="842"/>
      <c r="H1113" s="843">
        <v>2758</v>
      </c>
      <c r="I1113" s="844"/>
      <c r="J1113" s="185">
        <v>5741</v>
      </c>
      <c r="K1113" s="185">
        <v>2135</v>
      </c>
      <c r="L1113" s="186">
        <v>37.19</v>
      </c>
      <c r="M1113" s="187">
        <f t="shared" si="19"/>
        <v>5.9990509023796247E-4</v>
      </c>
    </row>
    <row r="1114" spans="1:13" ht="11.85" customHeight="1" x14ac:dyDescent="0.25">
      <c r="A1114" s="175"/>
      <c r="B1114" s="176"/>
      <c r="C1114" s="176"/>
      <c r="D1114" s="188"/>
      <c r="E1114" s="840" t="s">
        <v>302</v>
      </c>
      <c r="F1114" s="841"/>
      <c r="G1114" s="842"/>
      <c r="H1114" s="843">
        <v>109650</v>
      </c>
      <c r="I1114" s="844"/>
      <c r="J1114" s="185">
        <v>109650</v>
      </c>
      <c r="K1114" s="185">
        <v>52700</v>
      </c>
      <c r="L1114" s="186">
        <v>48.06</v>
      </c>
      <c r="M1114" s="187">
        <f t="shared" si="19"/>
        <v>1.4807961712197013E-2</v>
      </c>
    </row>
    <row r="1115" spans="1:13" ht="11.85" customHeight="1" x14ac:dyDescent="0.25">
      <c r="A1115" s="175"/>
      <c r="B1115" s="176"/>
      <c r="C1115" s="176"/>
      <c r="D1115" s="188"/>
      <c r="E1115" s="840" t="s">
        <v>262</v>
      </c>
      <c r="F1115" s="841"/>
      <c r="G1115" s="842"/>
      <c r="H1115" s="843">
        <v>19350</v>
      </c>
      <c r="I1115" s="844"/>
      <c r="J1115" s="185">
        <v>19350</v>
      </c>
      <c r="K1115" s="185">
        <v>9300</v>
      </c>
      <c r="L1115" s="186">
        <v>48.06</v>
      </c>
      <c r="M1115" s="187">
        <f t="shared" si="19"/>
        <v>2.6131697139171201E-3</v>
      </c>
    </row>
    <row r="1116" spans="1:13" ht="11.85" customHeight="1" x14ac:dyDescent="0.25">
      <c r="A1116" s="175"/>
      <c r="B1116" s="176"/>
      <c r="C1116" s="176"/>
      <c r="D1116" s="188"/>
      <c r="E1116" s="840" t="s">
        <v>288</v>
      </c>
      <c r="F1116" s="841"/>
      <c r="G1116" s="842"/>
      <c r="H1116" s="843">
        <v>25892</v>
      </c>
      <c r="I1116" s="844"/>
      <c r="J1116" s="185">
        <v>156641</v>
      </c>
      <c r="K1116" s="185">
        <v>16805</v>
      </c>
      <c r="L1116" s="186">
        <v>10.73</v>
      </c>
      <c r="M1116" s="187">
        <f t="shared" si="19"/>
        <v>4.7219695744491613E-3</v>
      </c>
    </row>
    <row r="1117" spans="1:13" ht="11.85" customHeight="1" x14ac:dyDescent="0.25">
      <c r="A1117" s="175"/>
      <c r="B1117" s="176"/>
      <c r="C1117" s="176"/>
      <c r="D1117" s="188"/>
      <c r="E1117" s="840" t="s">
        <v>264</v>
      </c>
      <c r="F1117" s="841"/>
      <c r="G1117" s="842"/>
      <c r="H1117" s="843">
        <v>3998</v>
      </c>
      <c r="I1117" s="844"/>
      <c r="J1117" s="185">
        <v>3998</v>
      </c>
      <c r="K1117" s="185">
        <v>1699</v>
      </c>
      <c r="L1117" s="186">
        <v>42.49</v>
      </c>
      <c r="M1117" s="187">
        <f t="shared" si="19"/>
        <v>4.7739519827367605E-4</v>
      </c>
    </row>
    <row r="1118" spans="1:13" ht="11.85" hidden="1" customHeight="1" x14ac:dyDescent="0.25">
      <c r="A1118" s="175"/>
      <c r="B1118" s="176"/>
      <c r="C1118" s="176"/>
      <c r="D1118" s="188"/>
      <c r="E1118" s="840" t="s">
        <v>289</v>
      </c>
      <c r="F1118" s="841"/>
      <c r="G1118" s="842"/>
      <c r="H1118" s="843">
        <v>0</v>
      </c>
      <c r="I1118" s="844"/>
      <c r="J1118" s="185">
        <v>0</v>
      </c>
      <c r="K1118" s="185">
        <v>0</v>
      </c>
      <c r="L1118" s="186">
        <v>0</v>
      </c>
      <c r="M1118" s="187">
        <f t="shared" si="19"/>
        <v>0</v>
      </c>
    </row>
    <row r="1119" spans="1:13" ht="11.85" customHeight="1" x14ac:dyDescent="0.25">
      <c r="A1119" s="175"/>
      <c r="B1119" s="176"/>
      <c r="C1119" s="176"/>
      <c r="D1119" s="188"/>
      <c r="E1119" s="840" t="s">
        <v>409</v>
      </c>
      <c r="F1119" s="841"/>
      <c r="G1119" s="842"/>
      <c r="H1119" s="843">
        <v>0</v>
      </c>
      <c r="I1119" s="844"/>
      <c r="J1119" s="185">
        <v>3500</v>
      </c>
      <c r="K1119" s="185">
        <v>877</v>
      </c>
      <c r="L1119" s="186">
        <v>25.06</v>
      </c>
      <c r="M1119" s="187">
        <f t="shared" si="19"/>
        <v>2.4642471388229185E-4</v>
      </c>
    </row>
    <row r="1120" spans="1:13" ht="11.85" customHeight="1" x14ac:dyDescent="0.25">
      <c r="A1120" s="175"/>
      <c r="B1120" s="176"/>
      <c r="C1120" s="176"/>
      <c r="D1120" s="188"/>
      <c r="E1120" s="840" t="s">
        <v>291</v>
      </c>
      <c r="F1120" s="841"/>
      <c r="G1120" s="842"/>
      <c r="H1120" s="843">
        <v>1447426</v>
      </c>
      <c r="I1120" s="844"/>
      <c r="J1120" s="185">
        <v>1965489</v>
      </c>
      <c r="K1120" s="185">
        <v>660818</v>
      </c>
      <c r="L1120" s="186">
        <v>33.619999999999997</v>
      </c>
      <c r="M1120" s="187">
        <f t="shared" si="19"/>
        <v>0.18568060043132081</v>
      </c>
    </row>
    <row r="1121" spans="1:13" ht="11.85" customHeight="1" x14ac:dyDescent="0.25">
      <c r="A1121" s="175"/>
      <c r="B1121" s="176"/>
      <c r="C1121" s="176"/>
      <c r="D1121" s="188"/>
      <c r="E1121" s="840" t="s">
        <v>266</v>
      </c>
      <c r="F1121" s="841"/>
      <c r="G1121" s="842"/>
      <c r="H1121" s="843">
        <v>227472</v>
      </c>
      <c r="I1121" s="844"/>
      <c r="J1121" s="185">
        <v>244839</v>
      </c>
      <c r="K1121" s="185">
        <v>100792</v>
      </c>
      <c r="L1121" s="186">
        <v>41.17</v>
      </c>
      <c r="M1121" s="187">
        <f t="shared" si="19"/>
        <v>2.8321139979046707E-2</v>
      </c>
    </row>
    <row r="1122" spans="1:13" ht="11.85" customHeight="1" x14ac:dyDescent="0.25">
      <c r="A1122" s="175"/>
      <c r="B1122" s="176"/>
      <c r="C1122" s="176"/>
      <c r="D1122" s="188"/>
      <c r="E1122" s="840" t="s">
        <v>329</v>
      </c>
      <c r="F1122" s="841"/>
      <c r="G1122" s="842"/>
      <c r="H1122" s="843">
        <v>0</v>
      </c>
      <c r="I1122" s="844"/>
      <c r="J1122" s="185">
        <v>350</v>
      </c>
      <c r="K1122" s="185">
        <v>0</v>
      </c>
      <c r="L1122" s="186">
        <v>0</v>
      </c>
      <c r="M1122" s="187">
        <f t="shared" si="19"/>
        <v>0</v>
      </c>
    </row>
    <row r="1123" spans="1:13" ht="11.85" customHeight="1" x14ac:dyDescent="0.25">
      <c r="A1123" s="175"/>
      <c r="B1123" s="176"/>
      <c r="C1123" s="176"/>
      <c r="D1123" s="188"/>
      <c r="E1123" s="840" t="s">
        <v>303</v>
      </c>
      <c r="F1123" s="841"/>
      <c r="G1123" s="842"/>
      <c r="H1123" s="843">
        <v>840</v>
      </c>
      <c r="I1123" s="844"/>
      <c r="J1123" s="185">
        <v>2115</v>
      </c>
      <c r="K1123" s="185">
        <v>424</v>
      </c>
      <c r="L1123" s="186">
        <v>20.05</v>
      </c>
      <c r="M1123" s="187">
        <f t="shared" si="19"/>
        <v>1.1913806007536116E-4</v>
      </c>
    </row>
    <row r="1124" spans="1:13" ht="11.85" customHeight="1" x14ac:dyDescent="0.25">
      <c r="A1124" s="175"/>
      <c r="B1124" s="176"/>
      <c r="C1124" s="176"/>
      <c r="D1124" s="188"/>
      <c r="E1124" s="840" t="s">
        <v>304</v>
      </c>
      <c r="F1124" s="841"/>
      <c r="G1124" s="842"/>
      <c r="H1124" s="843">
        <v>0</v>
      </c>
      <c r="I1124" s="844"/>
      <c r="J1124" s="185">
        <v>243</v>
      </c>
      <c r="K1124" s="185">
        <v>243</v>
      </c>
      <c r="L1124" s="186">
        <v>100</v>
      </c>
      <c r="M1124" s="187">
        <f t="shared" si="19"/>
        <v>6.8279595750737657E-5</v>
      </c>
    </row>
    <row r="1125" spans="1:13" ht="24" customHeight="1" x14ac:dyDescent="0.25">
      <c r="A1125" s="175"/>
      <c r="B1125" s="176"/>
      <c r="C1125" s="176"/>
      <c r="D1125" s="188"/>
      <c r="E1125" s="840" t="s">
        <v>331</v>
      </c>
      <c r="F1125" s="841"/>
      <c r="G1125" s="842"/>
      <c r="H1125" s="843">
        <v>0</v>
      </c>
      <c r="I1125" s="844"/>
      <c r="J1125" s="185">
        <v>700</v>
      </c>
      <c r="K1125" s="185">
        <v>303</v>
      </c>
      <c r="L1125" s="186">
        <v>43.24</v>
      </c>
      <c r="M1125" s="187">
        <f t="shared" si="19"/>
        <v>8.5138755195364235E-5</v>
      </c>
    </row>
    <row r="1126" spans="1:13" ht="11.85" customHeight="1" x14ac:dyDescent="0.25">
      <c r="A1126" s="175"/>
      <c r="B1126" s="176"/>
      <c r="C1126" s="176"/>
      <c r="D1126" s="188"/>
      <c r="E1126" s="840" t="s">
        <v>333</v>
      </c>
      <c r="F1126" s="841"/>
      <c r="G1126" s="842"/>
      <c r="H1126" s="843">
        <v>45900</v>
      </c>
      <c r="I1126" s="844"/>
      <c r="J1126" s="185">
        <v>45900</v>
      </c>
      <c r="K1126" s="185">
        <v>24536</v>
      </c>
      <c r="L1126" s="186">
        <v>53.46</v>
      </c>
      <c r="M1126" s="187">
        <f t="shared" si="19"/>
        <v>6.8942722688892961E-3</v>
      </c>
    </row>
    <row r="1127" spans="1:13" ht="11.85" customHeight="1" x14ac:dyDescent="0.25">
      <c r="A1127" s="175"/>
      <c r="B1127" s="176"/>
      <c r="C1127" s="176"/>
      <c r="D1127" s="188"/>
      <c r="E1127" s="840" t="s">
        <v>268</v>
      </c>
      <c r="F1127" s="841"/>
      <c r="G1127" s="842"/>
      <c r="H1127" s="843">
        <v>8100</v>
      </c>
      <c r="I1127" s="844"/>
      <c r="J1127" s="185">
        <v>8100</v>
      </c>
      <c r="K1127" s="185">
        <v>4330</v>
      </c>
      <c r="L1127" s="186">
        <v>53.45</v>
      </c>
      <c r="M1127" s="187">
        <f t="shared" si="19"/>
        <v>1.2166693399205516E-3</v>
      </c>
    </row>
    <row r="1128" spans="1:13" ht="11.85" customHeight="1" x14ac:dyDescent="0.25">
      <c r="A1128" s="175"/>
      <c r="B1128" s="176"/>
      <c r="C1128" s="176"/>
      <c r="D1128" s="188"/>
      <c r="E1128" s="840" t="s">
        <v>305</v>
      </c>
      <c r="F1128" s="841"/>
      <c r="G1128" s="842"/>
      <c r="H1128" s="843">
        <v>42852</v>
      </c>
      <c r="I1128" s="844"/>
      <c r="J1128" s="185">
        <v>52824</v>
      </c>
      <c r="K1128" s="185">
        <v>12787</v>
      </c>
      <c r="L1128" s="186">
        <v>24.21</v>
      </c>
      <c r="M1128" s="187">
        <f t="shared" si="19"/>
        <v>3.592967863640668E-3</v>
      </c>
    </row>
    <row r="1129" spans="1:13" ht="11.85" customHeight="1" x14ac:dyDescent="0.25">
      <c r="A1129" s="175"/>
      <c r="B1129" s="176"/>
      <c r="C1129" s="176"/>
      <c r="D1129" s="188"/>
      <c r="E1129" s="840" t="s">
        <v>270</v>
      </c>
      <c r="F1129" s="841"/>
      <c r="G1129" s="842"/>
      <c r="H1129" s="843">
        <v>5657</v>
      </c>
      <c r="I1129" s="844"/>
      <c r="J1129" s="185">
        <v>5657</v>
      </c>
      <c r="K1129" s="185">
        <v>1532</v>
      </c>
      <c r="L1129" s="186">
        <v>27.08</v>
      </c>
      <c r="M1129" s="187">
        <f t="shared" si="19"/>
        <v>4.3047053781946536E-4</v>
      </c>
    </row>
    <row r="1130" spans="1:13" ht="11.85" customHeight="1" x14ac:dyDescent="0.25">
      <c r="A1130" s="175"/>
      <c r="B1130" s="176"/>
      <c r="C1130" s="176"/>
      <c r="D1130" s="188"/>
      <c r="E1130" s="840" t="s">
        <v>417</v>
      </c>
      <c r="F1130" s="841"/>
      <c r="G1130" s="842"/>
      <c r="H1130" s="843">
        <v>0</v>
      </c>
      <c r="I1130" s="844"/>
      <c r="J1130" s="185">
        <v>10000</v>
      </c>
      <c r="K1130" s="185">
        <v>0</v>
      </c>
      <c r="L1130" s="186">
        <v>0</v>
      </c>
      <c r="M1130" s="187">
        <f t="shared" si="19"/>
        <v>0</v>
      </c>
    </row>
    <row r="1131" spans="1:13" ht="11.85" customHeight="1" x14ac:dyDescent="0.25">
      <c r="A1131" s="175"/>
      <c r="B1131" s="176"/>
      <c r="C1131" s="176"/>
      <c r="D1131" s="188"/>
      <c r="E1131" s="840" t="s">
        <v>410</v>
      </c>
      <c r="F1131" s="841"/>
      <c r="G1131" s="842"/>
      <c r="H1131" s="843">
        <v>0</v>
      </c>
      <c r="I1131" s="844"/>
      <c r="J1131" s="185">
        <v>55</v>
      </c>
      <c r="K1131" s="185">
        <v>32</v>
      </c>
      <c r="L1131" s="186">
        <v>58.25</v>
      </c>
      <c r="M1131" s="187">
        <f t="shared" si="19"/>
        <v>8.9915517038008445E-6</v>
      </c>
    </row>
    <row r="1132" spans="1:13" ht="11.85" customHeight="1" x14ac:dyDescent="0.25">
      <c r="A1132" s="175"/>
      <c r="B1132" s="176"/>
      <c r="C1132" s="176"/>
      <c r="D1132" s="188"/>
      <c r="E1132" s="840" t="s">
        <v>348</v>
      </c>
      <c r="F1132" s="841"/>
      <c r="G1132" s="842"/>
      <c r="H1132" s="843">
        <v>8330</v>
      </c>
      <c r="I1132" s="844"/>
      <c r="J1132" s="185">
        <v>6509</v>
      </c>
      <c r="K1132" s="185">
        <v>4882</v>
      </c>
      <c r="L1132" s="186">
        <v>75</v>
      </c>
      <c r="M1132" s="187">
        <f t="shared" si="19"/>
        <v>1.3717736068111163E-3</v>
      </c>
    </row>
    <row r="1133" spans="1:13" ht="11.85" customHeight="1" x14ac:dyDescent="0.25">
      <c r="A1133" s="175"/>
      <c r="B1133" s="176"/>
      <c r="C1133" s="176"/>
      <c r="D1133" s="188"/>
      <c r="E1133" s="840" t="s">
        <v>349</v>
      </c>
      <c r="F1133" s="841"/>
      <c r="G1133" s="842"/>
      <c r="H1133" s="843">
        <v>1470</v>
      </c>
      <c r="I1133" s="844"/>
      <c r="J1133" s="185">
        <v>1149</v>
      </c>
      <c r="K1133" s="185">
        <v>861</v>
      </c>
      <c r="L1133" s="186">
        <v>74.98</v>
      </c>
      <c r="M1133" s="187">
        <f t="shared" si="19"/>
        <v>2.4192893803039146E-4</v>
      </c>
    </row>
    <row r="1134" spans="1:13" ht="11.85" customHeight="1" x14ac:dyDescent="0.25">
      <c r="A1134" s="175"/>
      <c r="B1134" s="176"/>
      <c r="C1134" s="176"/>
      <c r="D1134" s="188"/>
      <c r="E1134" s="840" t="s">
        <v>336</v>
      </c>
      <c r="F1134" s="841"/>
      <c r="G1134" s="842"/>
      <c r="H1134" s="843">
        <v>25500</v>
      </c>
      <c r="I1134" s="844"/>
      <c r="J1134" s="185">
        <v>25500</v>
      </c>
      <c r="K1134" s="185">
        <v>12723</v>
      </c>
      <c r="L1134" s="186">
        <v>49.89</v>
      </c>
      <c r="M1134" s="187">
        <f t="shared" si="19"/>
        <v>3.5749847602330668E-3</v>
      </c>
    </row>
    <row r="1135" spans="1:13" ht="11.85" customHeight="1" x14ac:dyDescent="0.25">
      <c r="A1135" s="175"/>
      <c r="B1135" s="176"/>
      <c r="C1135" s="176"/>
      <c r="D1135" s="188"/>
      <c r="E1135" s="840" t="s">
        <v>281</v>
      </c>
      <c r="F1135" s="841"/>
      <c r="G1135" s="842"/>
      <c r="H1135" s="843">
        <v>4500</v>
      </c>
      <c r="I1135" s="844"/>
      <c r="J1135" s="185">
        <v>4500</v>
      </c>
      <c r="K1135" s="185">
        <v>2245</v>
      </c>
      <c r="L1135" s="186">
        <v>49.89</v>
      </c>
      <c r="M1135" s="187">
        <f t="shared" si="19"/>
        <v>6.3081354921977787E-4</v>
      </c>
    </row>
    <row r="1136" spans="1:13" ht="11.85" customHeight="1" x14ac:dyDescent="0.25">
      <c r="A1136" s="201"/>
      <c r="B1136" s="191"/>
      <c r="C1136" s="191"/>
      <c r="D1136" s="190"/>
      <c r="E1136" s="840" t="s">
        <v>413</v>
      </c>
      <c r="F1136" s="841"/>
      <c r="G1136" s="842"/>
      <c r="H1136" s="843">
        <v>0</v>
      </c>
      <c r="I1136" s="844"/>
      <c r="J1136" s="185">
        <v>116</v>
      </c>
      <c r="K1136" s="185">
        <v>115</v>
      </c>
      <c r="L1136" s="186">
        <v>99.37</v>
      </c>
      <c r="M1136" s="187">
        <f t="shared" si="19"/>
        <v>3.2313388935534279E-5</v>
      </c>
    </row>
    <row r="1137" spans="1:13" ht="22.5" customHeight="1" x14ac:dyDescent="0.25">
      <c r="A1137" s="863" t="s">
        <v>179</v>
      </c>
      <c r="B1137" s="864"/>
      <c r="C1137" s="864"/>
      <c r="D1137" s="864"/>
      <c r="E1137" s="864"/>
      <c r="F1137" s="864"/>
      <c r="G1137" s="864"/>
      <c r="H1137" s="865">
        <v>3249909</v>
      </c>
      <c r="I1137" s="866"/>
      <c r="J1137" s="202">
        <v>3249909</v>
      </c>
      <c r="K1137" s="202">
        <v>1795018</v>
      </c>
      <c r="L1137" s="203">
        <v>55.23</v>
      </c>
      <c r="M1137" s="204">
        <f t="shared" si="19"/>
        <v>0.504374911132912</v>
      </c>
    </row>
    <row r="1138" spans="1:13" ht="17.850000000000001" customHeight="1" x14ac:dyDescent="0.25">
      <c r="A1138" s="205" t="s">
        <v>1</v>
      </c>
      <c r="B1138" s="206"/>
      <c r="C1138" s="850" t="s">
        <v>180</v>
      </c>
      <c r="D1138" s="851"/>
      <c r="E1138" s="851"/>
      <c r="F1138" s="851"/>
      <c r="G1138" s="851"/>
      <c r="H1138" s="852">
        <v>1542239</v>
      </c>
      <c r="I1138" s="853"/>
      <c r="J1138" s="207">
        <v>1543146</v>
      </c>
      <c r="K1138" s="207">
        <v>883244</v>
      </c>
      <c r="L1138" s="208">
        <v>57.24</v>
      </c>
      <c r="M1138" s="209">
        <f t="shared" si="19"/>
        <v>0.24817919040849598</v>
      </c>
    </row>
    <row r="1139" spans="1:13" ht="11.85" customHeight="1" x14ac:dyDescent="0.25">
      <c r="A1139" s="175"/>
      <c r="B1139" s="176"/>
      <c r="C1139" s="176" t="s">
        <v>1</v>
      </c>
      <c r="D1139" s="854" t="s">
        <v>211</v>
      </c>
      <c r="E1139" s="855"/>
      <c r="F1139" s="855"/>
      <c r="G1139" s="856"/>
      <c r="H1139" s="857">
        <v>1542239</v>
      </c>
      <c r="I1139" s="858"/>
      <c r="J1139" s="218">
        <v>1543146</v>
      </c>
      <c r="K1139" s="218">
        <v>883244</v>
      </c>
      <c r="L1139" s="219">
        <v>57.24</v>
      </c>
      <c r="M1139" s="220">
        <f t="shared" si="19"/>
        <v>0.24817919040849598</v>
      </c>
    </row>
    <row r="1140" spans="1:13" ht="11.85" customHeight="1" x14ac:dyDescent="0.25">
      <c r="A1140" s="175"/>
      <c r="B1140" s="176"/>
      <c r="C1140" s="176"/>
      <c r="D1140" s="184" t="s">
        <v>1</v>
      </c>
      <c r="E1140" s="840" t="s">
        <v>212</v>
      </c>
      <c r="F1140" s="841"/>
      <c r="G1140" s="842"/>
      <c r="H1140" s="843">
        <v>0</v>
      </c>
      <c r="I1140" s="844"/>
      <c r="J1140" s="185">
        <v>1207</v>
      </c>
      <c r="K1140" s="185">
        <v>300</v>
      </c>
      <c r="L1140" s="186">
        <v>24.86</v>
      </c>
      <c r="M1140" s="187">
        <f t="shared" si="19"/>
        <v>8.4295797223132905E-5</v>
      </c>
    </row>
    <row r="1141" spans="1:13" ht="11.85" customHeight="1" x14ac:dyDescent="0.25">
      <c r="A1141" s="175"/>
      <c r="B1141" s="176"/>
      <c r="C1141" s="176"/>
      <c r="D1141" s="188"/>
      <c r="E1141" s="840" t="s">
        <v>213</v>
      </c>
      <c r="F1141" s="841"/>
      <c r="G1141" s="842"/>
      <c r="H1141" s="843">
        <v>1072771</v>
      </c>
      <c r="I1141" s="844"/>
      <c r="J1141" s="185">
        <v>1072771</v>
      </c>
      <c r="K1141" s="185">
        <v>558537</v>
      </c>
      <c r="L1141" s="186">
        <v>52.06</v>
      </c>
      <c r="M1141" s="187">
        <f t="shared" si="19"/>
        <v>0.15694107231205662</v>
      </c>
    </row>
    <row r="1142" spans="1:13" ht="11.85" customHeight="1" x14ac:dyDescent="0.25">
      <c r="A1142" s="175"/>
      <c r="B1142" s="176"/>
      <c r="C1142" s="176"/>
      <c r="D1142" s="188"/>
      <c r="E1142" s="840" t="s">
        <v>214</v>
      </c>
      <c r="F1142" s="841"/>
      <c r="G1142" s="842"/>
      <c r="H1142" s="843">
        <v>87666</v>
      </c>
      <c r="I1142" s="844"/>
      <c r="J1142" s="185">
        <v>87666</v>
      </c>
      <c r="K1142" s="185">
        <v>86296</v>
      </c>
      <c r="L1142" s="186">
        <v>98.44</v>
      </c>
      <c r="M1142" s="187">
        <f t="shared" si="19"/>
        <v>2.4247967057224925E-2</v>
      </c>
    </row>
    <row r="1143" spans="1:13" ht="11.85" customHeight="1" x14ac:dyDescent="0.25">
      <c r="A1143" s="175"/>
      <c r="B1143" s="176"/>
      <c r="C1143" s="176"/>
      <c r="D1143" s="188"/>
      <c r="E1143" s="840" t="s">
        <v>215</v>
      </c>
      <c r="F1143" s="841"/>
      <c r="G1143" s="842"/>
      <c r="H1143" s="843">
        <v>193793</v>
      </c>
      <c r="I1143" s="844"/>
      <c r="J1143" s="185">
        <v>193793</v>
      </c>
      <c r="K1143" s="185">
        <v>106314</v>
      </c>
      <c r="L1143" s="186">
        <v>54.86</v>
      </c>
      <c r="M1143" s="187">
        <f t="shared" si="19"/>
        <v>2.9872744619933837E-2</v>
      </c>
    </row>
    <row r="1144" spans="1:13" ht="11.85" customHeight="1" x14ac:dyDescent="0.25">
      <c r="A1144" s="175"/>
      <c r="B1144" s="176"/>
      <c r="C1144" s="176"/>
      <c r="D1144" s="188"/>
      <c r="E1144" s="840" t="s">
        <v>216</v>
      </c>
      <c r="F1144" s="841"/>
      <c r="G1144" s="842"/>
      <c r="H1144" s="843">
        <v>26690</v>
      </c>
      <c r="I1144" s="844"/>
      <c r="J1144" s="185">
        <v>26690</v>
      </c>
      <c r="K1144" s="185">
        <v>14360</v>
      </c>
      <c r="L1144" s="186">
        <v>53.8</v>
      </c>
      <c r="M1144" s="187">
        <f t="shared" si="19"/>
        <v>4.0349588270806288E-3</v>
      </c>
    </row>
    <row r="1145" spans="1:13" ht="11.85" customHeight="1" x14ac:dyDescent="0.25">
      <c r="A1145" s="175"/>
      <c r="B1145" s="176"/>
      <c r="C1145" s="176"/>
      <c r="D1145" s="188"/>
      <c r="E1145" s="840" t="s">
        <v>219</v>
      </c>
      <c r="F1145" s="841"/>
      <c r="G1145" s="842"/>
      <c r="H1145" s="843">
        <v>6361</v>
      </c>
      <c r="I1145" s="844"/>
      <c r="J1145" s="185">
        <v>6361</v>
      </c>
      <c r="K1145" s="185">
        <v>4356</v>
      </c>
      <c r="L1145" s="186">
        <v>68.47</v>
      </c>
      <c r="M1145" s="187">
        <f t="shared" si="19"/>
        <v>1.2239749756798898E-3</v>
      </c>
    </row>
    <row r="1146" spans="1:13" ht="11.85" customHeight="1" x14ac:dyDescent="0.25">
      <c r="A1146" s="175"/>
      <c r="B1146" s="176"/>
      <c r="C1146" s="176"/>
      <c r="D1146" s="188"/>
      <c r="E1146" s="840" t="s">
        <v>222</v>
      </c>
      <c r="F1146" s="841"/>
      <c r="G1146" s="842"/>
      <c r="H1146" s="843">
        <v>862</v>
      </c>
      <c r="I1146" s="844"/>
      <c r="J1146" s="185">
        <v>862</v>
      </c>
      <c r="K1146" s="185">
        <v>290</v>
      </c>
      <c r="L1146" s="186">
        <v>33.64</v>
      </c>
      <c r="M1146" s="187">
        <f t="shared" si="19"/>
        <v>8.1485937315695149E-5</v>
      </c>
    </row>
    <row r="1147" spans="1:13" ht="11.85" customHeight="1" x14ac:dyDescent="0.25">
      <c r="A1147" s="175"/>
      <c r="B1147" s="176"/>
      <c r="C1147" s="176"/>
      <c r="D1147" s="188"/>
      <c r="E1147" s="840" t="s">
        <v>223</v>
      </c>
      <c r="F1147" s="841"/>
      <c r="G1147" s="842"/>
      <c r="H1147" s="843">
        <v>5485</v>
      </c>
      <c r="I1147" s="844"/>
      <c r="J1147" s="185">
        <v>5485</v>
      </c>
      <c r="K1147" s="185">
        <v>3283</v>
      </c>
      <c r="L1147" s="186">
        <v>59.85</v>
      </c>
      <c r="M1147" s="187">
        <f t="shared" si="19"/>
        <v>9.2247700761181764E-4</v>
      </c>
    </row>
    <row r="1148" spans="1:13" ht="11.85" customHeight="1" x14ac:dyDescent="0.25">
      <c r="A1148" s="175"/>
      <c r="B1148" s="176"/>
      <c r="C1148" s="176"/>
      <c r="D1148" s="188"/>
      <c r="E1148" s="840" t="s">
        <v>224</v>
      </c>
      <c r="F1148" s="841"/>
      <c r="G1148" s="842"/>
      <c r="H1148" s="843">
        <v>532</v>
      </c>
      <c r="I1148" s="844"/>
      <c r="J1148" s="185">
        <v>532</v>
      </c>
      <c r="K1148" s="185">
        <v>262</v>
      </c>
      <c r="L1148" s="186">
        <v>49.26</v>
      </c>
      <c r="M1148" s="187">
        <f t="shared" si="19"/>
        <v>7.3618329574869402E-5</v>
      </c>
    </row>
    <row r="1149" spans="1:13" ht="24" customHeight="1" x14ac:dyDescent="0.25">
      <c r="A1149" s="175"/>
      <c r="B1149" s="176"/>
      <c r="C1149" s="176"/>
      <c r="D1149" s="188"/>
      <c r="E1149" s="840" t="s">
        <v>226</v>
      </c>
      <c r="F1149" s="841"/>
      <c r="G1149" s="842"/>
      <c r="H1149" s="843">
        <v>1664</v>
      </c>
      <c r="I1149" s="844"/>
      <c r="J1149" s="185">
        <v>1664</v>
      </c>
      <c r="K1149" s="185">
        <v>456</v>
      </c>
      <c r="L1149" s="186">
        <v>27.38</v>
      </c>
      <c r="M1149" s="187">
        <f t="shared" si="19"/>
        <v>1.2812961177916202E-4</v>
      </c>
    </row>
    <row r="1150" spans="1:13" ht="11.85" customHeight="1" x14ac:dyDescent="0.25">
      <c r="A1150" s="175"/>
      <c r="B1150" s="176"/>
      <c r="C1150" s="176"/>
      <c r="D1150" s="188"/>
      <c r="E1150" s="840" t="s">
        <v>229</v>
      </c>
      <c r="F1150" s="841"/>
      <c r="G1150" s="842"/>
      <c r="H1150" s="843">
        <v>1471</v>
      </c>
      <c r="I1150" s="844"/>
      <c r="J1150" s="185">
        <v>1171</v>
      </c>
      <c r="K1150" s="185">
        <v>83</v>
      </c>
      <c r="L1150" s="186">
        <v>7.05</v>
      </c>
      <c r="M1150" s="187">
        <f t="shared" si="19"/>
        <v>2.3321837231733437E-5</v>
      </c>
    </row>
    <row r="1151" spans="1:13" ht="11.85" customHeight="1" x14ac:dyDescent="0.25">
      <c r="A1151" s="175"/>
      <c r="B1151" s="176"/>
      <c r="C1151" s="191"/>
      <c r="D1151" s="190"/>
      <c r="E1151" s="840" t="s">
        <v>232</v>
      </c>
      <c r="F1151" s="841"/>
      <c r="G1151" s="842"/>
      <c r="H1151" s="843">
        <v>144944</v>
      </c>
      <c r="I1151" s="844"/>
      <c r="J1151" s="185">
        <v>144944</v>
      </c>
      <c r="K1151" s="185">
        <v>108708</v>
      </c>
      <c r="L1151" s="186">
        <v>75</v>
      </c>
      <c r="M1151" s="187">
        <f t="shared" si="19"/>
        <v>3.0545425081774439E-2</v>
      </c>
    </row>
    <row r="1152" spans="1:13" ht="17.850000000000001" customHeight="1" x14ac:dyDescent="0.25">
      <c r="A1152" s="175"/>
      <c r="B1152" s="176"/>
      <c r="C1152" s="859" t="s">
        <v>418</v>
      </c>
      <c r="D1152" s="860"/>
      <c r="E1152" s="860"/>
      <c r="F1152" s="860"/>
      <c r="G1152" s="860"/>
      <c r="H1152" s="861">
        <v>1654048</v>
      </c>
      <c r="I1152" s="862"/>
      <c r="J1152" s="177">
        <v>1656446</v>
      </c>
      <c r="K1152" s="177">
        <v>906819</v>
      </c>
      <c r="L1152" s="178">
        <v>54.74</v>
      </c>
      <c r="M1152" s="179">
        <f t="shared" si="19"/>
        <v>0.25480343514028053</v>
      </c>
    </row>
    <row r="1153" spans="1:13" ht="11.85" customHeight="1" x14ac:dyDescent="0.25">
      <c r="A1153" s="175"/>
      <c r="B1153" s="176"/>
      <c r="C1153" s="180" t="s">
        <v>1</v>
      </c>
      <c r="D1153" s="845" t="s">
        <v>211</v>
      </c>
      <c r="E1153" s="846"/>
      <c r="F1153" s="846"/>
      <c r="G1153" s="847"/>
      <c r="H1153" s="848">
        <v>1654048</v>
      </c>
      <c r="I1153" s="849"/>
      <c r="J1153" s="215">
        <v>1656446</v>
      </c>
      <c r="K1153" s="215">
        <v>906819</v>
      </c>
      <c r="L1153" s="216">
        <v>54.74</v>
      </c>
      <c r="M1153" s="217">
        <f t="shared" si="19"/>
        <v>0.25480343514028053</v>
      </c>
    </row>
    <row r="1154" spans="1:13" ht="11.85" customHeight="1" x14ac:dyDescent="0.25">
      <c r="A1154" s="175"/>
      <c r="B1154" s="176"/>
      <c r="C1154" s="176"/>
      <c r="D1154" s="184" t="s">
        <v>1</v>
      </c>
      <c r="E1154" s="840" t="s">
        <v>212</v>
      </c>
      <c r="F1154" s="841"/>
      <c r="G1154" s="842"/>
      <c r="H1154" s="843">
        <v>25102</v>
      </c>
      <c r="I1154" s="844"/>
      <c r="J1154" s="185">
        <v>27500</v>
      </c>
      <c r="K1154" s="185">
        <v>11322</v>
      </c>
      <c r="L1154" s="186">
        <v>41.17</v>
      </c>
      <c r="M1154" s="187">
        <f t="shared" si="19"/>
        <v>3.1813233872010358E-3</v>
      </c>
    </row>
    <row r="1155" spans="1:13" ht="11.85" customHeight="1" x14ac:dyDescent="0.25">
      <c r="A1155" s="175"/>
      <c r="B1155" s="176"/>
      <c r="C1155" s="176"/>
      <c r="D1155" s="188"/>
      <c r="E1155" s="840" t="s">
        <v>213</v>
      </c>
      <c r="F1155" s="841"/>
      <c r="G1155" s="842"/>
      <c r="H1155" s="843">
        <v>956837</v>
      </c>
      <c r="I1155" s="844"/>
      <c r="J1155" s="185">
        <v>956837</v>
      </c>
      <c r="K1155" s="185">
        <v>460596</v>
      </c>
      <c r="L1155" s="186">
        <v>48.14</v>
      </c>
      <c r="M1155" s="187">
        <f t="shared" si="19"/>
        <v>0.12942102339262043</v>
      </c>
    </row>
    <row r="1156" spans="1:13" ht="11.85" customHeight="1" x14ac:dyDescent="0.25">
      <c r="A1156" s="175"/>
      <c r="B1156" s="176"/>
      <c r="C1156" s="176"/>
      <c r="D1156" s="188"/>
      <c r="E1156" s="840" t="s">
        <v>214</v>
      </c>
      <c r="F1156" s="841"/>
      <c r="G1156" s="842"/>
      <c r="H1156" s="843">
        <v>81391</v>
      </c>
      <c r="I1156" s="844"/>
      <c r="J1156" s="185">
        <v>81391</v>
      </c>
      <c r="K1156" s="185">
        <v>71616</v>
      </c>
      <c r="L1156" s="186">
        <v>87.99</v>
      </c>
      <c r="M1156" s="187">
        <f t="shared" si="19"/>
        <v>2.0123092713106288E-2</v>
      </c>
    </row>
    <row r="1157" spans="1:13" ht="11.85" customHeight="1" x14ac:dyDescent="0.25">
      <c r="A1157" s="175"/>
      <c r="B1157" s="176"/>
      <c r="C1157" s="176"/>
      <c r="D1157" s="188"/>
      <c r="E1157" s="840" t="s">
        <v>215</v>
      </c>
      <c r="F1157" s="841"/>
      <c r="G1157" s="842"/>
      <c r="H1157" s="843">
        <v>171373</v>
      </c>
      <c r="I1157" s="844"/>
      <c r="J1157" s="185">
        <v>171373</v>
      </c>
      <c r="K1157" s="185">
        <v>92068</v>
      </c>
      <c r="L1157" s="186">
        <v>53.72</v>
      </c>
      <c r="M1157" s="187">
        <f t="shared" si="19"/>
        <v>2.5869818195798002E-2</v>
      </c>
    </row>
    <row r="1158" spans="1:13" ht="11.85" customHeight="1" x14ac:dyDescent="0.25">
      <c r="A1158" s="175"/>
      <c r="B1158" s="176"/>
      <c r="C1158" s="176"/>
      <c r="D1158" s="188"/>
      <c r="E1158" s="840" t="s">
        <v>216</v>
      </c>
      <c r="F1158" s="841"/>
      <c r="G1158" s="842"/>
      <c r="H1158" s="843">
        <v>25323</v>
      </c>
      <c r="I1158" s="844"/>
      <c r="J1158" s="185">
        <v>25323</v>
      </c>
      <c r="K1158" s="185">
        <v>9033</v>
      </c>
      <c r="L1158" s="186">
        <v>35.67</v>
      </c>
      <c r="M1158" s="187">
        <f t="shared" si="19"/>
        <v>2.5381464543885318E-3</v>
      </c>
    </row>
    <row r="1159" spans="1:13" ht="11.85" customHeight="1" x14ac:dyDescent="0.25">
      <c r="A1159" s="175"/>
      <c r="B1159" s="176"/>
      <c r="C1159" s="176"/>
      <c r="D1159" s="188"/>
      <c r="E1159" s="840" t="s">
        <v>218</v>
      </c>
      <c r="F1159" s="841"/>
      <c r="G1159" s="842"/>
      <c r="H1159" s="843">
        <v>5700</v>
      </c>
      <c r="I1159" s="844"/>
      <c r="J1159" s="185">
        <v>9200</v>
      </c>
      <c r="K1159" s="185">
        <v>8792</v>
      </c>
      <c r="L1159" s="186">
        <v>95.56</v>
      </c>
      <c r="M1159" s="187">
        <f t="shared" si="19"/>
        <v>2.4704288306192815E-3</v>
      </c>
    </row>
    <row r="1160" spans="1:13" ht="11.85" customHeight="1" x14ac:dyDescent="0.25">
      <c r="A1160" s="175"/>
      <c r="B1160" s="176"/>
      <c r="C1160" s="176"/>
      <c r="D1160" s="188"/>
      <c r="E1160" s="840" t="s">
        <v>219</v>
      </c>
      <c r="F1160" s="841"/>
      <c r="G1160" s="842"/>
      <c r="H1160" s="843">
        <v>20335</v>
      </c>
      <c r="I1160" s="844"/>
      <c r="J1160" s="185">
        <v>22235</v>
      </c>
      <c r="K1160" s="185">
        <v>21383</v>
      </c>
      <c r="L1160" s="186">
        <v>96.17</v>
      </c>
      <c r="M1160" s="187">
        <f t="shared" si="19"/>
        <v>6.0083234400741693E-3</v>
      </c>
    </row>
    <row r="1161" spans="1:13" ht="11.85" customHeight="1" x14ac:dyDescent="0.25">
      <c r="A1161" s="175"/>
      <c r="B1161" s="176"/>
      <c r="C1161" s="176"/>
      <c r="D1161" s="188"/>
      <c r="E1161" s="840" t="s">
        <v>327</v>
      </c>
      <c r="F1161" s="841"/>
      <c r="G1161" s="842"/>
      <c r="H1161" s="843">
        <v>1000</v>
      </c>
      <c r="I1161" s="844"/>
      <c r="J1161" s="185">
        <v>1000</v>
      </c>
      <c r="K1161" s="185">
        <v>0</v>
      </c>
      <c r="L1161" s="186">
        <v>0</v>
      </c>
      <c r="M1161" s="187">
        <f t="shared" si="19"/>
        <v>0</v>
      </c>
    </row>
    <row r="1162" spans="1:13" ht="11.85" customHeight="1" x14ac:dyDescent="0.25">
      <c r="A1162" s="175"/>
      <c r="B1162" s="176"/>
      <c r="C1162" s="176"/>
      <c r="D1162" s="188"/>
      <c r="E1162" s="840" t="s">
        <v>220</v>
      </c>
      <c r="F1162" s="841"/>
      <c r="G1162" s="842"/>
      <c r="H1162" s="843">
        <v>206297</v>
      </c>
      <c r="I1162" s="844"/>
      <c r="J1162" s="185">
        <v>204397</v>
      </c>
      <c r="K1162" s="185">
        <v>131473</v>
      </c>
      <c r="L1162" s="186">
        <v>64.319999999999993</v>
      </c>
      <c r="M1162" s="187">
        <f t="shared" si="19"/>
        <v>3.6942071161056508E-2</v>
      </c>
    </row>
    <row r="1163" spans="1:13" ht="11.85" customHeight="1" x14ac:dyDescent="0.25">
      <c r="A1163" s="175"/>
      <c r="B1163" s="176"/>
      <c r="C1163" s="176"/>
      <c r="D1163" s="188"/>
      <c r="E1163" s="840" t="s">
        <v>221</v>
      </c>
      <c r="F1163" s="841"/>
      <c r="G1163" s="842"/>
      <c r="H1163" s="843">
        <v>20000</v>
      </c>
      <c r="I1163" s="844"/>
      <c r="J1163" s="185">
        <v>20000</v>
      </c>
      <c r="K1163" s="185">
        <v>10556</v>
      </c>
      <c r="L1163" s="186">
        <v>52.78</v>
      </c>
      <c r="M1163" s="187">
        <f t="shared" si="19"/>
        <v>2.9660881182913034E-3</v>
      </c>
    </row>
    <row r="1164" spans="1:13" ht="11.85" customHeight="1" x14ac:dyDescent="0.25">
      <c r="A1164" s="175"/>
      <c r="B1164" s="176"/>
      <c r="C1164" s="176"/>
      <c r="D1164" s="188"/>
      <c r="E1164" s="840" t="s">
        <v>222</v>
      </c>
      <c r="F1164" s="841"/>
      <c r="G1164" s="842"/>
      <c r="H1164" s="843">
        <v>1200</v>
      </c>
      <c r="I1164" s="844"/>
      <c r="J1164" s="185">
        <v>1200</v>
      </c>
      <c r="K1164" s="185">
        <v>54</v>
      </c>
      <c r="L1164" s="186">
        <v>4.5</v>
      </c>
      <c r="M1164" s="187">
        <f t="shared" si="19"/>
        <v>1.5173243500163924E-5</v>
      </c>
    </row>
    <row r="1165" spans="1:13" ht="11.85" customHeight="1" x14ac:dyDescent="0.25">
      <c r="A1165" s="175"/>
      <c r="B1165" s="176"/>
      <c r="C1165" s="176"/>
      <c r="D1165" s="188"/>
      <c r="E1165" s="840" t="s">
        <v>223</v>
      </c>
      <c r="F1165" s="841"/>
      <c r="G1165" s="842"/>
      <c r="H1165" s="843">
        <v>60091</v>
      </c>
      <c r="I1165" s="844"/>
      <c r="J1165" s="185">
        <v>56591</v>
      </c>
      <c r="K1165" s="185">
        <v>37346</v>
      </c>
      <c r="L1165" s="186">
        <v>65.989999999999995</v>
      </c>
      <c r="M1165" s="187">
        <f t="shared" si="19"/>
        <v>1.0493702810317071E-2</v>
      </c>
    </row>
    <row r="1166" spans="1:13" ht="11.85" customHeight="1" x14ac:dyDescent="0.25">
      <c r="A1166" s="175"/>
      <c r="B1166" s="176"/>
      <c r="C1166" s="176"/>
      <c r="D1166" s="188"/>
      <c r="E1166" s="840" t="s">
        <v>224</v>
      </c>
      <c r="F1166" s="841"/>
      <c r="G1166" s="842"/>
      <c r="H1166" s="843">
        <v>2161</v>
      </c>
      <c r="I1166" s="844"/>
      <c r="J1166" s="185">
        <v>2161</v>
      </c>
      <c r="K1166" s="185">
        <v>1050</v>
      </c>
      <c r="L1166" s="186">
        <v>48.58</v>
      </c>
      <c r="M1166" s="187">
        <f t="shared" si="19"/>
        <v>2.950352902809652E-4</v>
      </c>
    </row>
    <row r="1167" spans="1:13" ht="24.75" customHeight="1" x14ac:dyDescent="0.25">
      <c r="A1167" s="175"/>
      <c r="B1167" s="176"/>
      <c r="C1167" s="176"/>
      <c r="D1167" s="188"/>
      <c r="E1167" s="840" t="s">
        <v>226</v>
      </c>
      <c r="F1167" s="841"/>
      <c r="G1167" s="842"/>
      <c r="H1167" s="843">
        <v>3404</v>
      </c>
      <c r="I1167" s="844"/>
      <c r="J1167" s="185">
        <v>3404</v>
      </c>
      <c r="K1167" s="185">
        <v>1587</v>
      </c>
      <c r="L1167" s="186">
        <v>46.61</v>
      </c>
      <c r="M1167" s="187">
        <f t="shared" si="19"/>
        <v>4.4592476731037311E-4</v>
      </c>
    </row>
    <row r="1168" spans="1:13" ht="11.85" customHeight="1" x14ac:dyDescent="0.25">
      <c r="A1168" s="175"/>
      <c r="B1168" s="176"/>
      <c r="C1168" s="176"/>
      <c r="D1168" s="188"/>
      <c r="E1168" s="840" t="s">
        <v>229</v>
      </c>
      <c r="F1168" s="841"/>
      <c r="G1168" s="842"/>
      <c r="H1168" s="843">
        <v>4000</v>
      </c>
      <c r="I1168" s="844"/>
      <c r="J1168" s="185">
        <v>4000</v>
      </c>
      <c r="K1168" s="185">
        <v>418</v>
      </c>
      <c r="L1168" s="186">
        <v>10.45</v>
      </c>
      <c r="M1168" s="187">
        <f t="shared" si="19"/>
        <v>1.1745214413089853E-4</v>
      </c>
    </row>
    <row r="1169" spans="1:13" ht="11.85" customHeight="1" x14ac:dyDescent="0.25">
      <c r="A1169" s="175"/>
      <c r="B1169" s="176"/>
      <c r="C1169" s="176"/>
      <c r="D1169" s="188"/>
      <c r="E1169" s="840" t="s">
        <v>231</v>
      </c>
      <c r="F1169" s="841"/>
      <c r="G1169" s="842"/>
      <c r="H1169" s="843">
        <v>800</v>
      </c>
      <c r="I1169" s="844"/>
      <c r="J1169" s="185">
        <v>800</v>
      </c>
      <c r="K1169" s="185">
        <v>200</v>
      </c>
      <c r="L1169" s="186">
        <v>25</v>
      </c>
      <c r="M1169" s="187">
        <f t="shared" si="19"/>
        <v>5.6197198148755268E-5</v>
      </c>
    </row>
    <row r="1170" spans="1:13" ht="11.85" customHeight="1" x14ac:dyDescent="0.25">
      <c r="A1170" s="175"/>
      <c r="B1170" s="176"/>
      <c r="C1170" s="176"/>
      <c r="D1170" s="188"/>
      <c r="E1170" s="840" t="s">
        <v>232</v>
      </c>
      <c r="F1170" s="841"/>
      <c r="G1170" s="842"/>
      <c r="H1170" s="843">
        <v>68034</v>
      </c>
      <c r="I1170" s="844"/>
      <c r="J1170" s="185">
        <v>68034</v>
      </c>
      <c r="K1170" s="185">
        <v>49326</v>
      </c>
      <c r="L1170" s="186">
        <v>72.5</v>
      </c>
      <c r="M1170" s="187">
        <f t="shared" si="19"/>
        <v>1.3859914979427512E-2</v>
      </c>
    </row>
    <row r="1171" spans="1:13" ht="11.85" customHeight="1" x14ac:dyDescent="0.25">
      <c r="A1171" s="175"/>
      <c r="B1171" s="176"/>
      <c r="C1171" s="191"/>
      <c r="D1171" s="190"/>
      <c r="E1171" s="840" t="s">
        <v>237</v>
      </c>
      <c r="F1171" s="841"/>
      <c r="G1171" s="842"/>
      <c r="H1171" s="843">
        <v>1000</v>
      </c>
      <c r="I1171" s="844"/>
      <c r="J1171" s="185">
        <v>1000</v>
      </c>
      <c r="K1171" s="185">
        <v>0</v>
      </c>
      <c r="L1171" s="186">
        <v>0</v>
      </c>
      <c r="M1171" s="187">
        <f t="shared" ref="M1171:M1234" si="20">+K1171/$K$9*100</f>
        <v>0</v>
      </c>
    </row>
    <row r="1172" spans="1:13" ht="17.850000000000001" hidden="1" customHeight="1" x14ac:dyDescent="0.25">
      <c r="A1172" s="175"/>
      <c r="B1172" s="176"/>
      <c r="C1172" s="859" t="s">
        <v>419</v>
      </c>
      <c r="D1172" s="860"/>
      <c r="E1172" s="860"/>
      <c r="F1172" s="860"/>
      <c r="G1172" s="860"/>
      <c r="H1172" s="861">
        <v>0</v>
      </c>
      <c r="I1172" s="862"/>
      <c r="J1172" s="177">
        <v>0</v>
      </c>
      <c r="K1172" s="177">
        <v>0</v>
      </c>
      <c r="L1172" s="178">
        <v>0</v>
      </c>
      <c r="M1172" s="179">
        <f t="shared" si="20"/>
        <v>0</v>
      </c>
    </row>
    <row r="1173" spans="1:13" ht="11.85" hidden="1" customHeight="1" x14ac:dyDescent="0.25">
      <c r="A1173" s="175"/>
      <c r="B1173" s="176"/>
      <c r="C1173" s="180" t="s">
        <v>1</v>
      </c>
      <c r="D1173" s="845" t="s">
        <v>211</v>
      </c>
      <c r="E1173" s="846"/>
      <c r="F1173" s="846"/>
      <c r="G1173" s="847"/>
      <c r="H1173" s="848">
        <v>0</v>
      </c>
      <c r="I1173" s="849"/>
      <c r="J1173" s="215">
        <v>0</v>
      </c>
      <c r="K1173" s="215">
        <v>0</v>
      </c>
      <c r="L1173" s="216">
        <v>0</v>
      </c>
      <c r="M1173" s="217">
        <f t="shared" si="20"/>
        <v>0</v>
      </c>
    </row>
    <row r="1174" spans="1:13" ht="11.85" hidden="1" customHeight="1" x14ac:dyDescent="0.25">
      <c r="A1174" s="175"/>
      <c r="B1174" s="176"/>
      <c r="C1174" s="191"/>
      <c r="D1174" s="189" t="s">
        <v>1</v>
      </c>
      <c r="E1174" s="840" t="s">
        <v>420</v>
      </c>
      <c r="F1174" s="841"/>
      <c r="G1174" s="842"/>
      <c r="H1174" s="843">
        <v>0</v>
      </c>
      <c r="I1174" s="844"/>
      <c r="J1174" s="185">
        <v>0</v>
      </c>
      <c r="K1174" s="185">
        <v>0</v>
      </c>
      <c r="L1174" s="186">
        <v>0</v>
      </c>
      <c r="M1174" s="187">
        <f t="shared" si="20"/>
        <v>0</v>
      </c>
    </row>
    <row r="1175" spans="1:13" ht="17.850000000000001" customHeight="1" x14ac:dyDescent="0.25">
      <c r="A1175" s="175"/>
      <c r="B1175" s="176"/>
      <c r="C1175" s="859" t="s">
        <v>421</v>
      </c>
      <c r="D1175" s="860"/>
      <c r="E1175" s="860"/>
      <c r="F1175" s="860"/>
      <c r="G1175" s="860"/>
      <c r="H1175" s="861">
        <v>14694</v>
      </c>
      <c r="I1175" s="862"/>
      <c r="J1175" s="177">
        <v>14694</v>
      </c>
      <c r="K1175" s="177">
        <v>4956</v>
      </c>
      <c r="L1175" s="178">
        <v>33.72</v>
      </c>
      <c r="M1175" s="179">
        <f t="shared" si="20"/>
        <v>1.3925665701261555E-3</v>
      </c>
    </row>
    <row r="1176" spans="1:13" ht="11.85" customHeight="1" x14ac:dyDescent="0.25">
      <c r="A1176" s="175" t="s">
        <v>1</v>
      </c>
      <c r="B1176" s="176"/>
      <c r="C1176" s="176"/>
      <c r="D1176" s="845" t="s">
        <v>211</v>
      </c>
      <c r="E1176" s="846"/>
      <c r="F1176" s="846"/>
      <c r="G1176" s="847"/>
      <c r="H1176" s="848">
        <v>14694</v>
      </c>
      <c r="I1176" s="849"/>
      <c r="J1176" s="215">
        <v>14694</v>
      </c>
      <c r="K1176" s="215">
        <v>4956</v>
      </c>
      <c r="L1176" s="216">
        <v>33.72</v>
      </c>
      <c r="M1176" s="217">
        <f t="shared" si="20"/>
        <v>1.3925665701261555E-3</v>
      </c>
    </row>
    <row r="1177" spans="1:13" ht="11.85" customHeight="1" x14ac:dyDescent="0.25">
      <c r="A1177" s="175"/>
      <c r="B1177" s="176"/>
      <c r="C1177" s="176"/>
      <c r="D1177" s="189" t="s">
        <v>1</v>
      </c>
      <c r="E1177" s="840" t="s">
        <v>237</v>
      </c>
      <c r="F1177" s="841"/>
      <c r="G1177" s="842"/>
      <c r="H1177" s="843">
        <v>14694</v>
      </c>
      <c r="I1177" s="844"/>
      <c r="J1177" s="185">
        <v>14694</v>
      </c>
      <c r="K1177" s="185">
        <v>4956</v>
      </c>
      <c r="L1177" s="186">
        <v>33.72</v>
      </c>
      <c r="M1177" s="187">
        <f t="shared" si="20"/>
        <v>1.3925665701261555E-3</v>
      </c>
    </row>
    <row r="1178" spans="1:13" ht="17.850000000000001" customHeight="1" x14ac:dyDescent="0.25">
      <c r="A1178" s="175" t="s">
        <v>1</v>
      </c>
      <c r="B1178" s="176"/>
      <c r="C1178" s="859" t="s">
        <v>422</v>
      </c>
      <c r="D1178" s="860"/>
      <c r="E1178" s="860"/>
      <c r="F1178" s="860"/>
      <c r="G1178" s="860"/>
      <c r="H1178" s="861">
        <v>38928</v>
      </c>
      <c r="I1178" s="862"/>
      <c r="J1178" s="177">
        <v>35623</v>
      </c>
      <c r="K1178" s="177">
        <v>0</v>
      </c>
      <c r="L1178" s="178">
        <v>0</v>
      </c>
      <c r="M1178" s="179">
        <f t="shared" si="20"/>
        <v>0</v>
      </c>
    </row>
    <row r="1179" spans="1:13" ht="11.85" customHeight="1" x14ac:dyDescent="0.25">
      <c r="A1179" s="175"/>
      <c r="B1179" s="176"/>
      <c r="C1179" s="180" t="s">
        <v>1</v>
      </c>
      <c r="D1179" s="845" t="s">
        <v>211</v>
      </c>
      <c r="E1179" s="846"/>
      <c r="F1179" s="846"/>
      <c r="G1179" s="847"/>
      <c r="H1179" s="848">
        <v>38928</v>
      </c>
      <c r="I1179" s="849"/>
      <c r="J1179" s="215">
        <v>35623</v>
      </c>
      <c r="K1179" s="215">
        <v>0</v>
      </c>
      <c r="L1179" s="216">
        <v>0</v>
      </c>
      <c r="M1179" s="217">
        <f t="shared" si="20"/>
        <v>0</v>
      </c>
    </row>
    <row r="1180" spans="1:13" ht="11.85" customHeight="1" x14ac:dyDescent="0.25">
      <c r="A1180" s="175"/>
      <c r="B1180" s="176"/>
      <c r="C1180" s="176"/>
      <c r="D1180" s="184" t="s">
        <v>1</v>
      </c>
      <c r="E1180" s="840" t="s">
        <v>212</v>
      </c>
      <c r="F1180" s="841"/>
      <c r="G1180" s="842"/>
      <c r="H1180" s="843">
        <v>4408</v>
      </c>
      <c r="I1180" s="844"/>
      <c r="J1180" s="185">
        <v>1103</v>
      </c>
      <c r="K1180" s="185">
        <v>0</v>
      </c>
      <c r="L1180" s="186">
        <v>0</v>
      </c>
      <c r="M1180" s="187">
        <f t="shared" si="20"/>
        <v>0</v>
      </c>
    </row>
    <row r="1181" spans="1:13" ht="11.85" customHeight="1" x14ac:dyDescent="0.25">
      <c r="A1181" s="175"/>
      <c r="B1181" s="176"/>
      <c r="C1181" s="176"/>
      <c r="D1181" s="188"/>
      <c r="E1181" s="840" t="s">
        <v>213</v>
      </c>
      <c r="F1181" s="841"/>
      <c r="G1181" s="842"/>
      <c r="H1181" s="843">
        <v>8000</v>
      </c>
      <c r="I1181" s="844"/>
      <c r="J1181" s="185">
        <v>8000</v>
      </c>
      <c r="K1181" s="185">
        <v>0</v>
      </c>
      <c r="L1181" s="186">
        <v>0</v>
      </c>
      <c r="M1181" s="187">
        <f t="shared" si="20"/>
        <v>0</v>
      </c>
    </row>
    <row r="1182" spans="1:13" ht="11.85" customHeight="1" x14ac:dyDescent="0.25">
      <c r="A1182" s="175"/>
      <c r="B1182" s="176"/>
      <c r="C1182" s="176"/>
      <c r="D1182" s="188"/>
      <c r="E1182" s="840" t="s">
        <v>215</v>
      </c>
      <c r="F1182" s="841"/>
      <c r="G1182" s="842"/>
      <c r="H1182" s="843">
        <v>1324</v>
      </c>
      <c r="I1182" s="844"/>
      <c r="J1182" s="185">
        <v>1324</v>
      </c>
      <c r="K1182" s="185">
        <v>0</v>
      </c>
      <c r="L1182" s="186">
        <v>0</v>
      </c>
      <c r="M1182" s="187">
        <f t="shared" si="20"/>
        <v>0</v>
      </c>
    </row>
    <row r="1183" spans="1:13" ht="11.85" customHeight="1" x14ac:dyDescent="0.25">
      <c r="A1183" s="175"/>
      <c r="B1183" s="176"/>
      <c r="C1183" s="176"/>
      <c r="D1183" s="188"/>
      <c r="E1183" s="840" t="s">
        <v>216</v>
      </c>
      <c r="F1183" s="841"/>
      <c r="G1183" s="842"/>
      <c r="H1183" s="843">
        <v>196</v>
      </c>
      <c r="I1183" s="844"/>
      <c r="J1183" s="185">
        <v>196</v>
      </c>
      <c r="K1183" s="185">
        <v>0</v>
      </c>
      <c r="L1183" s="186">
        <v>0</v>
      </c>
      <c r="M1183" s="187">
        <f t="shared" si="20"/>
        <v>0</v>
      </c>
    </row>
    <row r="1184" spans="1:13" ht="11.85" customHeight="1" x14ac:dyDescent="0.25">
      <c r="A1184" s="201"/>
      <c r="B1184" s="191"/>
      <c r="C1184" s="191"/>
      <c r="D1184" s="190"/>
      <c r="E1184" s="840" t="s">
        <v>221</v>
      </c>
      <c r="F1184" s="841"/>
      <c r="G1184" s="842"/>
      <c r="H1184" s="843">
        <v>25000</v>
      </c>
      <c r="I1184" s="844"/>
      <c r="J1184" s="185">
        <v>25000</v>
      </c>
      <c r="K1184" s="185">
        <v>0</v>
      </c>
      <c r="L1184" s="186">
        <v>0</v>
      </c>
      <c r="M1184" s="187">
        <f t="shared" si="20"/>
        <v>0</v>
      </c>
    </row>
    <row r="1185" spans="1:13" ht="22.5" customHeight="1" x14ac:dyDescent="0.25">
      <c r="A1185" s="863" t="s">
        <v>181</v>
      </c>
      <c r="B1185" s="864"/>
      <c r="C1185" s="864"/>
      <c r="D1185" s="864"/>
      <c r="E1185" s="864"/>
      <c r="F1185" s="864"/>
      <c r="G1185" s="864"/>
      <c r="H1185" s="865">
        <v>562700</v>
      </c>
      <c r="I1185" s="866"/>
      <c r="J1185" s="202">
        <v>673085</v>
      </c>
      <c r="K1185" s="202">
        <v>74040</v>
      </c>
      <c r="L1185" s="203">
        <v>11</v>
      </c>
      <c r="M1185" s="204">
        <f t="shared" si="20"/>
        <v>2.0804202754669199E-2</v>
      </c>
    </row>
    <row r="1186" spans="1:13" ht="17.850000000000001" customHeight="1" x14ac:dyDescent="0.25">
      <c r="A1186" s="175" t="s">
        <v>1</v>
      </c>
      <c r="B1186" s="176"/>
      <c r="C1186" s="859" t="s">
        <v>423</v>
      </c>
      <c r="D1186" s="860"/>
      <c r="E1186" s="860"/>
      <c r="F1186" s="860"/>
      <c r="G1186" s="860"/>
      <c r="H1186" s="861">
        <v>20000</v>
      </c>
      <c r="I1186" s="862"/>
      <c r="J1186" s="177">
        <v>0</v>
      </c>
      <c r="K1186" s="177">
        <v>0</v>
      </c>
      <c r="L1186" s="178">
        <v>0</v>
      </c>
      <c r="M1186" s="179">
        <f t="shared" si="20"/>
        <v>0</v>
      </c>
    </row>
    <row r="1187" spans="1:13" ht="11.85" customHeight="1" x14ac:dyDescent="0.25">
      <c r="A1187" s="175"/>
      <c r="B1187" s="176"/>
      <c r="C1187" s="180" t="s">
        <v>1</v>
      </c>
      <c r="D1187" s="845" t="s">
        <v>211</v>
      </c>
      <c r="E1187" s="846"/>
      <c r="F1187" s="846"/>
      <c r="G1187" s="847"/>
      <c r="H1187" s="848">
        <v>20000</v>
      </c>
      <c r="I1187" s="849"/>
      <c r="J1187" s="215">
        <v>0</v>
      </c>
      <c r="K1187" s="215">
        <v>0</v>
      </c>
      <c r="L1187" s="216">
        <v>0</v>
      </c>
      <c r="M1187" s="217">
        <f t="shared" si="20"/>
        <v>0</v>
      </c>
    </row>
    <row r="1188" spans="1:13" ht="11.85" customHeight="1" x14ac:dyDescent="0.25">
      <c r="A1188" s="175"/>
      <c r="B1188" s="176"/>
      <c r="C1188" s="191"/>
      <c r="D1188" s="189" t="s">
        <v>1</v>
      </c>
      <c r="E1188" s="840" t="s">
        <v>223</v>
      </c>
      <c r="F1188" s="841"/>
      <c r="G1188" s="842"/>
      <c r="H1188" s="843">
        <v>20000</v>
      </c>
      <c r="I1188" s="844"/>
      <c r="J1188" s="185">
        <v>0</v>
      </c>
      <c r="K1188" s="185">
        <v>0</v>
      </c>
      <c r="L1188" s="186">
        <v>0</v>
      </c>
      <c r="M1188" s="187">
        <f t="shared" si="20"/>
        <v>0</v>
      </c>
    </row>
    <row r="1189" spans="1:13" ht="17.850000000000001" customHeight="1" x14ac:dyDescent="0.25">
      <c r="A1189" s="175"/>
      <c r="B1189" s="176"/>
      <c r="C1189" s="859" t="s">
        <v>182</v>
      </c>
      <c r="D1189" s="860"/>
      <c r="E1189" s="860"/>
      <c r="F1189" s="860"/>
      <c r="G1189" s="860"/>
      <c r="H1189" s="861">
        <v>47000</v>
      </c>
      <c r="I1189" s="862"/>
      <c r="J1189" s="177">
        <v>47000</v>
      </c>
      <c r="K1189" s="177">
        <v>0</v>
      </c>
      <c r="L1189" s="178">
        <v>0</v>
      </c>
      <c r="M1189" s="179">
        <f t="shared" si="20"/>
        <v>0</v>
      </c>
    </row>
    <row r="1190" spans="1:13" ht="11.85" customHeight="1" x14ac:dyDescent="0.25">
      <c r="A1190" s="175"/>
      <c r="B1190" s="176"/>
      <c r="C1190" s="180" t="s">
        <v>1</v>
      </c>
      <c r="D1190" s="845" t="s">
        <v>211</v>
      </c>
      <c r="E1190" s="846"/>
      <c r="F1190" s="846"/>
      <c r="G1190" s="847"/>
      <c r="H1190" s="848">
        <v>47000</v>
      </c>
      <c r="I1190" s="849"/>
      <c r="J1190" s="215">
        <v>47000</v>
      </c>
      <c r="K1190" s="215">
        <v>0</v>
      </c>
      <c r="L1190" s="216">
        <v>0</v>
      </c>
      <c r="M1190" s="217">
        <f t="shared" si="20"/>
        <v>0</v>
      </c>
    </row>
    <row r="1191" spans="1:13" ht="11.85" hidden="1" customHeight="1" x14ac:dyDescent="0.25">
      <c r="A1191" s="175"/>
      <c r="B1191" s="176"/>
      <c r="C1191" s="176"/>
      <c r="D1191" s="184" t="s">
        <v>1</v>
      </c>
      <c r="E1191" s="840" t="s">
        <v>335</v>
      </c>
      <c r="F1191" s="841"/>
      <c r="G1191" s="842"/>
      <c r="H1191" s="843">
        <v>0</v>
      </c>
      <c r="I1191" s="844"/>
      <c r="J1191" s="185">
        <v>0</v>
      </c>
      <c r="K1191" s="185">
        <v>0</v>
      </c>
      <c r="L1191" s="186">
        <v>0</v>
      </c>
      <c r="M1191" s="187">
        <f t="shared" si="20"/>
        <v>0</v>
      </c>
    </row>
    <row r="1192" spans="1:13" ht="11.85" customHeight="1" x14ac:dyDescent="0.25">
      <c r="A1192" s="175"/>
      <c r="B1192" s="176"/>
      <c r="C1192" s="176"/>
      <c r="D1192" s="188"/>
      <c r="E1192" s="840" t="s">
        <v>215</v>
      </c>
      <c r="F1192" s="841"/>
      <c r="G1192" s="842"/>
      <c r="H1192" s="843">
        <v>200</v>
      </c>
      <c r="I1192" s="844"/>
      <c r="J1192" s="185">
        <v>400</v>
      </c>
      <c r="K1192" s="185">
        <v>0</v>
      </c>
      <c r="L1192" s="186">
        <v>0</v>
      </c>
      <c r="M1192" s="187">
        <f t="shared" si="20"/>
        <v>0</v>
      </c>
    </row>
    <row r="1193" spans="1:13" ht="11.85" customHeight="1" x14ac:dyDescent="0.25">
      <c r="A1193" s="175"/>
      <c r="B1193" s="176"/>
      <c r="C1193" s="176"/>
      <c r="D1193" s="188"/>
      <c r="E1193" s="840" t="s">
        <v>216</v>
      </c>
      <c r="F1193" s="841"/>
      <c r="G1193" s="842"/>
      <c r="H1193" s="843">
        <v>50</v>
      </c>
      <c r="I1193" s="844"/>
      <c r="J1193" s="185">
        <v>100</v>
      </c>
      <c r="K1193" s="185">
        <v>0</v>
      </c>
      <c r="L1193" s="186">
        <v>0</v>
      </c>
      <c r="M1193" s="187">
        <f t="shared" si="20"/>
        <v>0</v>
      </c>
    </row>
    <row r="1194" spans="1:13" ht="11.85" customHeight="1" x14ac:dyDescent="0.25">
      <c r="A1194" s="175"/>
      <c r="B1194" s="176"/>
      <c r="C1194" s="176"/>
      <c r="D1194" s="188"/>
      <c r="E1194" s="840" t="s">
        <v>218</v>
      </c>
      <c r="F1194" s="841"/>
      <c r="G1194" s="842"/>
      <c r="H1194" s="843">
        <v>3750</v>
      </c>
      <c r="I1194" s="844"/>
      <c r="J1194" s="185">
        <v>3750</v>
      </c>
      <c r="K1194" s="185">
        <v>0</v>
      </c>
      <c r="L1194" s="186">
        <v>0</v>
      </c>
      <c r="M1194" s="187">
        <f t="shared" si="20"/>
        <v>0</v>
      </c>
    </row>
    <row r="1195" spans="1:13" ht="11.85" customHeight="1" x14ac:dyDescent="0.25">
      <c r="A1195" s="175"/>
      <c r="B1195" s="176"/>
      <c r="C1195" s="176"/>
      <c r="D1195" s="188"/>
      <c r="E1195" s="840" t="s">
        <v>223</v>
      </c>
      <c r="F1195" s="841"/>
      <c r="G1195" s="842"/>
      <c r="H1195" s="843">
        <v>33000</v>
      </c>
      <c r="I1195" s="844"/>
      <c r="J1195" s="185">
        <v>32750</v>
      </c>
      <c r="K1195" s="185">
        <v>0</v>
      </c>
      <c r="L1195" s="186">
        <v>0</v>
      </c>
      <c r="M1195" s="187">
        <f t="shared" si="20"/>
        <v>0</v>
      </c>
    </row>
    <row r="1196" spans="1:13" ht="11.85" customHeight="1" x14ac:dyDescent="0.25">
      <c r="A1196" s="175"/>
      <c r="B1196" s="176"/>
      <c r="C1196" s="191"/>
      <c r="D1196" s="190"/>
      <c r="E1196" s="840" t="s">
        <v>277</v>
      </c>
      <c r="F1196" s="841"/>
      <c r="G1196" s="842"/>
      <c r="H1196" s="843">
        <v>10000</v>
      </c>
      <c r="I1196" s="844"/>
      <c r="J1196" s="185">
        <v>10000</v>
      </c>
      <c r="K1196" s="185">
        <v>0</v>
      </c>
      <c r="L1196" s="186">
        <v>0</v>
      </c>
      <c r="M1196" s="187">
        <f t="shared" si="20"/>
        <v>0</v>
      </c>
    </row>
    <row r="1197" spans="1:13" ht="17.850000000000001" hidden="1" customHeight="1" x14ac:dyDescent="0.25">
      <c r="A1197" s="175"/>
      <c r="B1197" s="176"/>
      <c r="C1197" s="859" t="s">
        <v>424</v>
      </c>
      <c r="D1197" s="860"/>
      <c r="E1197" s="860"/>
      <c r="F1197" s="860"/>
      <c r="G1197" s="860"/>
      <c r="H1197" s="861">
        <v>0</v>
      </c>
      <c r="I1197" s="862"/>
      <c r="J1197" s="177">
        <v>0</v>
      </c>
      <c r="K1197" s="177">
        <v>0</v>
      </c>
      <c r="L1197" s="178">
        <v>0</v>
      </c>
      <c r="M1197" s="179">
        <f t="shared" si="20"/>
        <v>0</v>
      </c>
    </row>
    <row r="1198" spans="1:13" ht="11.85" hidden="1" customHeight="1" x14ac:dyDescent="0.25">
      <c r="A1198" s="175"/>
      <c r="B1198" s="176"/>
      <c r="C1198" s="867" t="s">
        <v>1</v>
      </c>
      <c r="D1198" s="845" t="s">
        <v>211</v>
      </c>
      <c r="E1198" s="846"/>
      <c r="F1198" s="846"/>
      <c r="G1198" s="847"/>
      <c r="H1198" s="848">
        <v>0</v>
      </c>
      <c r="I1198" s="849"/>
      <c r="J1198" s="215">
        <v>0</v>
      </c>
      <c r="K1198" s="215">
        <v>0</v>
      </c>
      <c r="L1198" s="216">
        <v>0</v>
      </c>
      <c r="M1198" s="217">
        <f t="shared" si="20"/>
        <v>0</v>
      </c>
    </row>
    <row r="1199" spans="1:13" ht="11.85" hidden="1" customHeight="1" x14ac:dyDescent="0.25">
      <c r="A1199" s="175"/>
      <c r="B1199" s="176"/>
      <c r="C1199" s="868"/>
      <c r="D1199" s="189" t="s">
        <v>1</v>
      </c>
      <c r="E1199" s="840" t="s">
        <v>223</v>
      </c>
      <c r="F1199" s="841"/>
      <c r="G1199" s="842"/>
      <c r="H1199" s="843">
        <v>0</v>
      </c>
      <c r="I1199" s="844"/>
      <c r="J1199" s="185">
        <v>0</v>
      </c>
      <c r="K1199" s="185">
        <v>0</v>
      </c>
      <c r="L1199" s="186">
        <v>0</v>
      </c>
      <c r="M1199" s="187">
        <f t="shared" si="20"/>
        <v>0</v>
      </c>
    </row>
    <row r="1200" spans="1:13" ht="17.850000000000001" customHeight="1" x14ac:dyDescent="0.25">
      <c r="A1200" s="175"/>
      <c r="B1200" s="176"/>
      <c r="C1200" s="859" t="s">
        <v>183</v>
      </c>
      <c r="D1200" s="860"/>
      <c r="E1200" s="860"/>
      <c r="F1200" s="860"/>
      <c r="G1200" s="860"/>
      <c r="H1200" s="861">
        <v>100000</v>
      </c>
      <c r="I1200" s="862"/>
      <c r="J1200" s="177">
        <v>185000</v>
      </c>
      <c r="K1200" s="177">
        <v>0</v>
      </c>
      <c r="L1200" s="178">
        <v>0</v>
      </c>
      <c r="M1200" s="179">
        <f t="shared" si="20"/>
        <v>0</v>
      </c>
    </row>
    <row r="1201" spans="1:13" ht="11.85" customHeight="1" x14ac:dyDescent="0.25">
      <c r="A1201" s="175"/>
      <c r="B1201" s="176"/>
      <c r="C1201" s="867" t="s">
        <v>1</v>
      </c>
      <c r="D1201" s="845" t="s">
        <v>211</v>
      </c>
      <c r="E1201" s="846"/>
      <c r="F1201" s="846"/>
      <c r="G1201" s="847"/>
      <c r="H1201" s="848">
        <v>100000</v>
      </c>
      <c r="I1201" s="849"/>
      <c r="J1201" s="215">
        <v>185000</v>
      </c>
      <c r="K1201" s="215">
        <v>0</v>
      </c>
      <c r="L1201" s="216">
        <v>0</v>
      </c>
      <c r="M1201" s="217">
        <f t="shared" si="20"/>
        <v>0</v>
      </c>
    </row>
    <row r="1202" spans="1:13" ht="11.85" customHeight="1" x14ac:dyDescent="0.25">
      <c r="A1202" s="175"/>
      <c r="B1202" s="176"/>
      <c r="C1202" s="868"/>
      <c r="D1202" s="189" t="s">
        <v>1</v>
      </c>
      <c r="E1202" s="840" t="s">
        <v>223</v>
      </c>
      <c r="F1202" s="841"/>
      <c r="G1202" s="842"/>
      <c r="H1202" s="843">
        <v>100000</v>
      </c>
      <c r="I1202" s="844"/>
      <c r="J1202" s="185">
        <v>185000</v>
      </c>
      <c r="K1202" s="185">
        <v>0</v>
      </c>
      <c r="L1202" s="186">
        <v>0</v>
      </c>
      <c r="M1202" s="187">
        <f t="shared" si="20"/>
        <v>0</v>
      </c>
    </row>
    <row r="1203" spans="1:13" ht="17.850000000000001" hidden="1" customHeight="1" x14ac:dyDescent="0.25">
      <c r="A1203" s="175"/>
      <c r="B1203" s="176"/>
      <c r="C1203" s="859" t="s">
        <v>425</v>
      </c>
      <c r="D1203" s="860"/>
      <c r="E1203" s="860"/>
      <c r="F1203" s="860"/>
      <c r="G1203" s="860"/>
      <c r="H1203" s="861">
        <v>0</v>
      </c>
      <c r="I1203" s="862"/>
      <c r="J1203" s="177">
        <v>0</v>
      </c>
      <c r="K1203" s="177">
        <v>0</v>
      </c>
      <c r="L1203" s="178">
        <v>0</v>
      </c>
      <c r="M1203" s="179">
        <f t="shared" si="20"/>
        <v>0</v>
      </c>
    </row>
    <row r="1204" spans="1:13" ht="11.85" hidden="1" customHeight="1" x14ac:dyDescent="0.25">
      <c r="A1204" s="175"/>
      <c r="B1204" s="176"/>
      <c r="C1204" s="180" t="s">
        <v>1</v>
      </c>
      <c r="D1204" s="845" t="s">
        <v>211</v>
      </c>
      <c r="E1204" s="846"/>
      <c r="F1204" s="846"/>
      <c r="G1204" s="847"/>
      <c r="H1204" s="848">
        <v>0</v>
      </c>
      <c r="I1204" s="849"/>
      <c r="J1204" s="215">
        <v>0</v>
      </c>
      <c r="K1204" s="215">
        <v>0</v>
      </c>
      <c r="L1204" s="216">
        <v>0</v>
      </c>
      <c r="M1204" s="217">
        <f t="shared" si="20"/>
        <v>0</v>
      </c>
    </row>
    <row r="1205" spans="1:13" ht="36.950000000000003" hidden="1" customHeight="1" x14ac:dyDescent="0.25">
      <c r="A1205" s="175"/>
      <c r="B1205" s="176"/>
      <c r="C1205" s="176"/>
      <c r="D1205" s="184" t="s">
        <v>1</v>
      </c>
      <c r="E1205" s="840" t="s">
        <v>282</v>
      </c>
      <c r="F1205" s="841"/>
      <c r="G1205" s="842"/>
      <c r="H1205" s="843">
        <v>0</v>
      </c>
      <c r="I1205" s="844"/>
      <c r="J1205" s="185">
        <v>0</v>
      </c>
      <c r="K1205" s="185">
        <v>0</v>
      </c>
      <c r="L1205" s="186">
        <v>0</v>
      </c>
      <c r="M1205" s="187">
        <f t="shared" si="20"/>
        <v>0</v>
      </c>
    </row>
    <row r="1206" spans="1:13" ht="17.850000000000001" hidden="1" customHeight="1" x14ac:dyDescent="0.25">
      <c r="A1206" s="175"/>
      <c r="B1206" s="176"/>
      <c r="C1206" s="859" t="s">
        <v>185</v>
      </c>
      <c r="D1206" s="860"/>
      <c r="E1206" s="860"/>
      <c r="F1206" s="860"/>
      <c r="G1206" s="860"/>
      <c r="H1206" s="861">
        <v>0</v>
      </c>
      <c r="I1206" s="862"/>
      <c r="J1206" s="177">
        <v>0</v>
      </c>
      <c r="K1206" s="177">
        <v>0</v>
      </c>
      <c r="L1206" s="178">
        <v>0</v>
      </c>
      <c r="M1206" s="179">
        <f t="shared" si="20"/>
        <v>0</v>
      </c>
    </row>
    <row r="1207" spans="1:13" ht="11.85" hidden="1" customHeight="1" x14ac:dyDescent="0.25">
      <c r="A1207" s="175"/>
      <c r="B1207" s="176"/>
      <c r="C1207" s="867" t="s">
        <v>1</v>
      </c>
      <c r="D1207" s="845" t="s">
        <v>211</v>
      </c>
      <c r="E1207" s="846"/>
      <c r="F1207" s="846"/>
      <c r="G1207" s="847"/>
      <c r="H1207" s="848">
        <v>0</v>
      </c>
      <c r="I1207" s="849"/>
      <c r="J1207" s="215">
        <v>0</v>
      </c>
      <c r="K1207" s="215">
        <v>0</v>
      </c>
      <c r="L1207" s="216">
        <v>0</v>
      </c>
      <c r="M1207" s="217">
        <f t="shared" si="20"/>
        <v>0</v>
      </c>
    </row>
    <row r="1208" spans="1:13" ht="11.85" hidden="1" customHeight="1" x14ac:dyDescent="0.25">
      <c r="A1208" s="175"/>
      <c r="B1208" s="176"/>
      <c r="C1208" s="868"/>
      <c r="D1208" s="189" t="s">
        <v>1</v>
      </c>
      <c r="E1208" s="840" t="s">
        <v>236</v>
      </c>
      <c r="F1208" s="841"/>
      <c r="G1208" s="842"/>
      <c r="H1208" s="843">
        <v>0</v>
      </c>
      <c r="I1208" s="844"/>
      <c r="J1208" s="185">
        <v>0</v>
      </c>
      <c r="K1208" s="185">
        <v>0</v>
      </c>
      <c r="L1208" s="186">
        <v>0</v>
      </c>
      <c r="M1208" s="187">
        <f t="shared" si="20"/>
        <v>0</v>
      </c>
    </row>
    <row r="1209" spans="1:13" ht="17.850000000000001" hidden="1" customHeight="1" x14ac:dyDescent="0.25">
      <c r="A1209" s="175"/>
      <c r="B1209" s="176"/>
      <c r="C1209" s="859" t="s">
        <v>187</v>
      </c>
      <c r="D1209" s="860"/>
      <c r="E1209" s="860"/>
      <c r="F1209" s="860"/>
      <c r="G1209" s="860"/>
      <c r="H1209" s="861">
        <v>0</v>
      </c>
      <c r="I1209" s="862"/>
      <c r="J1209" s="177">
        <v>0</v>
      </c>
      <c r="K1209" s="177">
        <v>0</v>
      </c>
      <c r="L1209" s="178">
        <v>0</v>
      </c>
      <c r="M1209" s="179">
        <f t="shared" si="20"/>
        <v>0</v>
      </c>
    </row>
    <row r="1210" spans="1:13" ht="11.85" hidden="1" customHeight="1" x14ac:dyDescent="0.25">
      <c r="A1210" s="175"/>
      <c r="B1210" s="176"/>
      <c r="C1210" s="867" t="s">
        <v>1</v>
      </c>
      <c r="D1210" s="845" t="s">
        <v>211</v>
      </c>
      <c r="E1210" s="846"/>
      <c r="F1210" s="846"/>
      <c r="G1210" s="847"/>
      <c r="H1210" s="848">
        <v>0</v>
      </c>
      <c r="I1210" s="849"/>
      <c r="J1210" s="215">
        <v>0</v>
      </c>
      <c r="K1210" s="215">
        <v>0</v>
      </c>
      <c r="L1210" s="216">
        <v>0</v>
      </c>
      <c r="M1210" s="217">
        <f t="shared" si="20"/>
        <v>0</v>
      </c>
    </row>
    <row r="1211" spans="1:13" ht="11.85" hidden="1" customHeight="1" x14ac:dyDescent="0.25">
      <c r="A1211" s="175"/>
      <c r="B1211" s="176"/>
      <c r="C1211" s="868"/>
      <c r="D1211" s="189" t="s">
        <v>1</v>
      </c>
      <c r="E1211" s="840" t="s">
        <v>223</v>
      </c>
      <c r="F1211" s="841"/>
      <c r="G1211" s="842"/>
      <c r="H1211" s="843">
        <v>0</v>
      </c>
      <c r="I1211" s="844"/>
      <c r="J1211" s="185">
        <v>0</v>
      </c>
      <c r="K1211" s="185">
        <v>0</v>
      </c>
      <c r="L1211" s="186">
        <v>0</v>
      </c>
      <c r="M1211" s="187">
        <f t="shared" si="20"/>
        <v>0</v>
      </c>
    </row>
    <row r="1212" spans="1:13" ht="17.850000000000001" customHeight="1" x14ac:dyDescent="0.25">
      <c r="A1212" s="175"/>
      <c r="B1212" s="176"/>
      <c r="C1212" s="859" t="s">
        <v>188</v>
      </c>
      <c r="D1212" s="860"/>
      <c r="E1212" s="860"/>
      <c r="F1212" s="860"/>
      <c r="G1212" s="860"/>
      <c r="H1212" s="861">
        <v>395700</v>
      </c>
      <c r="I1212" s="862"/>
      <c r="J1212" s="177">
        <v>441085</v>
      </c>
      <c r="K1212" s="177">
        <v>74040</v>
      </c>
      <c r="L1212" s="178">
        <v>16.79</v>
      </c>
      <c r="M1212" s="179">
        <f t="shared" si="20"/>
        <v>2.0804202754669199E-2</v>
      </c>
    </row>
    <row r="1213" spans="1:13" ht="11.85" customHeight="1" x14ac:dyDescent="0.25">
      <c r="A1213" s="175"/>
      <c r="B1213" s="176"/>
      <c r="C1213" s="189" t="s">
        <v>1</v>
      </c>
      <c r="D1213" s="845" t="s">
        <v>211</v>
      </c>
      <c r="E1213" s="846"/>
      <c r="F1213" s="846"/>
      <c r="G1213" s="847"/>
      <c r="H1213" s="848">
        <v>282400</v>
      </c>
      <c r="I1213" s="849"/>
      <c r="J1213" s="215">
        <v>327400</v>
      </c>
      <c r="K1213" s="215">
        <v>74040</v>
      </c>
      <c r="L1213" s="216">
        <v>22.61</v>
      </c>
      <c r="M1213" s="217">
        <f t="shared" si="20"/>
        <v>2.0804202754669199E-2</v>
      </c>
    </row>
    <row r="1214" spans="1:13" ht="36.950000000000003" customHeight="1" x14ac:dyDescent="0.25">
      <c r="A1214" s="175" t="s">
        <v>1</v>
      </c>
      <c r="B1214" s="176"/>
      <c r="C1214" s="176"/>
      <c r="D1214" s="184"/>
      <c r="E1214" s="840" t="s">
        <v>282</v>
      </c>
      <c r="F1214" s="841"/>
      <c r="G1214" s="842"/>
      <c r="H1214" s="843">
        <v>150000</v>
      </c>
      <c r="I1214" s="844"/>
      <c r="J1214" s="185">
        <v>150000</v>
      </c>
      <c r="K1214" s="185">
        <v>62000</v>
      </c>
      <c r="L1214" s="186">
        <v>41.33</v>
      </c>
      <c r="M1214" s="187">
        <f t="shared" si="20"/>
        <v>1.7421131426114136E-2</v>
      </c>
    </row>
    <row r="1215" spans="1:13" ht="11.85" customHeight="1" x14ac:dyDescent="0.25">
      <c r="A1215" s="175"/>
      <c r="B1215" s="176"/>
      <c r="C1215" s="176"/>
      <c r="D1215" s="188"/>
      <c r="E1215" s="840" t="s">
        <v>219</v>
      </c>
      <c r="F1215" s="841"/>
      <c r="G1215" s="842"/>
      <c r="H1215" s="843">
        <v>10000</v>
      </c>
      <c r="I1215" s="844"/>
      <c r="J1215" s="185">
        <v>10000</v>
      </c>
      <c r="K1215" s="185">
        <v>1000</v>
      </c>
      <c r="L1215" s="186">
        <v>10</v>
      </c>
      <c r="M1215" s="187">
        <f t="shared" si="20"/>
        <v>2.8098599074377633E-4</v>
      </c>
    </row>
    <row r="1216" spans="1:13" ht="11.85" customHeight="1" x14ac:dyDescent="0.25">
      <c r="A1216" s="175"/>
      <c r="B1216" s="176"/>
      <c r="C1216" s="176"/>
      <c r="D1216" s="188"/>
      <c r="E1216" s="840" t="s">
        <v>327</v>
      </c>
      <c r="F1216" s="841"/>
      <c r="G1216" s="842"/>
      <c r="H1216" s="843">
        <v>5000</v>
      </c>
      <c r="I1216" s="844"/>
      <c r="J1216" s="185">
        <v>5000</v>
      </c>
      <c r="K1216" s="185">
        <v>0</v>
      </c>
      <c r="L1216" s="186">
        <v>0</v>
      </c>
      <c r="M1216" s="187">
        <f t="shared" si="20"/>
        <v>0</v>
      </c>
    </row>
    <row r="1217" spans="1:13" ht="11.85" customHeight="1" x14ac:dyDescent="0.25">
      <c r="A1217" s="175"/>
      <c r="B1217" s="176"/>
      <c r="C1217" s="176"/>
      <c r="D1217" s="188"/>
      <c r="E1217" s="840" t="s">
        <v>223</v>
      </c>
      <c r="F1217" s="841"/>
      <c r="G1217" s="842"/>
      <c r="H1217" s="843">
        <v>90900</v>
      </c>
      <c r="I1217" s="844"/>
      <c r="J1217" s="185">
        <v>110900</v>
      </c>
      <c r="K1217" s="185">
        <v>0</v>
      </c>
      <c r="L1217" s="186">
        <v>0</v>
      </c>
      <c r="M1217" s="187">
        <f t="shared" si="20"/>
        <v>0</v>
      </c>
    </row>
    <row r="1218" spans="1:13" ht="11.85" customHeight="1" x14ac:dyDescent="0.25">
      <c r="A1218" s="175"/>
      <c r="B1218" s="176"/>
      <c r="C1218" s="176"/>
      <c r="D1218" s="188"/>
      <c r="E1218" s="840" t="s">
        <v>277</v>
      </c>
      <c r="F1218" s="841"/>
      <c r="G1218" s="842"/>
      <c r="H1218" s="843">
        <v>10000</v>
      </c>
      <c r="I1218" s="844"/>
      <c r="J1218" s="185">
        <v>10000</v>
      </c>
      <c r="K1218" s="185">
        <v>0</v>
      </c>
      <c r="L1218" s="186">
        <v>0</v>
      </c>
      <c r="M1218" s="187">
        <f t="shared" si="20"/>
        <v>0</v>
      </c>
    </row>
    <row r="1219" spans="1:13" ht="11.85" customHeight="1" x14ac:dyDescent="0.25">
      <c r="A1219" s="175"/>
      <c r="B1219" s="176"/>
      <c r="C1219" s="176"/>
      <c r="D1219" s="188"/>
      <c r="E1219" s="840" t="s">
        <v>236</v>
      </c>
      <c r="F1219" s="841"/>
      <c r="G1219" s="842"/>
      <c r="H1219" s="843">
        <v>1500</v>
      </c>
      <c r="I1219" s="844"/>
      <c r="J1219" s="185">
        <v>1500</v>
      </c>
      <c r="K1219" s="185">
        <v>200</v>
      </c>
      <c r="L1219" s="186">
        <v>13.33</v>
      </c>
      <c r="M1219" s="187">
        <f t="shared" si="20"/>
        <v>5.6197198148755268E-5</v>
      </c>
    </row>
    <row r="1220" spans="1:13" ht="11.85" customHeight="1" x14ac:dyDescent="0.25">
      <c r="A1220" s="175"/>
      <c r="B1220" s="176"/>
      <c r="C1220" s="176"/>
      <c r="D1220" s="188"/>
      <c r="E1220" s="840" t="s">
        <v>237</v>
      </c>
      <c r="F1220" s="841"/>
      <c r="G1220" s="842"/>
      <c r="H1220" s="843">
        <v>15000</v>
      </c>
      <c r="I1220" s="844"/>
      <c r="J1220" s="185">
        <v>40000</v>
      </c>
      <c r="K1220" s="185">
        <v>10840</v>
      </c>
      <c r="L1220" s="186">
        <v>27.1</v>
      </c>
      <c r="M1220" s="187">
        <f t="shared" si="20"/>
        <v>3.0458881396625359E-3</v>
      </c>
    </row>
    <row r="1221" spans="1:13" ht="11.85" customHeight="1" x14ac:dyDescent="0.25">
      <c r="A1221" s="175" t="s">
        <v>1</v>
      </c>
      <c r="B1221" s="176"/>
      <c r="C1221" s="176"/>
      <c r="D1221" s="845" t="s">
        <v>238</v>
      </c>
      <c r="E1221" s="846"/>
      <c r="F1221" s="846"/>
      <c r="G1221" s="847"/>
      <c r="H1221" s="848">
        <v>113300</v>
      </c>
      <c r="I1221" s="849"/>
      <c r="J1221" s="215">
        <v>113685</v>
      </c>
      <c r="K1221" s="215">
        <v>0</v>
      </c>
      <c r="L1221" s="216">
        <v>0</v>
      </c>
      <c r="M1221" s="217">
        <f t="shared" si="20"/>
        <v>0</v>
      </c>
    </row>
    <row r="1222" spans="1:13" ht="11.85" customHeight="1" x14ac:dyDescent="0.25">
      <c r="A1222" s="201"/>
      <c r="B1222" s="191"/>
      <c r="C1222" s="191"/>
      <c r="D1222" s="189" t="s">
        <v>1</v>
      </c>
      <c r="E1222" s="840" t="s">
        <v>239</v>
      </c>
      <c r="F1222" s="841"/>
      <c r="G1222" s="842"/>
      <c r="H1222" s="843">
        <v>113300</v>
      </c>
      <c r="I1222" s="844"/>
      <c r="J1222" s="185">
        <v>113685</v>
      </c>
      <c r="K1222" s="185">
        <v>0</v>
      </c>
      <c r="L1222" s="186">
        <v>0</v>
      </c>
      <c r="M1222" s="187">
        <f t="shared" si="20"/>
        <v>0</v>
      </c>
    </row>
    <row r="1223" spans="1:13" ht="22.5" customHeight="1" x14ac:dyDescent="0.25">
      <c r="A1223" s="863" t="s">
        <v>189</v>
      </c>
      <c r="B1223" s="864"/>
      <c r="C1223" s="864"/>
      <c r="D1223" s="864"/>
      <c r="E1223" s="864"/>
      <c r="F1223" s="864"/>
      <c r="G1223" s="864"/>
      <c r="H1223" s="865">
        <v>87355916</v>
      </c>
      <c r="I1223" s="866"/>
      <c r="J1223" s="202">
        <v>85825393</v>
      </c>
      <c r="K1223" s="202">
        <v>27898201</v>
      </c>
      <c r="L1223" s="203">
        <v>32.51</v>
      </c>
      <c r="M1223" s="204">
        <f t="shared" si="20"/>
        <v>7.8390036479540122</v>
      </c>
    </row>
    <row r="1224" spans="1:13" ht="17.850000000000001" customHeight="1" x14ac:dyDescent="0.25">
      <c r="A1224" s="175" t="s">
        <v>1</v>
      </c>
      <c r="B1224" s="176"/>
      <c r="C1224" s="859" t="s">
        <v>426</v>
      </c>
      <c r="D1224" s="860"/>
      <c r="E1224" s="860"/>
      <c r="F1224" s="860"/>
      <c r="G1224" s="860"/>
      <c r="H1224" s="861">
        <v>1158000</v>
      </c>
      <c r="I1224" s="862"/>
      <c r="J1224" s="177">
        <v>1651910</v>
      </c>
      <c r="K1224" s="177">
        <v>562159</v>
      </c>
      <c r="L1224" s="178">
        <v>34.03</v>
      </c>
      <c r="M1224" s="179">
        <f t="shared" si="20"/>
        <v>0.15795880357053058</v>
      </c>
    </row>
    <row r="1225" spans="1:13" ht="11.85" customHeight="1" x14ac:dyDescent="0.25">
      <c r="A1225" s="175"/>
      <c r="B1225" s="176"/>
      <c r="C1225" s="180" t="s">
        <v>1</v>
      </c>
      <c r="D1225" s="845" t="s">
        <v>211</v>
      </c>
      <c r="E1225" s="846"/>
      <c r="F1225" s="846"/>
      <c r="G1225" s="847"/>
      <c r="H1225" s="848">
        <v>1158000</v>
      </c>
      <c r="I1225" s="849"/>
      <c r="J1225" s="215">
        <v>1651910</v>
      </c>
      <c r="K1225" s="215">
        <v>562159</v>
      </c>
      <c r="L1225" s="216">
        <v>34.03</v>
      </c>
      <c r="M1225" s="217">
        <f t="shared" si="20"/>
        <v>0.15795880357053058</v>
      </c>
    </row>
    <row r="1226" spans="1:13" ht="36.950000000000003" customHeight="1" x14ac:dyDescent="0.25">
      <c r="A1226" s="175"/>
      <c r="B1226" s="176"/>
      <c r="C1226" s="176"/>
      <c r="D1226" s="184" t="s">
        <v>1</v>
      </c>
      <c r="E1226" s="840" t="s">
        <v>282</v>
      </c>
      <c r="F1226" s="841"/>
      <c r="G1226" s="842"/>
      <c r="H1226" s="843">
        <v>580000</v>
      </c>
      <c r="I1226" s="844"/>
      <c r="J1226" s="185">
        <v>580000</v>
      </c>
      <c r="K1226" s="185">
        <v>517000</v>
      </c>
      <c r="L1226" s="186">
        <v>89.14</v>
      </c>
      <c r="M1226" s="187">
        <f t="shared" si="20"/>
        <v>0.14526975721453236</v>
      </c>
    </row>
    <row r="1227" spans="1:13" ht="11.85" customHeight="1" x14ac:dyDescent="0.25">
      <c r="A1227" s="175"/>
      <c r="B1227" s="176"/>
      <c r="C1227" s="176"/>
      <c r="D1227" s="188"/>
      <c r="E1227" s="840" t="s">
        <v>276</v>
      </c>
      <c r="F1227" s="841"/>
      <c r="G1227" s="842"/>
      <c r="H1227" s="843">
        <v>85000</v>
      </c>
      <c r="I1227" s="844"/>
      <c r="J1227" s="185">
        <v>95000</v>
      </c>
      <c r="K1227" s="185">
        <v>16160</v>
      </c>
      <c r="L1227" s="186">
        <v>17.010000000000002</v>
      </c>
      <c r="M1227" s="187">
        <f t="shared" si="20"/>
        <v>4.5407336104194259E-3</v>
      </c>
    </row>
    <row r="1228" spans="1:13" ht="11.85" customHeight="1" x14ac:dyDescent="0.25">
      <c r="A1228" s="175"/>
      <c r="B1228" s="176"/>
      <c r="C1228" s="176"/>
      <c r="D1228" s="188"/>
      <c r="E1228" s="840" t="s">
        <v>427</v>
      </c>
      <c r="F1228" s="841"/>
      <c r="G1228" s="842"/>
      <c r="H1228" s="843">
        <v>76000</v>
      </c>
      <c r="I1228" s="844"/>
      <c r="J1228" s="185">
        <v>76000</v>
      </c>
      <c r="K1228" s="185">
        <v>17220</v>
      </c>
      <c r="L1228" s="186">
        <v>22.66</v>
      </c>
      <c r="M1228" s="187">
        <f t="shared" si="20"/>
        <v>4.838578760607829E-3</v>
      </c>
    </row>
    <row r="1229" spans="1:13" ht="11.85" customHeight="1" x14ac:dyDescent="0.25">
      <c r="A1229" s="175"/>
      <c r="B1229" s="176"/>
      <c r="C1229" s="176"/>
      <c r="D1229" s="188"/>
      <c r="E1229" s="840" t="s">
        <v>218</v>
      </c>
      <c r="F1229" s="841"/>
      <c r="G1229" s="842"/>
      <c r="H1229" s="843">
        <v>12000</v>
      </c>
      <c r="I1229" s="844"/>
      <c r="J1229" s="185">
        <v>2000</v>
      </c>
      <c r="K1229" s="185">
        <v>0</v>
      </c>
      <c r="L1229" s="186">
        <v>0</v>
      </c>
      <c r="M1229" s="187">
        <f t="shared" si="20"/>
        <v>0</v>
      </c>
    </row>
    <row r="1230" spans="1:13" ht="11.85" customHeight="1" x14ac:dyDescent="0.25">
      <c r="A1230" s="175"/>
      <c r="B1230" s="176"/>
      <c r="C1230" s="176"/>
      <c r="D1230" s="188"/>
      <c r="E1230" s="840" t="s">
        <v>219</v>
      </c>
      <c r="F1230" s="841"/>
      <c r="G1230" s="842"/>
      <c r="H1230" s="843">
        <v>20000</v>
      </c>
      <c r="I1230" s="844"/>
      <c r="J1230" s="185">
        <v>69000</v>
      </c>
      <c r="K1230" s="185">
        <v>6434</v>
      </c>
      <c r="L1230" s="186">
        <v>9.32</v>
      </c>
      <c r="M1230" s="187">
        <f t="shared" si="20"/>
        <v>1.8078638644454569E-3</v>
      </c>
    </row>
    <row r="1231" spans="1:13" ht="11.85" customHeight="1" x14ac:dyDescent="0.25">
      <c r="A1231" s="175"/>
      <c r="B1231" s="176"/>
      <c r="C1231" s="176"/>
      <c r="D1231" s="188"/>
      <c r="E1231" s="840" t="s">
        <v>223</v>
      </c>
      <c r="F1231" s="841"/>
      <c r="G1231" s="842"/>
      <c r="H1231" s="843">
        <v>235000</v>
      </c>
      <c r="I1231" s="844"/>
      <c r="J1231" s="185">
        <v>679910</v>
      </c>
      <c r="K1231" s="185">
        <v>5345</v>
      </c>
      <c r="L1231" s="186">
        <v>0.79</v>
      </c>
      <c r="M1231" s="187">
        <f t="shared" si="20"/>
        <v>1.5018701205254848E-3</v>
      </c>
    </row>
    <row r="1232" spans="1:13" ht="11.85" customHeight="1" x14ac:dyDescent="0.25">
      <c r="A1232" s="175"/>
      <c r="B1232" s="176"/>
      <c r="C1232" s="176"/>
      <c r="D1232" s="190"/>
      <c r="E1232" s="840" t="s">
        <v>277</v>
      </c>
      <c r="F1232" s="841"/>
      <c r="G1232" s="842"/>
      <c r="H1232" s="843">
        <v>150000</v>
      </c>
      <c r="I1232" s="844"/>
      <c r="J1232" s="185">
        <v>150000</v>
      </c>
      <c r="K1232" s="185">
        <v>0</v>
      </c>
      <c r="L1232" s="186">
        <v>0</v>
      </c>
      <c r="M1232" s="187">
        <f t="shared" si="20"/>
        <v>0</v>
      </c>
    </row>
    <row r="1233" spans="1:13" ht="11.85" hidden="1" customHeight="1" x14ac:dyDescent="0.25">
      <c r="A1233" s="175"/>
      <c r="B1233" s="176"/>
      <c r="C1233" s="176"/>
      <c r="D1233" s="845" t="s">
        <v>238</v>
      </c>
      <c r="E1233" s="846"/>
      <c r="F1233" s="846"/>
      <c r="G1233" s="847"/>
      <c r="H1233" s="848">
        <v>0</v>
      </c>
      <c r="I1233" s="849"/>
      <c r="J1233" s="215">
        <v>0</v>
      </c>
      <c r="K1233" s="215">
        <v>0</v>
      </c>
      <c r="L1233" s="216">
        <v>0</v>
      </c>
      <c r="M1233" s="217">
        <f t="shared" si="20"/>
        <v>0</v>
      </c>
    </row>
    <row r="1234" spans="1:13" ht="11.85" hidden="1" customHeight="1" x14ac:dyDescent="0.25">
      <c r="A1234" s="175"/>
      <c r="B1234" s="176"/>
      <c r="C1234" s="191"/>
      <c r="D1234" s="189" t="s">
        <v>1</v>
      </c>
      <c r="E1234" s="840" t="s">
        <v>241</v>
      </c>
      <c r="F1234" s="841"/>
      <c r="G1234" s="842"/>
      <c r="H1234" s="843">
        <v>0</v>
      </c>
      <c r="I1234" s="844"/>
      <c r="J1234" s="185">
        <v>0</v>
      </c>
      <c r="K1234" s="185">
        <v>0</v>
      </c>
      <c r="L1234" s="186">
        <v>0</v>
      </c>
      <c r="M1234" s="187">
        <f t="shared" si="20"/>
        <v>0</v>
      </c>
    </row>
    <row r="1235" spans="1:13" ht="17.850000000000001" customHeight="1" x14ac:dyDescent="0.25">
      <c r="A1235" s="175"/>
      <c r="B1235" s="176"/>
      <c r="C1235" s="859" t="s">
        <v>190</v>
      </c>
      <c r="D1235" s="860"/>
      <c r="E1235" s="860"/>
      <c r="F1235" s="860"/>
      <c r="G1235" s="860"/>
      <c r="H1235" s="861">
        <v>40055705</v>
      </c>
      <c r="I1235" s="862"/>
      <c r="J1235" s="177">
        <v>34778429</v>
      </c>
      <c r="K1235" s="177">
        <v>11525773</v>
      </c>
      <c r="L1235" s="178">
        <v>33.14</v>
      </c>
      <c r="M1235" s="179">
        <f t="shared" ref="M1235:M1298" si="21">+K1235/$K$9*100</f>
        <v>3.2385807454928672</v>
      </c>
    </row>
    <row r="1236" spans="1:13" ht="11.85" customHeight="1" x14ac:dyDescent="0.25">
      <c r="A1236" s="175"/>
      <c r="B1236" s="176"/>
      <c r="C1236" s="180" t="s">
        <v>1</v>
      </c>
      <c r="D1236" s="845" t="s">
        <v>211</v>
      </c>
      <c r="E1236" s="846"/>
      <c r="F1236" s="846"/>
      <c r="G1236" s="847"/>
      <c r="H1236" s="848">
        <v>17007200</v>
      </c>
      <c r="I1236" s="849"/>
      <c r="J1236" s="215">
        <v>17132200</v>
      </c>
      <c r="K1236" s="215">
        <v>8825200</v>
      </c>
      <c r="L1236" s="216">
        <v>51.51</v>
      </c>
      <c r="M1236" s="217">
        <f t="shared" si="21"/>
        <v>2.4797575655119748</v>
      </c>
    </row>
    <row r="1237" spans="1:13" ht="11.85" customHeight="1" x14ac:dyDescent="0.25">
      <c r="A1237" s="192"/>
      <c r="B1237" s="193"/>
      <c r="C1237" s="193"/>
      <c r="D1237" s="194" t="s">
        <v>1</v>
      </c>
      <c r="E1237" s="831" t="s">
        <v>428</v>
      </c>
      <c r="F1237" s="832"/>
      <c r="G1237" s="833"/>
      <c r="H1237" s="834">
        <v>16507200</v>
      </c>
      <c r="I1237" s="835"/>
      <c r="J1237" s="195">
        <v>16532200</v>
      </c>
      <c r="K1237" s="195">
        <v>8325200</v>
      </c>
      <c r="L1237" s="196">
        <v>50.36</v>
      </c>
      <c r="M1237" s="197">
        <f t="shared" si="21"/>
        <v>2.3392645701400867</v>
      </c>
    </row>
    <row r="1238" spans="1:13" ht="24" customHeight="1" x14ac:dyDescent="0.25">
      <c r="A1238" s="175"/>
      <c r="B1238" s="176"/>
      <c r="C1238" s="176"/>
      <c r="D1238" s="188"/>
      <c r="E1238" s="871" t="s">
        <v>350</v>
      </c>
      <c r="F1238" s="872"/>
      <c r="G1238" s="873"/>
      <c r="H1238" s="874">
        <v>500000</v>
      </c>
      <c r="I1238" s="875"/>
      <c r="J1238" s="198">
        <v>500000</v>
      </c>
      <c r="K1238" s="198">
        <v>500000</v>
      </c>
      <c r="L1238" s="199">
        <v>100</v>
      </c>
      <c r="M1238" s="200">
        <f t="shared" si="21"/>
        <v>0.14049299537188817</v>
      </c>
    </row>
    <row r="1239" spans="1:13" ht="11.85" customHeight="1" x14ac:dyDescent="0.25">
      <c r="A1239" s="175"/>
      <c r="B1239" s="176"/>
      <c r="C1239" s="176"/>
      <c r="D1239" s="190"/>
      <c r="E1239" s="840" t="s">
        <v>355</v>
      </c>
      <c r="F1239" s="841"/>
      <c r="G1239" s="842"/>
      <c r="H1239" s="843">
        <v>0</v>
      </c>
      <c r="I1239" s="844"/>
      <c r="J1239" s="185">
        <v>100000</v>
      </c>
      <c r="K1239" s="185">
        <v>0</v>
      </c>
      <c r="L1239" s="186">
        <v>0</v>
      </c>
      <c r="M1239" s="187">
        <f t="shared" si="21"/>
        <v>0</v>
      </c>
    </row>
    <row r="1240" spans="1:13" ht="11.85" customHeight="1" x14ac:dyDescent="0.25">
      <c r="A1240" s="175"/>
      <c r="B1240" s="176"/>
      <c r="C1240" s="176"/>
      <c r="D1240" s="845" t="s">
        <v>238</v>
      </c>
      <c r="E1240" s="846"/>
      <c r="F1240" s="846"/>
      <c r="G1240" s="847"/>
      <c r="H1240" s="848">
        <v>23048505</v>
      </c>
      <c r="I1240" s="849"/>
      <c r="J1240" s="215">
        <v>17646229</v>
      </c>
      <c r="K1240" s="215">
        <v>2700573</v>
      </c>
      <c r="L1240" s="216">
        <v>15.3</v>
      </c>
      <c r="M1240" s="217">
        <f t="shared" si="21"/>
        <v>0.75882317998089233</v>
      </c>
    </row>
    <row r="1241" spans="1:13" ht="24" customHeight="1" x14ac:dyDescent="0.25">
      <c r="A1241" s="175"/>
      <c r="B1241" s="176"/>
      <c r="C1241" s="191"/>
      <c r="D1241" s="189" t="s">
        <v>1</v>
      </c>
      <c r="E1241" s="840" t="s">
        <v>391</v>
      </c>
      <c r="F1241" s="841"/>
      <c r="G1241" s="842"/>
      <c r="H1241" s="843">
        <v>23048505</v>
      </c>
      <c r="I1241" s="844"/>
      <c r="J1241" s="185">
        <v>17646229</v>
      </c>
      <c r="K1241" s="185">
        <v>2700573</v>
      </c>
      <c r="L1241" s="186">
        <v>15.3</v>
      </c>
      <c r="M1241" s="187">
        <f t="shared" si="21"/>
        <v>0.75882317998089233</v>
      </c>
    </row>
    <row r="1242" spans="1:13" ht="17.850000000000001" customHeight="1" x14ac:dyDescent="0.25">
      <c r="A1242" s="175"/>
      <c r="B1242" s="176"/>
      <c r="C1242" s="859" t="s">
        <v>429</v>
      </c>
      <c r="D1242" s="860"/>
      <c r="E1242" s="860"/>
      <c r="F1242" s="860"/>
      <c r="G1242" s="860"/>
      <c r="H1242" s="861">
        <v>300000</v>
      </c>
      <c r="I1242" s="862"/>
      <c r="J1242" s="177">
        <v>300000</v>
      </c>
      <c r="K1242" s="177">
        <v>300000</v>
      </c>
      <c r="L1242" s="178">
        <v>100</v>
      </c>
      <c r="M1242" s="179">
        <f t="shared" si="21"/>
        <v>8.4295797223132907E-2</v>
      </c>
    </row>
    <row r="1243" spans="1:13" ht="11.85" customHeight="1" x14ac:dyDescent="0.25">
      <c r="A1243" s="175"/>
      <c r="B1243" s="176"/>
      <c r="C1243" s="867" t="s">
        <v>1</v>
      </c>
      <c r="D1243" s="845" t="s">
        <v>211</v>
      </c>
      <c r="E1243" s="846"/>
      <c r="F1243" s="846"/>
      <c r="G1243" s="847"/>
      <c r="H1243" s="848">
        <v>300000</v>
      </c>
      <c r="I1243" s="849"/>
      <c r="J1243" s="215">
        <v>300000</v>
      </c>
      <c r="K1243" s="215">
        <v>300000</v>
      </c>
      <c r="L1243" s="216">
        <v>100</v>
      </c>
      <c r="M1243" s="217">
        <f t="shared" si="21"/>
        <v>8.4295797223132907E-2</v>
      </c>
    </row>
    <row r="1244" spans="1:13" ht="24" customHeight="1" x14ac:dyDescent="0.25">
      <c r="A1244" s="175"/>
      <c r="B1244" s="176"/>
      <c r="C1244" s="868"/>
      <c r="D1244" s="189" t="s">
        <v>1</v>
      </c>
      <c r="E1244" s="840" t="s">
        <v>350</v>
      </c>
      <c r="F1244" s="841"/>
      <c r="G1244" s="842"/>
      <c r="H1244" s="843">
        <v>300000</v>
      </c>
      <c r="I1244" s="844"/>
      <c r="J1244" s="185">
        <v>300000</v>
      </c>
      <c r="K1244" s="185">
        <v>300000</v>
      </c>
      <c r="L1244" s="186">
        <v>100</v>
      </c>
      <c r="M1244" s="187">
        <f t="shared" si="21"/>
        <v>8.4295797223132907E-2</v>
      </c>
    </row>
    <row r="1245" spans="1:13" ht="17.850000000000001" customHeight="1" x14ac:dyDescent="0.25">
      <c r="A1245" s="175"/>
      <c r="B1245" s="176"/>
      <c r="C1245" s="859" t="s">
        <v>192</v>
      </c>
      <c r="D1245" s="860"/>
      <c r="E1245" s="860"/>
      <c r="F1245" s="860"/>
      <c r="G1245" s="860"/>
      <c r="H1245" s="861">
        <v>17387541</v>
      </c>
      <c r="I1245" s="862"/>
      <c r="J1245" s="177">
        <v>18153428</v>
      </c>
      <c r="K1245" s="177">
        <v>3674158</v>
      </c>
      <c r="L1245" s="178">
        <v>20.239999999999998</v>
      </c>
      <c r="M1245" s="179">
        <f t="shared" si="21"/>
        <v>1.0323869257791718</v>
      </c>
    </row>
    <row r="1246" spans="1:13" ht="11.85" customHeight="1" x14ac:dyDescent="0.25">
      <c r="A1246" s="175"/>
      <c r="B1246" s="176"/>
      <c r="C1246" s="867" t="s">
        <v>1</v>
      </c>
      <c r="D1246" s="845" t="s">
        <v>211</v>
      </c>
      <c r="E1246" s="846"/>
      <c r="F1246" s="846"/>
      <c r="G1246" s="847"/>
      <c r="H1246" s="848">
        <v>7125393</v>
      </c>
      <c r="I1246" s="849"/>
      <c r="J1246" s="215">
        <v>7568280</v>
      </c>
      <c r="K1246" s="215">
        <v>3390612</v>
      </c>
      <c r="L1246" s="216">
        <v>44.8</v>
      </c>
      <c r="M1246" s="217">
        <f t="shared" si="21"/>
        <v>0.95271447204773696</v>
      </c>
    </row>
    <row r="1247" spans="1:13" ht="11.85" customHeight="1" x14ac:dyDescent="0.25">
      <c r="A1247" s="175"/>
      <c r="B1247" s="176"/>
      <c r="C1247" s="836"/>
      <c r="D1247" s="189" t="s">
        <v>1</v>
      </c>
      <c r="E1247" s="840" t="s">
        <v>428</v>
      </c>
      <c r="F1247" s="841"/>
      <c r="G1247" s="842"/>
      <c r="H1247" s="843">
        <v>6875393</v>
      </c>
      <c r="I1247" s="844"/>
      <c r="J1247" s="185">
        <v>7195780</v>
      </c>
      <c r="K1247" s="185">
        <v>3390612</v>
      </c>
      <c r="L1247" s="186">
        <v>47.12</v>
      </c>
      <c r="M1247" s="187">
        <f t="shared" si="21"/>
        <v>0.95271447204773696</v>
      </c>
    </row>
    <row r="1248" spans="1:13" ht="11.85" customHeight="1" x14ac:dyDescent="0.25">
      <c r="A1248" s="869" t="s">
        <v>1</v>
      </c>
      <c r="B1248" s="836"/>
      <c r="C1248" s="836"/>
      <c r="D1248" s="870"/>
      <c r="E1248" s="840" t="s">
        <v>355</v>
      </c>
      <c r="F1248" s="841"/>
      <c r="G1248" s="842"/>
      <c r="H1248" s="843">
        <v>250000</v>
      </c>
      <c r="I1248" s="844"/>
      <c r="J1248" s="185">
        <v>372500</v>
      </c>
      <c r="K1248" s="185">
        <v>0</v>
      </c>
      <c r="L1248" s="186">
        <v>0</v>
      </c>
      <c r="M1248" s="187">
        <f t="shared" si="21"/>
        <v>0</v>
      </c>
    </row>
    <row r="1249" spans="1:13" ht="11.85" customHeight="1" x14ac:dyDescent="0.25">
      <c r="A1249" s="175" t="s">
        <v>1</v>
      </c>
      <c r="B1249" s="176"/>
      <c r="C1249" s="176"/>
      <c r="D1249" s="845" t="s">
        <v>238</v>
      </c>
      <c r="E1249" s="846"/>
      <c r="F1249" s="846"/>
      <c r="G1249" s="847"/>
      <c r="H1249" s="848">
        <v>10262148</v>
      </c>
      <c r="I1249" s="849"/>
      <c r="J1249" s="215">
        <v>10585148</v>
      </c>
      <c r="K1249" s="215">
        <v>283546</v>
      </c>
      <c r="L1249" s="216">
        <v>2.68</v>
      </c>
      <c r="M1249" s="217">
        <f t="shared" si="21"/>
        <v>7.967245373143482E-2</v>
      </c>
    </row>
    <row r="1250" spans="1:13" ht="24" customHeight="1" x14ac:dyDescent="0.25">
      <c r="A1250" s="175"/>
      <c r="B1250" s="176"/>
      <c r="C1250" s="176"/>
      <c r="D1250" s="184" t="s">
        <v>1</v>
      </c>
      <c r="E1250" s="840" t="s">
        <v>391</v>
      </c>
      <c r="F1250" s="841"/>
      <c r="G1250" s="842"/>
      <c r="H1250" s="843">
        <v>10262148</v>
      </c>
      <c r="I1250" s="844"/>
      <c r="J1250" s="185">
        <v>10585148</v>
      </c>
      <c r="K1250" s="185">
        <v>283546</v>
      </c>
      <c r="L1250" s="186">
        <v>2.68</v>
      </c>
      <c r="M1250" s="187">
        <f t="shared" si="21"/>
        <v>7.967245373143482E-2</v>
      </c>
    </row>
    <row r="1251" spans="1:13" ht="24" hidden="1" customHeight="1" x14ac:dyDescent="0.25">
      <c r="A1251" s="175"/>
      <c r="B1251" s="176"/>
      <c r="C1251" s="176"/>
      <c r="D1251" s="190"/>
      <c r="E1251" s="840" t="s">
        <v>326</v>
      </c>
      <c r="F1251" s="841"/>
      <c r="G1251" s="842"/>
      <c r="H1251" s="843">
        <v>0</v>
      </c>
      <c r="I1251" s="844"/>
      <c r="J1251" s="185">
        <v>0</v>
      </c>
      <c r="K1251" s="185">
        <v>0</v>
      </c>
      <c r="L1251" s="186">
        <v>0</v>
      </c>
      <c r="M1251" s="187">
        <f t="shared" si="21"/>
        <v>0</v>
      </c>
    </row>
    <row r="1252" spans="1:13" ht="17.850000000000001" customHeight="1" x14ac:dyDescent="0.25">
      <c r="A1252" s="175" t="s">
        <v>1</v>
      </c>
      <c r="B1252" s="176"/>
      <c r="C1252" s="859" t="s">
        <v>193</v>
      </c>
      <c r="D1252" s="860"/>
      <c r="E1252" s="860"/>
      <c r="F1252" s="860"/>
      <c r="G1252" s="860"/>
      <c r="H1252" s="861">
        <v>11964447</v>
      </c>
      <c r="I1252" s="862"/>
      <c r="J1252" s="177">
        <v>12468907</v>
      </c>
      <c r="K1252" s="177">
        <v>6217629</v>
      </c>
      <c r="L1252" s="178">
        <v>49.87</v>
      </c>
      <c r="M1252" s="179">
        <f t="shared" si="21"/>
        <v>1.7470666446422354</v>
      </c>
    </row>
    <row r="1253" spans="1:13" ht="11.85" customHeight="1" x14ac:dyDescent="0.25">
      <c r="A1253" s="175"/>
      <c r="B1253" s="176"/>
      <c r="C1253" s="180" t="s">
        <v>1</v>
      </c>
      <c r="D1253" s="845" t="s">
        <v>211</v>
      </c>
      <c r="E1253" s="846"/>
      <c r="F1253" s="846"/>
      <c r="G1253" s="847"/>
      <c r="H1253" s="848">
        <v>11816809</v>
      </c>
      <c r="I1253" s="849"/>
      <c r="J1253" s="215">
        <v>11915740</v>
      </c>
      <c r="K1253" s="215">
        <v>5812100</v>
      </c>
      <c r="L1253" s="216">
        <v>48.78</v>
      </c>
      <c r="M1253" s="217">
        <f t="shared" si="21"/>
        <v>1.6331186768019024</v>
      </c>
    </row>
    <row r="1254" spans="1:13" ht="11.85" customHeight="1" x14ac:dyDescent="0.25">
      <c r="A1254" s="175"/>
      <c r="B1254" s="176"/>
      <c r="C1254" s="176"/>
      <c r="D1254" s="184" t="s">
        <v>1</v>
      </c>
      <c r="E1254" s="840" t="s">
        <v>428</v>
      </c>
      <c r="F1254" s="841"/>
      <c r="G1254" s="842"/>
      <c r="H1254" s="843">
        <v>11224385</v>
      </c>
      <c r="I1254" s="844"/>
      <c r="J1254" s="185">
        <v>11831809</v>
      </c>
      <c r="K1254" s="185">
        <v>5812100</v>
      </c>
      <c r="L1254" s="186">
        <v>49.12</v>
      </c>
      <c r="M1254" s="187">
        <f t="shared" si="21"/>
        <v>1.6331186768019024</v>
      </c>
    </row>
    <row r="1255" spans="1:13" ht="24" customHeight="1" x14ac:dyDescent="0.25">
      <c r="A1255" s="175"/>
      <c r="B1255" s="176"/>
      <c r="C1255" s="176"/>
      <c r="D1255" s="188"/>
      <c r="E1255" s="840" t="s">
        <v>350</v>
      </c>
      <c r="F1255" s="841"/>
      <c r="G1255" s="842"/>
      <c r="H1255" s="843">
        <v>0</v>
      </c>
      <c r="I1255" s="844"/>
      <c r="J1255" s="185">
        <v>33931</v>
      </c>
      <c r="K1255" s="185">
        <v>0</v>
      </c>
      <c r="L1255" s="186">
        <v>0</v>
      </c>
      <c r="M1255" s="187">
        <f t="shared" si="21"/>
        <v>0</v>
      </c>
    </row>
    <row r="1256" spans="1:13" ht="11.85" customHeight="1" x14ac:dyDescent="0.25">
      <c r="A1256" s="175"/>
      <c r="B1256" s="176"/>
      <c r="C1256" s="176"/>
      <c r="D1256" s="190"/>
      <c r="E1256" s="840" t="s">
        <v>355</v>
      </c>
      <c r="F1256" s="841"/>
      <c r="G1256" s="842"/>
      <c r="H1256" s="843">
        <v>592424</v>
      </c>
      <c r="I1256" s="844"/>
      <c r="J1256" s="185">
        <v>50000</v>
      </c>
      <c r="K1256" s="185">
        <v>0</v>
      </c>
      <c r="L1256" s="186">
        <v>0</v>
      </c>
      <c r="M1256" s="187">
        <f t="shared" si="21"/>
        <v>0</v>
      </c>
    </row>
    <row r="1257" spans="1:13" ht="11.85" customHeight="1" x14ac:dyDescent="0.25">
      <c r="A1257" s="175"/>
      <c r="B1257" s="176"/>
      <c r="C1257" s="176"/>
      <c r="D1257" s="845" t="s">
        <v>238</v>
      </c>
      <c r="E1257" s="846"/>
      <c r="F1257" s="846"/>
      <c r="G1257" s="847"/>
      <c r="H1257" s="848">
        <v>147638</v>
      </c>
      <c r="I1257" s="849"/>
      <c r="J1257" s="215">
        <v>553167</v>
      </c>
      <c r="K1257" s="215">
        <v>405529</v>
      </c>
      <c r="L1257" s="216">
        <v>73.31</v>
      </c>
      <c r="M1257" s="217">
        <f t="shared" si="21"/>
        <v>0.11394796784033288</v>
      </c>
    </row>
    <row r="1258" spans="1:13" ht="24" customHeight="1" x14ac:dyDescent="0.25">
      <c r="A1258" s="175"/>
      <c r="B1258" s="176"/>
      <c r="C1258" s="176"/>
      <c r="D1258" s="184" t="s">
        <v>1</v>
      </c>
      <c r="E1258" s="840" t="s">
        <v>391</v>
      </c>
      <c r="F1258" s="841"/>
      <c r="G1258" s="842"/>
      <c r="H1258" s="843">
        <v>147638</v>
      </c>
      <c r="I1258" s="844"/>
      <c r="J1258" s="185">
        <v>147638</v>
      </c>
      <c r="K1258" s="185">
        <v>0</v>
      </c>
      <c r="L1258" s="186">
        <v>0</v>
      </c>
      <c r="M1258" s="187">
        <f t="shared" si="21"/>
        <v>0</v>
      </c>
    </row>
    <row r="1259" spans="1:13" ht="24" customHeight="1" x14ac:dyDescent="0.25">
      <c r="A1259" s="175"/>
      <c r="B1259" s="176"/>
      <c r="C1259" s="176"/>
      <c r="D1259" s="188"/>
      <c r="E1259" s="840" t="s">
        <v>326</v>
      </c>
      <c r="F1259" s="841"/>
      <c r="G1259" s="842"/>
      <c r="H1259" s="843">
        <v>0</v>
      </c>
      <c r="I1259" s="844"/>
      <c r="J1259" s="185">
        <v>404092</v>
      </c>
      <c r="K1259" s="185">
        <v>404092</v>
      </c>
      <c r="L1259" s="186">
        <v>100</v>
      </c>
      <c r="M1259" s="187">
        <f t="shared" si="21"/>
        <v>0.11354419097163407</v>
      </c>
    </row>
    <row r="1260" spans="1:13" ht="36.950000000000003" customHeight="1" x14ac:dyDescent="0.25">
      <c r="A1260" s="175"/>
      <c r="B1260" s="176"/>
      <c r="C1260" s="176"/>
      <c r="D1260" s="190"/>
      <c r="E1260" s="840" t="s">
        <v>430</v>
      </c>
      <c r="F1260" s="841"/>
      <c r="G1260" s="842"/>
      <c r="H1260" s="843">
        <v>0</v>
      </c>
      <c r="I1260" s="844"/>
      <c r="J1260" s="185">
        <v>1437</v>
      </c>
      <c r="K1260" s="185">
        <v>1437</v>
      </c>
      <c r="L1260" s="186">
        <v>100</v>
      </c>
      <c r="M1260" s="187">
        <f t="shared" si="21"/>
        <v>4.0377686869880663E-4</v>
      </c>
    </row>
    <row r="1261" spans="1:13" ht="17.850000000000001" customHeight="1" x14ac:dyDescent="0.25">
      <c r="A1261" s="175"/>
      <c r="B1261" s="176"/>
      <c r="C1261" s="859" t="s">
        <v>194</v>
      </c>
      <c r="D1261" s="860"/>
      <c r="E1261" s="860"/>
      <c r="F1261" s="860"/>
      <c r="G1261" s="860"/>
      <c r="H1261" s="861">
        <v>14264675</v>
      </c>
      <c r="I1261" s="862"/>
      <c r="J1261" s="177">
        <v>16009481</v>
      </c>
      <c r="K1261" s="177">
        <v>4800494</v>
      </c>
      <c r="L1261" s="178">
        <v>29.99</v>
      </c>
      <c r="M1261" s="179">
        <f t="shared" si="21"/>
        <v>1.348871562649554</v>
      </c>
    </row>
    <row r="1262" spans="1:13" ht="11.85" customHeight="1" x14ac:dyDescent="0.25">
      <c r="A1262" s="175"/>
      <c r="B1262" s="176"/>
      <c r="C1262" s="180" t="s">
        <v>1</v>
      </c>
      <c r="D1262" s="845" t="s">
        <v>211</v>
      </c>
      <c r="E1262" s="846"/>
      <c r="F1262" s="846"/>
      <c r="G1262" s="847"/>
      <c r="H1262" s="848">
        <v>7639225</v>
      </c>
      <c r="I1262" s="849"/>
      <c r="J1262" s="215">
        <v>7707005</v>
      </c>
      <c r="K1262" s="215">
        <v>3720000</v>
      </c>
      <c r="L1262" s="216">
        <v>48.27</v>
      </c>
      <c r="M1262" s="217">
        <f t="shared" si="21"/>
        <v>1.045267885566848</v>
      </c>
    </row>
    <row r="1263" spans="1:13" ht="11.85" customHeight="1" x14ac:dyDescent="0.25">
      <c r="A1263" s="175"/>
      <c r="B1263" s="176"/>
      <c r="C1263" s="176"/>
      <c r="D1263" s="184" t="s">
        <v>1</v>
      </c>
      <c r="E1263" s="840" t="s">
        <v>428</v>
      </c>
      <c r="F1263" s="841"/>
      <c r="G1263" s="842"/>
      <c r="H1263" s="843">
        <v>7439225</v>
      </c>
      <c r="I1263" s="844"/>
      <c r="J1263" s="185">
        <v>7451225</v>
      </c>
      <c r="K1263" s="185">
        <v>3720000</v>
      </c>
      <c r="L1263" s="186">
        <v>49.92</v>
      </c>
      <c r="M1263" s="187">
        <f t="shared" si="21"/>
        <v>1.045267885566848</v>
      </c>
    </row>
    <row r="1264" spans="1:13" ht="11.85" customHeight="1" x14ac:dyDescent="0.25">
      <c r="A1264" s="175"/>
      <c r="B1264" s="176"/>
      <c r="C1264" s="176"/>
      <c r="D1264" s="190"/>
      <c r="E1264" s="840" t="s">
        <v>355</v>
      </c>
      <c r="F1264" s="841"/>
      <c r="G1264" s="842"/>
      <c r="H1264" s="843">
        <v>200000</v>
      </c>
      <c r="I1264" s="844"/>
      <c r="J1264" s="185">
        <v>255780</v>
      </c>
      <c r="K1264" s="185">
        <v>0</v>
      </c>
      <c r="L1264" s="186">
        <v>0</v>
      </c>
      <c r="M1264" s="187">
        <f t="shared" si="21"/>
        <v>0</v>
      </c>
    </row>
    <row r="1265" spans="1:13" ht="11.85" customHeight="1" x14ac:dyDescent="0.25">
      <c r="A1265" s="175"/>
      <c r="B1265" s="176"/>
      <c r="C1265" s="176"/>
      <c r="D1265" s="845" t="s">
        <v>238</v>
      </c>
      <c r="E1265" s="846"/>
      <c r="F1265" s="846"/>
      <c r="G1265" s="847"/>
      <c r="H1265" s="848">
        <v>6625450</v>
      </c>
      <c r="I1265" s="849"/>
      <c r="J1265" s="215">
        <v>8302476</v>
      </c>
      <c r="K1265" s="215">
        <v>1080494</v>
      </c>
      <c r="L1265" s="216">
        <v>13.01</v>
      </c>
      <c r="M1265" s="217">
        <f t="shared" si="21"/>
        <v>0.30360367708270591</v>
      </c>
    </row>
    <row r="1266" spans="1:13" ht="24" customHeight="1" x14ac:dyDescent="0.25">
      <c r="A1266" s="175"/>
      <c r="B1266" s="176"/>
      <c r="C1266" s="176"/>
      <c r="D1266" s="184" t="s">
        <v>1</v>
      </c>
      <c r="E1266" s="840" t="s">
        <v>391</v>
      </c>
      <c r="F1266" s="841"/>
      <c r="G1266" s="842"/>
      <c r="H1266" s="843">
        <v>6625450</v>
      </c>
      <c r="I1266" s="844"/>
      <c r="J1266" s="185">
        <v>8302476</v>
      </c>
      <c r="K1266" s="185">
        <v>1080494</v>
      </c>
      <c r="L1266" s="186">
        <v>13.01</v>
      </c>
      <c r="M1266" s="187">
        <f t="shared" si="21"/>
        <v>0.30360367708270591</v>
      </c>
    </row>
    <row r="1267" spans="1:13" ht="17.850000000000001" customHeight="1" x14ac:dyDescent="0.25">
      <c r="A1267" s="175"/>
      <c r="B1267" s="176"/>
      <c r="C1267" s="859" t="s">
        <v>431</v>
      </c>
      <c r="D1267" s="860"/>
      <c r="E1267" s="860"/>
      <c r="F1267" s="860"/>
      <c r="G1267" s="860"/>
      <c r="H1267" s="861">
        <v>825548</v>
      </c>
      <c r="I1267" s="862"/>
      <c r="J1267" s="177">
        <v>862148</v>
      </c>
      <c r="K1267" s="177">
        <v>416900</v>
      </c>
      <c r="L1267" s="178">
        <v>48.36</v>
      </c>
      <c r="M1267" s="179">
        <f t="shared" si="21"/>
        <v>0.11714305954108035</v>
      </c>
    </row>
    <row r="1268" spans="1:13" ht="11.85" customHeight="1" x14ac:dyDescent="0.25">
      <c r="A1268" s="175"/>
      <c r="B1268" s="176"/>
      <c r="C1268" s="867" t="s">
        <v>1</v>
      </c>
      <c r="D1268" s="845" t="s">
        <v>211</v>
      </c>
      <c r="E1268" s="846"/>
      <c r="F1268" s="846"/>
      <c r="G1268" s="847"/>
      <c r="H1268" s="848">
        <v>825548</v>
      </c>
      <c r="I1268" s="849"/>
      <c r="J1268" s="215">
        <v>862148</v>
      </c>
      <c r="K1268" s="215">
        <v>416900</v>
      </c>
      <c r="L1268" s="216">
        <v>48.36</v>
      </c>
      <c r="M1268" s="217">
        <f t="shared" si="21"/>
        <v>0.11714305954108035</v>
      </c>
    </row>
    <row r="1269" spans="1:13" ht="11.85" customHeight="1" x14ac:dyDescent="0.25">
      <c r="A1269" s="175"/>
      <c r="B1269" s="176"/>
      <c r="C1269" s="868"/>
      <c r="D1269" s="189" t="s">
        <v>1</v>
      </c>
      <c r="E1269" s="840" t="s">
        <v>428</v>
      </c>
      <c r="F1269" s="841"/>
      <c r="G1269" s="842"/>
      <c r="H1269" s="843">
        <v>825548</v>
      </c>
      <c r="I1269" s="844"/>
      <c r="J1269" s="185">
        <v>862148</v>
      </c>
      <c r="K1269" s="185">
        <v>416900</v>
      </c>
      <c r="L1269" s="186">
        <v>48.36</v>
      </c>
      <c r="M1269" s="187">
        <f t="shared" si="21"/>
        <v>0.11714305954108035</v>
      </c>
    </row>
    <row r="1270" spans="1:13" ht="17.850000000000001" customHeight="1" x14ac:dyDescent="0.25">
      <c r="A1270" s="175"/>
      <c r="B1270" s="176"/>
      <c r="C1270" s="859" t="s">
        <v>196</v>
      </c>
      <c r="D1270" s="860"/>
      <c r="E1270" s="860"/>
      <c r="F1270" s="860"/>
      <c r="G1270" s="860"/>
      <c r="H1270" s="861">
        <v>1200000</v>
      </c>
      <c r="I1270" s="862"/>
      <c r="J1270" s="177">
        <v>1200000</v>
      </c>
      <c r="K1270" s="177">
        <v>0</v>
      </c>
      <c r="L1270" s="178">
        <v>0</v>
      </c>
      <c r="M1270" s="179">
        <f t="shared" si="21"/>
        <v>0</v>
      </c>
    </row>
    <row r="1271" spans="1:13" ht="11.85" customHeight="1" x14ac:dyDescent="0.25">
      <c r="A1271" s="175"/>
      <c r="B1271" s="176"/>
      <c r="C1271" s="180" t="s">
        <v>1</v>
      </c>
      <c r="D1271" s="845" t="s">
        <v>211</v>
      </c>
      <c r="E1271" s="846"/>
      <c r="F1271" s="846"/>
      <c r="G1271" s="847"/>
      <c r="H1271" s="848">
        <v>1200000</v>
      </c>
      <c r="I1271" s="849"/>
      <c r="J1271" s="215">
        <v>1200000</v>
      </c>
      <c r="K1271" s="215">
        <v>0</v>
      </c>
      <c r="L1271" s="216">
        <v>0</v>
      </c>
      <c r="M1271" s="217">
        <f t="shared" si="21"/>
        <v>0</v>
      </c>
    </row>
    <row r="1272" spans="1:13" ht="24" customHeight="1" x14ac:dyDescent="0.25">
      <c r="A1272" s="175"/>
      <c r="B1272" s="176"/>
      <c r="C1272" s="176"/>
      <c r="D1272" s="184" t="s">
        <v>1</v>
      </c>
      <c r="E1272" s="840" t="s">
        <v>432</v>
      </c>
      <c r="F1272" s="841"/>
      <c r="G1272" s="842"/>
      <c r="H1272" s="843">
        <v>839090</v>
      </c>
      <c r="I1272" s="844"/>
      <c r="J1272" s="185">
        <v>1045000</v>
      </c>
      <c r="K1272" s="185">
        <v>0</v>
      </c>
      <c r="L1272" s="186">
        <v>0</v>
      </c>
      <c r="M1272" s="187">
        <f t="shared" si="21"/>
        <v>0</v>
      </c>
    </row>
    <row r="1273" spans="1:13" ht="24" customHeight="1" x14ac:dyDescent="0.25">
      <c r="A1273" s="175"/>
      <c r="B1273" s="176"/>
      <c r="C1273" s="176"/>
      <c r="D1273" s="188"/>
      <c r="E1273" s="840" t="s">
        <v>433</v>
      </c>
      <c r="F1273" s="841"/>
      <c r="G1273" s="842"/>
      <c r="H1273" s="843">
        <v>360910</v>
      </c>
      <c r="I1273" s="844"/>
      <c r="J1273" s="185">
        <v>155000</v>
      </c>
      <c r="K1273" s="185">
        <v>0</v>
      </c>
      <c r="L1273" s="186">
        <v>0</v>
      </c>
      <c r="M1273" s="187">
        <f t="shared" si="21"/>
        <v>0</v>
      </c>
    </row>
    <row r="1274" spans="1:13" ht="17.850000000000001" customHeight="1" x14ac:dyDescent="0.25">
      <c r="A1274" s="175"/>
      <c r="B1274" s="176"/>
      <c r="C1274" s="859" t="s">
        <v>434</v>
      </c>
      <c r="D1274" s="860"/>
      <c r="E1274" s="860"/>
      <c r="F1274" s="860"/>
      <c r="G1274" s="860"/>
      <c r="H1274" s="861">
        <v>200000</v>
      </c>
      <c r="I1274" s="862"/>
      <c r="J1274" s="177">
        <v>401090</v>
      </c>
      <c r="K1274" s="177">
        <v>401089</v>
      </c>
      <c r="L1274" s="178">
        <v>100</v>
      </c>
      <c r="M1274" s="179">
        <f t="shared" si="21"/>
        <v>0.11270039004143051</v>
      </c>
    </row>
    <row r="1275" spans="1:13" ht="11.85" customHeight="1" x14ac:dyDescent="0.25">
      <c r="A1275" s="175"/>
      <c r="B1275" s="176"/>
      <c r="C1275" s="180" t="s">
        <v>1</v>
      </c>
      <c r="D1275" s="845" t="s">
        <v>211</v>
      </c>
      <c r="E1275" s="846"/>
      <c r="F1275" s="846"/>
      <c r="G1275" s="847"/>
      <c r="H1275" s="848">
        <v>200000</v>
      </c>
      <c r="I1275" s="849"/>
      <c r="J1275" s="215">
        <v>0</v>
      </c>
      <c r="K1275" s="215">
        <v>0</v>
      </c>
      <c r="L1275" s="216">
        <v>0</v>
      </c>
      <c r="M1275" s="217">
        <f t="shared" si="21"/>
        <v>0</v>
      </c>
    </row>
    <row r="1276" spans="1:13" ht="11.85" customHeight="1" x14ac:dyDescent="0.25">
      <c r="A1276" s="175"/>
      <c r="B1276" s="176"/>
      <c r="C1276" s="176"/>
      <c r="D1276" s="189" t="s">
        <v>1</v>
      </c>
      <c r="E1276" s="840" t="s">
        <v>221</v>
      </c>
      <c r="F1276" s="841"/>
      <c r="G1276" s="842"/>
      <c r="H1276" s="843">
        <v>200000</v>
      </c>
      <c r="I1276" s="844"/>
      <c r="J1276" s="185">
        <v>0</v>
      </c>
      <c r="K1276" s="185">
        <v>0</v>
      </c>
      <c r="L1276" s="186">
        <v>0</v>
      </c>
      <c r="M1276" s="187">
        <f t="shared" si="21"/>
        <v>0</v>
      </c>
    </row>
    <row r="1277" spans="1:13" ht="11.85" customHeight="1" x14ac:dyDescent="0.25">
      <c r="A1277" s="175"/>
      <c r="B1277" s="176"/>
      <c r="C1277" s="176"/>
      <c r="D1277" s="845" t="s">
        <v>238</v>
      </c>
      <c r="E1277" s="846"/>
      <c r="F1277" s="846"/>
      <c r="G1277" s="847"/>
      <c r="H1277" s="848">
        <v>0</v>
      </c>
      <c r="I1277" s="849"/>
      <c r="J1277" s="215">
        <v>401090</v>
      </c>
      <c r="K1277" s="215">
        <v>401089</v>
      </c>
      <c r="L1277" s="216">
        <v>100</v>
      </c>
      <c r="M1277" s="217">
        <f t="shared" si="21"/>
        <v>0.11270039004143051</v>
      </c>
    </row>
    <row r="1278" spans="1:13" ht="36.950000000000003" customHeight="1" x14ac:dyDescent="0.25">
      <c r="A1278" s="175" t="s">
        <v>1</v>
      </c>
      <c r="B1278" s="176"/>
      <c r="C1278" s="176"/>
      <c r="D1278" s="184"/>
      <c r="E1278" s="840" t="s">
        <v>296</v>
      </c>
      <c r="F1278" s="841"/>
      <c r="G1278" s="842"/>
      <c r="H1278" s="843">
        <v>0</v>
      </c>
      <c r="I1278" s="844"/>
      <c r="J1278" s="185">
        <v>401090</v>
      </c>
      <c r="K1278" s="185">
        <v>401089</v>
      </c>
      <c r="L1278" s="186">
        <v>100</v>
      </c>
      <c r="M1278" s="187">
        <f t="shared" si="21"/>
        <v>0.11270039004143051</v>
      </c>
    </row>
    <row r="1279" spans="1:13" ht="36.950000000000003" hidden="1" customHeight="1" x14ac:dyDescent="0.25">
      <c r="A1279" s="175"/>
      <c r="B1279" s="176"/>
      <c r="C1279" s="176"/>
      <c r="D1279" s="190"/>
      <c r="E1279" s="840" t="s">
        <v>297</v>
      </c>
      <c r="F1279" s="841"/>
      <c r="G1279" s="842"/>
      <c r="H1279" s="843">
        <v>0</v>
      </c>
      <c r="I1279" s="844"/>
      <c r="J1279" s="185">
        <v>0</v>
      </c>
      <c r="K1279" s="185">
        <v>0</v>
      </c>
      <c r="L1279" s="186">
        <v>0</v>
      </c>
      <c r="M1279" s="187">
        <f t="shared" si="21"/>
        <v>0</v>
      </c>
    </row>
    <row r="1280" spans="1:13" ht="30.75" customHeight="1" x14ac:dyDescent="0.25">
      <c r="A1280" s="863" t="s">
        <v>197</v>
      </c>
      <c r="B1280" s="864"/>
      <c r="C1280" s="864"/>
      <c r="D1280" s="864"/>
      <c r="E1280" s="864"/>
      <c r="F1280" s="864"/>
      <c r="G1280" s="864"/>
      <c r="H1280" s="865">
        <v>750000</v>
      </c>
      <c r="I1280" s="866"/>
      <c r="J1280" s="202">
        <v>936613</v>
      </c>
      <c r="K1280" s="202">
        <v>379265</v>
      </c>
      <c r="L1280" s="203">
        <v>40.49</v>
      </c>
      <c r="M1280" s="204">
        <f t="shared" si="21"/>
        <v>0.10656815177943833</v>
      </c>
    </row>
    <row r="1281" spans="1:13" ht="17.850000000000001" customHeight="1" x14ac:dyDescent="0.25">
      <c r="A1281" s="175" t="s">
        <v>1</v>
      </c>
      <c r="B1281" s="176"/>
      <c r="C1281" s="859" t="s">
        <v>198</v>
      </c>
      <c r="D1281" s="860"/>
      <c r="E1281" s="860"/>
      <c r="F1281" s="860"/>
      <c r="G1281" s="860"/>
      <c r="H1281" s="861">
        <v>750000</v>
      </c>
      <c r="I1281" s="862"/>
      <c r="J1281" s="177">
        <v>936613</v>
      </c>
      <c r="K1281" s="177">
        <v>379265</v>
      </c>
      <c r="L1281" s="178">
        <v>40.49</v>
      </c>
      <c r="M1281" s="179">
        <f t="shared" si="21"/>
        <v>0.10656815177943833</v>
      </c>
    </row>
    <row r="1282" spans="1:13" ht="11.85" customHeight="1" x14ac:dyDescent="0.25">
      <c r="A1282" s="175"/>
      <c r="B1282" s="176"/>
      <c r="C1282" s="180" t="s">
        <v>1</v>
      </c>
      <c r="D1282" s="845" t="s">
        <v>211</v>
      </c>
      <c r="E1282" s="846"/>
      <c r="F1282" s="846"/>
      <c r="G1282" s="847"/>
      <c r="H1282" s="848">
        <v>750000</v>
      </c>
      <c r="I1282" s="849"/>
      <c r="J1282" s="215">
        <v>936613</v>
      </c>
      <c r="K1282" s="215">
        <v>379265</v>
      </c>
      <c r="L1282" s="216">
        <v>40.49</v>
      </c>
      <c r="M1282" s="217">
        <f t="shared" si="21"/>
        <v>0.10656815177943833</v>
      </c>
    </row>
    <row r="1283" spans="1:13" ht="11.85" customHeight="1" x14ac:dyDescent="0.25">
      <c r="A1283" s="175"/>
      <c r="B1283" s="176"/>
      <c r="C1283" s="176"/>
      <c r="D1283" s="184" t="s">
        <v>1</v>
      </c>
      <c r="E1283" s="840" t="s">
        <v>212</v>
      </c>
      <c r="F1283" s="841"/>
      <c r="G1283" s="842"/>
      <c r="H1283" s="843">
        <v>14600</v>
      </c>
      <c r="I1283" s="844"/>
      <c r="J1283" s="185">
        <v>14600</v>
      </c>
      <c r="K1283" s="185">
        <v>11921</v>
      </c>
      <c r="L1283" s="186">
        <v>81.650000000000006</v>
      </c>
      <c r="M1283" s="187">
        <f t="shared" si="21"/>
        <v>3.3496339956565575E-3</v>
      </c>
    </row>
    <row r="1284" spans="1:13" ht="11.85" customHeight="1" x14ac:dyDescent="0.25">
      <c r="A1284" s="175"/>
      <c r="B1284" s="176"/>
      <c r="C1284" s="176"/>
      <c r="D1284" s="188"/>
      <c r="E1284" s="840" t="s">
        <v>335</v>
      </c>
      <c r="F1284" s="841"/>
      <c r="G1284" s="842"/>
      <c r="H1284" s="843">
        <v>5000</v>
      </c>
      <c r="I1284" s="844"/>
      <c r="J1284" s="185">
        <v>5000</v>
      </c>
      <c r="K1284" s="185">
        <v>0</v>
      </c>
      <c r="L1284" s="186">
        <v>0</v>
      </c>
      <c r="M1284" s="187">
        <f t="shared" si="21"/>
        <v>0</v>
      </c>
    </row>
    <row r="1285" spans="1:13" ht="11.85" customHeight="1" x14ac:dyDescent="0.25">
      <c r="A1285" s="175"/>
      <c r="B1285" s="176"/>
      <c r="C1285" s="176"/>
      <c r="D1285" s="188"/>
      <c r="E1285" s="840" t="s">
        <v>213</v>
      </c>
      <c r="F1285" s="841"/>
      <c r="G1285" s="842"/>
      <c r="H1285" s="843">
        <v>366000</v>
      </c>
      <c r="I1285" s="844"/>
      <c r="J1285" s="185">
        <v>366000</v>
      </c>
      <c r="K1285" s="185">
        <v>159169</v>
      </c>
      <c r="L1285" s="186">
        <v>43.49</v>
      </c>
      <c r="M1285" s="187">
        <f t="shared" si="21"/>
        <v>4.4724259160696139E-2</v>
      </c>
    </row>
    <row r="1286" spans="1:13" ht="11.85" customHeight="1" x14ac:dyDescent="0.25">
      <c r="A1286" s="175"/>
      <c r="B1286" s="176"/>
      <c r="C1286" s="176"/>
      <c r="D1286" s="188"/>
      <c r="E1286" s="840" t="s">
        <v>214</v>
      </c>
      <c r="F1286" s="841"/>
      <c r="G1286" s="842"/>
      <c r="H1286" s="843">
        <v>5000</v>
      </c>
      <c r="I1286" s="844"/>
      <c r="J1286" s="185">
        <v>5000</v>
      </c>
      <c r="K1286" s="185">
        <v>4658</v>
      </c>
      <c r="L1286" s="186">
        <v>93.16</v>
      </c>
      <c r="M1286" s="187">
        <f t="shared" si="21"/>
        <v>1.3088327448845102E-3</v>
      </c>
    </row>
    <row r="1287" spans="1:13" ht="11.85" customHeight="1" x14ac:dyDescent="0.25">
      <c r="A1287" s="175"/>
      <c r="B1287" s="176"/>
      <c r="C1287" s="176"/>
      <c r="D1287" s="188"/>
      <c r="E1287" s="840" t="s">
        <v>215</v>
      </c>
      <c r="F1287" s="841"/>
      <c r="G1287" s="842"/>
      <c r="H1287" s="843">
        <v>66000</v>
      </c>
      <c r="I1287" s="844"/>
      <c r="J1287" s="185">
        <v>66423</v>
      </c>
      <c r="K1287" s="185">
        <v>31590</v>
      </c>
      <c r="L1287" s="186">
        <v>47.56</v>
      </c>
      <c r="M1287" s="187">
        <f t="shared" si="21"/>
        <v>8.8763474475958941E-3</v>
      </c>
    </row>
    <row r="1288" spans="1:13" ht="11.85" customHeight="1" x14ac:dyDescent="0.25">
      <c r="A1288" s="175"/>
      <c r="B1288" s="176"/>
      <c r="C1288" s="176"/>
      <c r="D1288" s="188"/>
      <c r="E1288" s="840" t="s">
        <v>216</v>
      </c>
      <c r="F1288" s="841"/>
      <c r="G1288" s="842"/>
      <c r="H1288" s="843">
        <v>9000</v>
      </c>
      <c r="I1288" s="844"/>
      <c r="J1288" s="185">
        <v>9057</v>
      </c>
      <c r="K1288" s="185">
        <v>4147</v>
      </c>
      <c r="L1288" s="186">
        <v>45.79</v>
      </c>
      <c r="M1288" s="187">
        <f t="shared" si="21"/>
        <v>1.1652489036144407E-3</v>
      </c>
    </row>
    <row r="1289" spans="1:13" ht="11.85" customHeight="1" x14ac:dyDescent="0.25">
      <c r="A1289" s="175"/>
      <c r="B1289" s="176"/>
      <c r="C1289" s="176"/>
      <c r="D1289" s="188"/>
      <c r="E1289" s="840" t="s">
        <v>218</v>
      </c>
      <c r="F1289" s="841"/>
      <c r="G1289" s="842"/>
      <c r="H1289" s="843">
        <v>31000</v>
      </c>
      <c r="I1289" s="844"/>
      <c r="J1289" s="185">
        <v>47159</v>
      </c>
      <c r="K1289" s="185">
        <v>26065</v>
      </c>
      <c r="L1289" s="186">
        <v>55.27</v>
      </c>
      <c r="M1289" s="187">
        <f t="shared" si="21"/>
        <v>7.3238998487365307E-3</v>
      </c>
    </row>
    <row r="1290" spans="1:13" ht="11.85" customHeight="1" x14ac:dyDescent="0.25">
      <c r="A1290" s="175"/>
      <c r="B1290" s="176"/>
      <c r="C1290" s="176"/>
      <c r="D1290" s="188"/>
      <c r="E1290" s="840" t="s">
        <v>219</v>
      </c>
      <c r="F1290" s="841"/>
      <c r="G1290" s="842"/>
      <c r="H1290" s="843">
        <v>73800</v>
      </c>
      <c r="I1290" s="844"/>
      <c r="J1290" s="185">
        <v>69800</v>
      </c>
      <c r="K1290" s="185">
        <v>32323</v>
      </c>
      <c r="L1290" s="186">
        <v>46.31</v>
      </c>
      <c r="M1290" s="187">
        <f t="shared" si="21"/>
        <v>9.0823101788110819E-3</v>
      </c>
    </row>
    <row r="1291" spans="1:13" ht="11.85" customHeight="1" x14ac:dyDescent="0.25">
      <c r="A1291" s="175"/>
      <c r="B1291" s="176"/>
      <c r="C1291" s="176"/>
      <c r="D1291" s="188"/>
      <c r="E1291" s="840" t="s">
        <v>221</v>
      </c>
      <c r="F1291" s="841"/>
      <c r="G1291" s="842"/>
      <c r="H1291" s="843">
        <v>3019</v>
      </c>
      <c r="I1291" s="844"/>
      <c r="J1291" s="185">
        <v>1519</v>
      </c>
      <c r="K1291" s="185">
        <v>0</v>
      </c>
      <c r="L1291" s="186">
        <v>0</v>
      </c>
      <c r="M1291" s="187">
        <f t="shared" si="21"/>
        <v>0</v>
      </c>
    </row>
    <row r="1292" spans="1:13" ht="11.85" customHeight="1" x14ac:dyDescent="0.25">
      <c r="A1292" s="175"/>
      <c r="B1292" s="176"/>
      <c r="C1292" s="176"/>
      <c r="D1292" s="188"/>
      <c r="E1292" s="840" t="s">
        <v>222</v>
      </c>
      <c r="F1292" s="841"/>
      <c r="G1292" s="842"/>
      <c r="H1292" s="843">
        <v>0</v>
      </c>
      <c r="I1292" s="844"/>
      <c r="J1292" s="185">
        <v>4000</v>
      </c>
      <c r="K1292" s="185">
        <v>367</v>
      </c>
      <c r="L1292" s="186">
        <v>9.18</v>
      </c>
      <c r="M1292" s="187">
        <f t="shared" si="21"/>
        <v>1.0312185860296591E-4</v>
      </c>
    </row>
    <row r="1293" spans="1:13" ht="11.85" customHeight="1" x14ac:dyDescent="0.25">
      <c r="A1293" s="175"/>
      <c r="B1293" s="176"/>
      <c r="C1293" s="176"/>
      <c r="D1293" s="188"/>
      <c r="E1293" s="840" t="s">
        <v>223</v>
      </c>
      <c r="F1293" s="841"/>
      <c r="G1293" s="842"/>
      <c r="H1293" s="843">
        <v>61983</v>
      </c>
      <c r="I1293" s="844"/>
      <c r="J1293" s="185">
        <v>230455</v>
      </c>
      <c r="K1293" s="185">
        <v>54072</v>
      </c>
      <c r="L1293" s="186">
        <v>23.46</v>
      </c>
      <c r="M1293" s="187">
        <f t="shared" si="21"/>
        <v>1.5193474491497475E-2</v>
      </c>
    </row>
    <row r="1294" spans="1:13" ht="11.85" customHeight="1" x14ac:dyDescent="0.25">
      <c r="A1294" s="175"/>
      <c r="B1294" s="176"/>
      <c r="C1294" s="176"/>
      <c r="D1294" s="188"/>
      <c r="E1294" s="840" t="s">
        <v>224</v>
      </c>
      <c r="F1294" s="841"/>
      <c r="G1294" s="842"/>
      <c r="H1294" s="843">
        <v>1462</v>
      </c>
      <c r="I1294" s="844"/>
      <c r="J1294" s="185">
        <v>1462</v>
      </c>
      <c r="K1294" s="185">
        <v>731</v>
      </c>
      <c r="L1294" s="186">
        <v>49.97</v>
      </c>
      <c r="M1294" s="187">
        <f t="shared" si="21"/>
        <v>2.0540075923370049E-4</v>
      </c>
    </row>
    <row r="1295" spans="1:13" ht="11.85" hidden="1" customHeight="1" x14ac:dyDescent="0.25">
      <c r="A1295" s="175"/>
      <c r="B1295" s="176"/>
      <c r="C1295" s="176"/>
      <c r="D1295" s="188"/>
      <c r="E1295" s="840" t="s">
        <v>225</v>
      </c>
      <c r="F1295" s="841"/>
      <c r="G1295" s="842"/>
      <c r="H1295" s="843">
        <v>0</v>
      </c>
      <c r="I1295" s="844"/>
      <c r="J1295" s="185">
        <v>0</v>
      </c>
      <c r="K1295" s="185">
        <v>0</v>
      </c>
      <c r="L1295" s="186">
        <v>0</v>
      </c>
      <c r="M1295" s="187">
        <f t="shared" si="21"/>
        <v>0</v>
      </c>
    </row>
    <row r="1296" spans="1:13" ht="24" customHeight="1" x14ac:dyDescent="0.25">
      <c r="A1296" s="175"/>
      <c r="B1296" s="176"/>
      <c r="C1296" s="176"/>
      <c r="D1296" s="188"/>
      <c r="E1296" s="840" t="s">
        <v>226</v>
      </c>
      <c r="F1296" s="841"/>
      <c r="G1296" s="842"/>
      <c r="H1296" s="843">
        <v>3336</v>
      </c>
      <c r="I1296" s="844"/>
      <c r="J1296" s="185">
        <v>3336</v>
      </c>
      <c r="K1296" s="185">
        <v>993</v>
      </c>
      <c r="L1296" s="186">
        <v>29.77</v>
      </c>
      <c r="M1296" s="187">
        <f t="shared" si="21"/>
        <v>2.7901908880856996E-4</v>
      </c>
    </row>
    <row r="1297" spans="1:13" ht="11.85" customHeight="1" x14ac:dyDescent="0.25">
      <c r="A1297" s="175"/>
      <c r="B1297" s="176"/>
      <c r="C1297" s="176"/>
      <c r="D1297" s="188"/>
      <c r="E1297" s="840" t="s">
        <v>227</v>
      </c>
      <c r="F1297" s="841"/>
      <c r="G1297" s="842"/>
      <c r="H1297" s="843">
        <v>3000</v>
      </c>
      <c r="I1297" s="844"/>
      <c r="J1297" s="185">
        <v>3000</v>
      </c>
      <c r="K1297" s="185">
        <v>500</v>
      </c>
      <c r="L1297" s="186">
        <v>16.670000000000002</v>
      </c>
      <c r="M1297" s="187">
        <f t="shared" si="21"/>
        <v>1.4049299537188817E-4</v>
      </c>
    </row>
    <row r="1298" spans="1:13" ht="11.85" customHeight="1" x14ac:dyDescent="0.25">
      <c r="A1298" s="175"/>
      <c r="B1298" s="176"/>
      <c r="C1298" s="176"/>
      <c r="D1298" s="188"/>
      <c r="E1298" s="840" t="s">
        <v>228</v>
      </c>
      <c r="F1298" s="841"/>
      <c r="G1298" s="842"/>
      <c r="H1298" s="843">
        <v>82800</v>
      </c>
      <c r="I1298" s="844"/>
      <c r="J1298" s="185">
        <v>82800</v>
      </c>
      <c r="K1298" s="185">
        <v>40850</v>
      </c>
      <c r="L1298" s="186">
        <v>49.34</v>
      </c>
      <c r="M1298" s="187">
        <f t="shared" si="21"/>
        <v>1.1478277721883264E-2</v>
      </c>
    </row>
    <row r="1299" spans="1:13" ht="11.85" customHeight="1" x14ac:dyDescent="0.25">
      <c r="A1299" s="175"/>
      <c r="B1299" s="176"/>
      <c r="C1299" s="176"/>
      <c r="D1299" s="188"/>
      <c r="E1299" s="840" t="s">
        <v>229</v>
      </c>
      <c r="F1299" s="841"/>
      <c r="G1299" s="842"/>
      <c r="H1299" s="843">
        <v>6000</v>
      </c>
      <c r="I1299" s="844"/>
      <c r="J1299" s="185">
        <v>6000</v>
      </c>
      <c r="K1299" s="185">
        <v>849</v>
      </c>
      <c r="L1299" s="186">
        <v>14.15</v>
      </c>
      <c r="M1299" s="187">
        <f t="shared" ref="M1299:M1321" si="22">+K1299/$K$9*100</f>
        <v>2.3855710614146611E-4</v>
      </c>
    </row>
    <row r="1300" spans="1:13" ht="11.85" customHeight="1" x14ac:dyDescent="0.25">
      <c r="A1300" s="175"/>
      <c r="B1300" s="176"/>
      <c r="C1300" s="176"/>
      <c r="D1300" s="188"/>
      <c r="E1300" s="840" t="s">
        <v>230</v>
      </c>
      <c r="F1300" s="841"/>
      <c r="G1300" s="842"/>
      <c r="H1300" s="843">
        <v>3000</v>
      </c>
      <c r="I1300" s="844"/>
      <c r="J1300" s="185">
        <v>4500</v>
      </c>
      <c r="K1300" s="185">
        <v>2423</v>
      </c>
      <c r="L1300" s="186">
        <v>53.85</v>
      </c>
      <c r="M1300" s="187">
        <f t="shared" si="22"/>
        <v>6.8082905557217011E-4</v>
      </c>
    </row>
    <row r="1301" spans="1:13" ht="11.85" customHeight="1" x14ac:dyDescent="0.25">
      <c r="A1301" s="175"/>
      <c r="B1301" s="176"/>
      <c r="C1301" s="176"/>
      <c r="D1301" s="188"/>
      <c r="E1301" s="840" t="s">
        <v>231</v>
      </c>
      <c r="F1301" s="841"/>
      <c r="G1301" s="842"/>
      <c r="H1301" s="843">
        <v>3500</v>
      </c>
      <c r="I1301" s="844"/>
      <c r="J1301" s="185">
        <v>3500</v>
      </c>
      <c r="K1301" s="185">
        <v>0</v>
      </c>
      <c r="L1301" s="186">
        <v>0</v>
      </c>
      <c r="M1301" s="187">
        <f t="shared" si="22"/>
        <v>0</v>
      </c>
    </row>
    <row r="1302" spans="1:13" ht="11.85" customHeight="1" x14ac:dyDescent="0.25">
      <c r="A1302" s="175"/>
      <c r="B1302" s="176"/>
      <c r="C1302" s="176"/>
      <c r="D1302" s="188"/>
      <c r="E1302" s="840" t="s">
        <v>232</v>
      </c>
      <c r="F1302" s="841"/>
      <c r="G1302" s="842"/>
      <c r="H1302" s="843">
        <v>6000</v>
      </c>
      <c r="I1302" s="844"/>
      <c r="J1302" s="185">
        <v>7502</v>
      </c>
      <c r="K1302" s="185">
        <v>5626</v>
      </c>
      <c r="L1302" s="186">
        <v>75</v>
      </c>
      <c r="M1302" s="187">
        <f t="shared" si="22"/>
        <v>1.5808271839244858E-3</v>
      </c>
    </row>
    <row r="1303" spans="1:13" ht="11.85" customHeight="1" x14ac:dyDescent="0.25">
      <c r="A1303" s="201"/>
      <c r="B1303" s="191"/>
      <c r="C1303" s="191"/>
      <c r="D1303" s="190"/>
      <c r="E1303" s="840" t="s">
        <v>237</v>
      </c>
      <c r="F1303" s="841"/>
      <c r="G1303" s="842"/>
      <c r="H1303" s="843">
        <v>5500</v>
      </c>
      <c r="I1303" s="844"/>
      <c r="J1303" s="185">
        <v>5500</v>
      </c>
      <c r="K1303" s="185">
        <v>2980</v>
      </c>
      <c r="L1303" s="186">
        <v>54.18</v>
      </c>
      <c r="M1303" s="187">
        <f t="shared" si="22"/>
        <v>8.373382524164536E-4</v>
      </c>
    </row>
    <row r="1304" spans="1:13" ht="19.5" customHeight="1" x14ac:dyDescent="0.25">
      <c r="A1304" s="863" t="s">
        <v>435</v>
      </c>
      <c r="B1304" s="864"/>
      <c r="C1304" s="864"/>
      <c r="D1304" s="864"/>
      <c r="E1304" s="864"/>
      <c r="F1304" s="864"/>
      <c r="G1304" s="864"/>
      <c r="H1304" s="865">
        <v>4995000</v>
      </c>
      <c r="I1304" s="866"/>
      <c r="J1304" s="202">
        <v>4995000</v>
      </c>
      <c r="K1304" s="202">
        <v>1669876</v>
      </c>
      <c r="L1304" s="203">
        <v>33.43</v>
      </c>
      <c r="M1304" s="204">
        <f t="shared" si="22"/>
        <v>0.46921176227925432</v>
      </c>
    </row>
    <row r="1305" spans="1:13" ht="17.850000000000001" hidden="1" customHeight="1" x14ac:dyDescent="0.25">
      <c r="A1305" s="175" t="s">
        <v>1</v>
      </c>
      <c r="B1305" s="176"/>
      <c r="C1305" s="859" t="s">
        <v>436</v>
      </c>
      <c r="D1305" s="860"/>
      <c r="E1305" s="860"/>
      <c r="F1305" s="860"/>
      <c r="G1305" s="860"/>
      <c r="H1305" s="861">
        <v>0</v>
      </c>
      <c r="I1305" s="862"/>
      <c r="J1305" s="177">
        <v>0</v>
      </c>
      <c r="K1305" s="177">
        <v>0</v>
      </c>
      <c r="L1305" s="178">
        <v>0</v>
      </c>
      <c r="M1305" s="179">
        <f t="shared" si="22"/>
        <v>0</v>
      </c>
    </row>
    <row r="1306" spans="1:13" ht="11.85" hidden="1" customHeight="1" x14ac:dyDescent="0.25">
      <c r="A1306" s="175"/>
      <c r="B1306" s="176"/>
      <c r="C1306" s="180" t="s">
        <v>1</v>
      </c>
      <c r="D1306" s="845" t="s">
        <v>238</v>
      </c>
      <c r="E1306" s="846"/>
      <c r="F1306" s="846"/>
      <c r="G1306" s="847"/>
      <c r="H1306" s="848">
        <v>0</v>
      </c>
      <c r="I1306" s="849"/>
      <c r="J1306" s="215">
        <v>0</v>
      </c>
      <c r="K1306" s="215">
        <v>0</v>
      </c>
      <c r="L1306" s="216">
        <v>0</v>
      </c>
      <c r="M1306" s="217">
        <f t="shared" si="22"/>
        <v>0</v>
      </c>
    </row>
    <row r="1307" spans="1:13" ht="24" hidden="1" customHeight="1" x14ac:dyDescent="0.25">
      <c r="A1307" s="175"/>
      <c r="B1307" s="176"/>
      <c r="C1307" s="176"/>
      <c r="D1307" s="184" t="s">
        <v>1</v>
      </c>
      <c r="E1307" s="840" t="s">
        <v>326</v>
      </c>
      <c r="F1307" s="841"/>
      <c r="G1307" s="842"/>
      <c r="H1307" s="843">
        <v>0</v>
      </c>
      <c r="I1307" s="844"/>
      <c r="J1307" s="185">
        <v>0</v>
      </c>
      <c r="K1307" s="185">
        <v>0</v>
      </c>
      <c r="L1307" s="186">
        <v>0</v>
      </c>
      <c r="M1307" s="187">
        <f t="shared" si="22"/>
        <v>0</v>
      </c>
    </row>
    <row r="1308" spans="1:13" ht="17.850000000000001" customHeight="1" x14ac:dyDescent="0.25">
      <c r="A1308" s="175"/>
      <c r="B1308" s="176"/>
      <c r="C1308" s="859" t="s">
        <v>437</v>
      </c>
      <c r="D1308" s="860"/>
      <c r="E1308" s="860"/>
      <c r="F1308" s="860"/>
      <c r="G1308" s="860"/>
      <c r="H1308" s="861">
        <v>3308000</v>
      </c>
      <c r="I1308" s="862"/>
      <c r="J1308" s="177">
        <v>3308000</v>
      </c>
      <c r="K1308" s="177">
        <v>1285000</v>
      </c>
      <c r="L1308" s="178">
        <v>38.85</v>
      </c>
      <c r="M1308" s="179">
        <f t="shared" si="22"/>
        <v>0.3610669981057526</v>
      </c>
    </row>
    <row r="1309" spans="1:13" ht="11.85" customHeight="1" x14ac:dyDescent="0.25">
      <c r="A1309" s="175"/>
      <c r="B1309" s="176"/>
      <c r="C1309" s="180" t="s">
        <v>1</v>
      </c>
      <c r="D1309" s="845" t="s">
        <v>211</v>
      </c>
      <c r="E1309" s="846"/>
      <c r="F1309" s="846"/>
      <c r="G1309" s="847"/>
      <c r="H1309" s="848">
        <v>3308000</v>
      </c>
      <c r="I1309" s="849"/>
      <c r="J1309" s="215">
        <v>3308000</v>
      </c>
      <c r="K1309" s="215">
        <v>1285000</v>
      </c>
      <c r="L1309" s="216">
        <v>38.85</v>
      </c>
      <c r="M1309" s="217">
        <f t="shared" si="22"/>
        <v>0.3610669981057526</v>
      </c>
    </row>
    <row r="1310" spans="1:13" ht="36.950000000000003" customHeight="1" x14ac:dyDescent="0.25">
      <c r="A1310" s="175"/>
      <c r="B1310" s="176"/>
      <c r="C1310" s="176"/>
      <c r="D1310" s="184" t="s">
        <v>1</v>
      </c>
      <c r="E1310" s="840" t="s">
        <v>282</v>
      </c>
      <c r="F1310" s="841"/>
      <c r="G1310" s="842"/>
      <c r="H1310" s="843">
        <v>3158000</v>
      </c>
      <c r="I1310" s="844"/>
      <c r="J1310" s="185">
        <v>3158000</v>
      </c>
      <c r="K1310" s="185">
        <v>1285000</v>
      </c>
      <c r="L1310" s="186">
        <v>40.69</v>
      </c>
      <c r="M1310" s="187">
        <f t="shared" si="22"/>
        <v>0.3610669981057526</v>
      </c>
    </row>
    <row r="1311" spans="1:13" ht="11.85" customHeight="1" x14ac:dyDescent="0.25">
      <c r="A1311" s="175" t="s">
        <v>1</v>
      </c>
      <c r="B1311" s="176"/>
      <c r="C1311" s="176"/>
      <c r="D1311" s="188"/>
      <c r="E1311" s="840" t="s">
        <v>427</v>
      </c>
      <c r="F1311" s="841"/>
      <c r="G1311" s="842"/>
      <c r="H1311" s="843">
        <v>150000</v>
      </c>
      <c r="I1311" s="844"/>
      <c r="J1311" s="185">
        <v>150000</v>
      </c>
      <c r="K1311" s="185">
        <v>0</v>
      </c>
      <c r="L1311" s="186">
        <v>0</v>
      </c>
      <c r="M1311" s="187">
        <f t="shared" si="22"/>
        <v>0</v>
      </c>
    </row>
    <row r="1312" spans="1:13" ht="17.850000000000001" customHeight="1" x14ac:dyDescent="0.25">
      <c r="A1312" s="192" t="s">
        <v>1</v>
      </c>
      <c r="B1312" s="193"/>
      <c r="C1312" s="850" t="s">
        <v>438</v>
      </c>
      <c r="D1312" s="851"/>
      <c r="E1312" s="851"/>
      <c r="F1312" s="851"/>
      <c r="G1312" s="851"/>
      <c r="H1312" s="852">
        <v>1687000</v>
      </c>
      <c r="I1312" s="853"/>
      <c r="J1312" s="207">
        <v>1687000</v>
      </c>
      <c r="K1312" s="207">
        <v>384876</v>
      </c>
      <c r="L1312" s="208">
        <v>22.81</v>
      </c>
      <c r="M1312" s="209">
        <f t="shared" si="22"/>
        <v>0.10814476417350166</v>
      </c>
    </row>
    <row r="1313" spans="1:13" ht="11.85" customHeight="1" x14ac:dyDescent="0.25">
      <c r="A1313" s="175"/>
      <c r="B1313" s="176"/>
      <c r="C1313" s="176" t="s">
        <v>1</v>
      </c>
      <c r="D1313" s="854" t="s">
        <v>211</v>
      </c>
      <c r="E1313" s="855"/>
      <c r="F1313" s="855"/>
      <c r="G1313" s="856"/>
      <c r="H1313" s="857">
        <v>687000</v>
      </c>
      <c r="I1313" s="858"/>
      <c r="J1313" s="218">
        <v>687000</v>
      </c>
      <c r="K1313" s="218">
        <v>384876</v>
      </c>
      <c r="L1313" s="219">
        <v>56.02</v>
      </c>
      <c r="M1313" s="220">
        <f t="shared" si="22"/>
        <v>0.10814476417350166</v>
      </c>
    </row>
    <row r="1314" spans="1:13" ht="36.950000000000003" customHeight="1" x14ac:dyDescent="0.25">
      <c r="A1314" s="175"/>
      <c r="B1314" s="176"/>
      <c r="C1314" s="176"/>
      <c r="D1314" s="184" t="s">
        <v>1</v>
      </c>
      <c r="E1314" s="840" t="s">
        <v>282</v>
      </c>
      <c r="F1314" s="841"/>
      <c r="G1314" s="842"/>
      <c r="H1314" s="843">
        <v>230000</v>
      </c>
      <c r="I1314" s="844"/>
      <c r="J1314" s="185">
        <v>240000</v>
      </c>
      <c r="K1314" s="185">
        <v>184000</v>
      </c>
      <c r="L1314" s="186">
        <v>76.67</v>
      </c>
      <c r="M1314" s="187">
        <f t="shared" si="22"/>
        <v>5.1701422296854843E-2</v>
      </c>
    </row>
    <row r="1315" spans="1:13" ht="24" customHeight="1" x14ac:dyDescent="0.25">
      <c r="A1315" s="175"/>
      <c r="B1315" s="176"/>
      <c r="C1315" s="176"/>
      <c r="D1315" s="188"/>
      <c r="E1315" s="840" t="s">
        <v>350</v>
      </c>
      <c r="F1315" s="841"/>
      <c r="G1315" s="842"/>
      <c r="H1315" s="843">
        <v>100000</v>
      </c>
      <c r="I1315" s="844"/>
      <c r="J1315" s="185">
        <v>100000</v>
      </c>
      <c r="K1315" s="185">
        <v>0</v>
      </c>
      <c r="L1315" s="186">
        <v>0</v>
      </c>
      <c r="M1315" s="187">
        <f t="shared" si="22"/>
        <v>0</v>
      </c>
    </row>
    <row r="1316" spans="1:13" ht="11.85" customHeight="1" x14ac:dyDescent="0.25">
      <c r="A1316" s="175"/>
      <c r="B1316" s="176"/>
      <c r="C1316" s="176"/>
      <c r="D1316" s="188"/>
      <c r="E1316" s="840" t="s">
        <v>276</v>
      </c>
      <c r="F1316" s="841"/>
      <c r="G1316" s="842"/>
      <c r="H1316" s="843">
        <v>150000</v>
      </c>
      <c r="I1316" s="844"/>
      <c r="J1316" s="185">
        <v>99000</v>
      </c>
      <c r="K1316" s="185">
        <v>93000</v>
      </c>
      <c r="L1316" s="186">
        <v>93.94</v>
      </c>
      <c r="M1316" s="187">
        <f t="shared" si="22"/>
        <v>2.6131697139171201E-2</v>
      </c>
    </row>
    <row r="1317" spans="1:13" ht="11.85" hidden="1" customHeight="1" x14ac:dyDescent="0.25">
      <c r="A1317" s="175"/>
      <c r="B1317" s="176"/>
      <c r="C1317" s="176"/>
      <c r="D1317" s="188"/>
      <c r="E1317" s="840" t="s">
        <v>218</v>
      </c>
      <c r="F1317" s="841"/>
      <c r="G1317" s="842"/>
      <c r="H1317" s="843">
        <v>0</v>
      </c>
      <c r="I1317" s="844"/>
      <c r="J1317" s="185">
        <v>0</v>
      </c>
      <c r="K1317" s="185">
        <v>0</v>
      </c>
      <c r="L1317" s="186">
        <v>0</v>
      </c>
      <c r="M1317" s="187">
        <f t="shared" si="22"/>
        <v>0</v>
      </c>
    </row>
    <row r="1318" spans="1:13" ht="11.85" customHeight="1" x14ac:dyDescent="0.25">
      <c r="A1318" s="175"/>
      <c r="B1318" s="176"/>
      <c r="C1318" s="176"/>
      <c r="D1318" s="188"/>
      <c r="E1318" s="840" t="s">
        <v>219</v>
      </c>
      <c r="F1318" s="841"/>
      <c r="G1318" s="842"/>
      <c r="H1318" s="843">
        <v>142000</v>
      </c>
      <c r="I1318" s="844"/>
      <c r="J1318" s="185">
        <v>173000</v>
      </c>
      <c r="K1318" s="185">
        <v>106093</v>
      </c>
      <c r="L1318" s="186">
        <v>61.33</v>
      </c>
      <c r="M1318" s="187">
        <f t="shared" si="22"/>
        <v>2.9810646715979466E-2</v>
      </c>
    </row>
    <row r="1319" spans="1:13" ht="11.85" customHeight="1" x14ac:dyDescent="0.25">
      <c r="A1319" s="175"/>
      <c r="B1319" s="176"/>
      <c r="C1319" s="176"/>
      <c r="D1319" s="190"/>
      <c r="E1319" s="840" t="s">
        <v>223</v>
      </c>
      <c r="F1319" s="841"/>
      <c r="G1319" s="842"/>
      <c r="H1319" s="843">
        <v>65000</v>
      </c>
      <c r="I1319" s="844"/>
      <c r="J1319" s="185">
        <v>75000</v>
      </c>
      <c r="K1319" s="185">
        <v>1783</v>
      </c>
      <c r="L1319" s="186">
        <v>2.38</v>
      </c>
      <c r="M1319" s="187">
        <f t="shared" si="22"/>
        <v>5.0099802149615328E-4</v>
      </c>
    </row>
    <row r="1320" spans="1:13" ht="11.85" customHeight="1" x14ac:dyDescent="0.25">
      <c r="A1320" s="175"/>
      <c r="B1320" s="176"/>
      <c r="C1320" s="176"/>
      <c r="D1320" s="845" t="s">
        <v>238</v>
      </c>
      <c r="E1320" s="846"/>
      <c r="F1320" s="846"/>
      <c r="G1320" s="847"/>
      <c r="H1320" s="848">
        <v>1000000</v>
      </c>
      <c r="I1320" s="849"/>
      <c r="J1320" s="215">
        <v>1000000</v>
      </c>
      <c r="K1320" s="215">
        <v>0</v>
      </c>
      <c r="L1320" s="216">
        <v>0</v>
      </c>
      <c r="M1320" s="217">
        <f t="shared" si="22"/>
        <v>0</v>
      </c>
    </row>
    <row r="1321" spans="1:13" ht="24" customHeight="1" x14ac:dyDescent="0.25">
      <c r="A1321" s="192"/>
      <c r="B1321" s="193"/>
      <c r="C1321" s="193"/>
      <c r="D1321" s="194" t="s">
        <v>1</v>
      </c>
      <c r="E1321" s="831" t="s">
        <v>326</v>
      </c>
      <c r="F1321" s="832"/>
      <c r="G1321" s="833"/>
      <c r="H1321" s="834">
        <v>1000000</v>
      </c>
      <c r="I1321" s="835"/>
      <c r="J1321" s="195">
        <v>1000000</v>
      </c>
      <c r="K1321" s="195">
        <v>0</v>
      </c>
      <c r="L1321" s="196">
        <v>0</v>
      </c>
      <c r="M1321" s="197">
        <f t="shared" si="22"/>
        <v>0</v>
      </c>
    </row>
    <row r="1322" spans="1:13" ht="0.75" customHeight="1" x14ac:dyDescent="0.25">
      <c r="A1322" s="836" t="s">
        <v>1</v>
      </c>
      <c r="B1322" s="837"/>
      <c r="C1322" s="837"/>
      <c r="D1322" s="837"/>
      <c r="E1322" s="837"/>
      <c r="F1322" s="837"/>
      <c r="G1322" s="836" t="s">
        <v>1</v>
      </c>
      <c r="H1322" s="838"/>
      <c r="I1322" s="839"/>
      <c r="J1322" s="221"/>
      <c r="K1322" s="221"/>
      <c r="L1322" s="222"/>
      <c r="M1322" s="223"/>
    </row>
    <row r="1323" spans="1:13" ht="264.2" customHeight="1" x14ac:dyDescent="0.25">
      <c r="A1323" s="836"/>
      <c r="B1323" s="836" t="s">
        <v>1</v>
      </c>
      <c r="C1323" s="836"/>
      <c r="D1323" s="836"/>
      <c r="E1323" s="836"/>
      <c r="F1323" s="836"/>
      <c r="G1323" s="836"/>
      <c r="H1323" s="836" t="s">
        <v>1</v>
      </c>
      <c r="I1323" s="836"/>
      <c r="J1323" s="836"/>
      <c r="K1323" s="836"/>
      <c r="L1323" s="836"/>
    </row>
  </sheetData>
  <mergeCells count="2659">
    <mergeCell ref="A12:G12"/>
    <mergeCell ref="H12:I12"/>
    <mergeCell ref="F13:G13"/>
    <mergeCell ref="H13:I13"/>
    <mergeCell ref="F14:G14"/>
    <mergeCell ref="H14:I14"/>
    <mergeCell ref="A9:G9"/>
    <mergeCell ref="H9:I9"/>
    <mergeCell ref="A10:E11"/>
    <mergeCell ref="F10:G10"/>
    <mergeCell ref="H10:I10"/>
    <mergeCell ref="F11:G11"/>
    <mergeCell ref="H11:I11"/>
    <mergeCell ref="K2:M2"/>
    <mergeCell ref="A4:M5"/>
    <mergeCell ref="A7:E7"/>
    <mergeCell ref="F7:G7"/>
    <mergeCell ref="H7:I7"/>
    <mergeCell ref="A8:E8"/>
    <mergeCell ref="F8:G8"/>
    <mergeCell ref="H8:I8"/>
    <mergeCell ref="D21:G21"/>
    <mergeCell ref="H21:I21"/>
    <mergeCell ref="E22:G22"/>
    <mergeCell ref="H22:I22"/>
    <mergeCell ref="E23:G23"/>
    <mergeCell ref="H23:I23"/>
    <mergeCell ref="A18:G18"/>
    <mergeCell ref="H18:M18"/>
    <mergeCell ref="A19:G19"/>
    <mergeCell ref="H19:I19"/>
    <mergeCell ref="C20:G20"/>
    <mergeCell ref="H20:I20"/>
    <mergeCell ref="A15:G15"/>
    <mergeCell ref="H15:I15"/>
    <mergeCell ref="F16:G16"/>
    <mergeCell ref="H16:I16"/>
    <mergeCell ref="F17:G17"/>
    <mergeCell ref="H17:I17"/>
    <mergeCell ref="E30:G30"/>
    <mergeCell ref="H30:I30"/>
    <mergeCell ref="E31:G31"/>
    <mergeCell ref="H31:I31"/>
    <mergeCell ref="E32:G32"/>
    <mergeCell ref="H32:I32"/>
    <mergeCell ref="E27:G27"/>
    <mergeCell ref="H27:I27"/>
    <mergeCell ref="E28:G28"/>
    <mergeCell ref="H28:I28"/>
    <mergeCell ref="E29:G29"/>
    <mergeCell ref="H29:I29"/>
    <mergeCell ref="E24:G24"/>
    <mergeCell ref="H24:I24"/>
    <mergeCell ref="E25:G25"/>
    <mergeCell ref="H25:I25"/>
    <mergeCell ref="E26:G26"/>
    <mergeCell ref="H26:I26"/>
    <mergeCell ref="E39:G39"/>
    <mergeCell ref="H39:I39"/>
    <mergeCell ref="E40:G40"/>
    <mergeCell ref="H40:I40"/>
    <mergeCell ref="E41:G41"/>
    <mergeCell ref="H41:I41"/>
    <mergeCell ref="E36:G36"/>
    <mergeCell ref="H36:I36"/>
    <mergeCell ref="E37:G37"/>
    <mergeCell ref="H37:I37"/>
    <mergeCell ref="E38:G38"/>
    <mergeCell ref="H38:I38"/>
    <mergeCell ref="E33:G33"/>
    <mergeCell ref="H33:I33"/>
    <mergeCell ref="E34:G34"/>
    <mergeCell ref="H34:I34"/>
    <mergeCell ref="E35:G35"/>
    <mergeCell ref="H35:I35"/>
    <mergeCell ref="D48:G48"/>
    <mergeCell ref="H48:I48"/>
    <mergeCell ref="E49:G49"/>
    <mergeCell ref="H49:I49"/>
    <mergeCell ref="C50:G50"/>
    <mergeCell ref="H50:I50"/>
    <mergeCell ref="E45:G45"/>
    <mergeCell ref="H45:I45"/>
    <mergeCell ref="E46:G46"/>
    <mergeCell ref="H46:I46"/>
    <mergeCell ref="E47:G47"/>
    <mergeCell ref="H47:I47"/>
    <mergeCell ref="E42:G42"/>
    <mergeCell ref="H42:I42"/>
    <mergeCell ref="E43:G43"/>
    <mergeCell ref="H43:I43"/>
    <mergeCell ref="E44:G44"/>
    <mergeCell ref="H44:I44"/>
    <mergeCell ref="E57:G57"/>
    <mergeCell ref="H57:I57"/>
    <mergeCell ref="E58:G58"/>
    <mergeCell ref="H58:I58"/>
    <mergeCell ref="E59:G59"/>
    <mergeCell ref="H59:I59"/>
    <mergeCell ref="E54:G54"/>
    <mergeCell ref="H54:I54"/>
    <mergeCell ref="E55:G55"/>
    <mergeCell ref="H55:I55"/>
    <mergeCell ref="E56:G56"/>
    <mergeCell ref="H56:I56"/>
    <mergeCell ref="D51:G51"/>
    <mergeCell ref="H51:I51"/>
    <mergeCell ref="E52:G52"/>
    <mergeCell ref="H52:I52"/>
    <mergeCell ref="E53:G53"/>
    <mergeCell ref="H53:I53"/>
    <mergeCell ref="E66:G66"/>
    <mergeCell ref="H66:I66"/>
    <mergeCell ref="E67:G67"/>
    <mergeCell ref="H67:I67"/>
    <mergeCell ref="E68:G68"/>
    <mergeCell ref="H68:I68"/>
    <mergeCell ref="E63:G63"/>
    <mergeCell ref="H63:I63"/>
    <mergeCell ref="D64:G64"/>
    <mergeCell ref="H64:I64"/>
    <mergeCell ref="E65:G65"/>
    <mergeCell ref="H65:I65"/>
    <mergeCell ref="E60:G60"/>
    <mergeCell ref="H60:I60"/>
    <mergeCell ref="E61:G61"/>
    <mergeCell ref="H61:I61"/>
    <mergeCell ref="E62:G62"/>
    <mergeCell ref="H62:I62"/>
    <mergeCell ref="E75:G75"/>
    <mergeCell ref="H75:I75"/>
    <mergeCell ref="C76:G76"/>
    <mergeCell ref="H76:I76"/>
    <mergeCell ref="D77:G77"/>
    <mergeCell ref="H77:I77"/>
    <mergeCell ref="E72:G72"/>
    <mergeCell ref="H72:I72"/>
    <mergeCell ref="C73:G73"/>
    <mergeCell ref="H73:I73"/>
    <mergeCell ref="D74:G74"/>
    <mergeCell ref="H74:I74"/>
    <mergeCell ref="E69:G69"/>
    <mergeCell ref="H69:I69"/>
    <mergeCell ref="C70:G70"/>
    <mergeCell ref="H70:I70"/>
    <mergeCell ref="D71:G71"/>
    <mergeCell ref="H71:I71"/>
    <mergeCell ref="E84:G84"/>
    <mergeCell ref="H84:I84"/>
    <mergeCell ref="E85:G85"/>
    <mergeCell ref="H85:I85"/>
    <mergeCell ref="E86:G86"/>
    <mergeCell ref="H86:I86"/>
    <mergeCell ref="E81:G81"/>
    <mergeCell ref="H81:I81"/>
    <mergeCell ref="E82:G82"/>
    <mergeCell ref="H82:I82"/>
    <mergeCell ref="E83:G83"/>
    <mergeCell ref="H83:I83"/>
    <mergeCell ref="E78:G78"/>
    <mergeCell ref="H78:I78"/>
    <mergeCell ref="E79:G79"/>
    <mergeCell ref="H79:I79"/>
    <mergeCell ref="E80:G80"/>
    <mergeCell ref="H80:I80"/>
    <mergeCell ref="E93:G93"/>
    <mergeCell ref="H93:I93"/>
    <mergeCell ref="E94:G94"/>
    <mergeCell ref="H94:I94"/>
    <mergeCell ref="E95:G95"/>
    <mergeCell ref="H95:I95"/>
    <mergeCell ref="E90:G90"/>
    <mergeCell ref="H90:I90"/>
    <mergeCell ref="E91:G91"/>
    <mergeCell ref="H91:I91"/>
    <mergeCell ref="E92:G92"/>
    <mergeCell ref="H92:I92"/>
    <mergeCell ref="E87:G87"/>
    <mergeCell ref="H87:I87"/>
    <mergeCell ref="E88:G88"/>
    <mergeCell ref="H88:I88"/>
    <mergeCell ref="E89:G89"/>
    <mergeCell ref="H89:I89"/>
    <mergeCell ref="E102:G102"/>
    <mergeCell ref="H102:I102"/>
    <mergeCell ref="E103:G103"/>
    <mergeCell ref="H103:I103"/>
    <mergeCell ref="E104:G104"/>
    <mergeCell ref="H104:I104"/>
    <mergeCell ref="E99:G99"/>
    <mergeCell ref="H99:I99"/>
    <mergeCell ref="E100:G100"/>
    <mergeCell ref="H100:I100"/>
    <mergeCell ref="E101:G101"/>
    <mergeCell ref="H101:I101"/>
    <mergeCell ref="E96:G96"/>
    <mergeCell ref="H96:I96"/>
    <mergeCell ref="E97:G97"/>
    <mergeCell ref="H97:I97"/>
    <mergeCell ref="E98:G98"/>
    <mergeCell ref="H98:I98"/>
    <mergeCell ref="D111:G111"/>
    <mergeCell ref="H111:I111"/>
    <mergeCell ref="E112:G112"/>
    <mergeCell ref="H112:I112"/>
    <mergeCell ref="E113:G113"/>
    <mergeCell ref="H113:I113"/>
    <mergeCell ref="E108:G108"/>
    <mergeCell ref="H108:I108"/>
    <mergeCell ref="E109:G109"/>
    <mergeCell ref="H109:I109"/>
    <mergeCell ref="E110:G110"/>
    <mergeCell ref="H110:I110"/>
    <mergeCell ref="E105:G105"/>
    <mergeCell ref="H105:I105"/>
    <mergeCell ref="C106:G106"/>
    <mergeCell ref="H106:I106"/>
    <mergeCell ref="D107:G107"/>
    <mergeCell ref="H107:I107"/>
    <mergeCell ref="D120:G120"/>
    <mergeCell ref="H120:I120"/>
    <mergeCell ref="E121:G121"/>
    <mergeCell ref="H121:I121"/>
    <mergeCell ref="E122:G122"/>
    <mergeCell ref="H122:I122"/>
    <mergeCell ref="D117:G117"/>
    <mergeCell ref="H117:I117"/>
    <mergeCell ref="E118:G118"/>
    <mergeCell ref="H118:I118"/>
    <mergeCell ref="C119:G119"/>
    <mergeCell ref="H119:I119"/>
    <mergeCell ref="E114:G114"/>
    <mergeCell ref="H114:I114"/>
    <mergeCell ref="E115:G115"/>
    <mergeCell ref="H115:I115"/>
    <mergeCell ref="C116:G116"/>
    <mergeCell ref="H116:I116"/>
    <mergeCell ref="E129:G129"/>
    <mergeCell ref="H129:I129"/>
    <mergeCell ref="A130:G130"/>
    <mergeCell ref="H130:I130"/>
    <mergeCell ref="C131:G131"/>
    <mergeCell ref="H131:I131"/>
    <mergeCell ref="E126:G126"/>
    <mergeCell ref="H126:I126"/>
    <mergeCell ref="E127:G127"/>
    <mergeCell ref="H127:I127"/>
    <mergeCell ref="E128:G128"/>
    <mergeCell ref="H128:I128"/>
    <mergeCell ref="E123:G123"/>
    <mergeCell ref="H123:I123"/>
    <mergeCell ref="E124:G124"/>
    <mergeCell ref="H124:I124"/>
    <mergeCell ref="E125:G125"/>
    <mergeCell ref="H125:I125"/>
    <mergeCell ref="E138:G138"/>
    <mergeCell ref="H138:I138"/>
    <mergeCell ref="E139:G139"/>
    <mergeCell ref="H139:I139"/>
    <mergeCell ref="E140:G140"/>
    <mergeCell ref="H140:I140"/>
    <mergeCell ref="E135:G135"/>
    <mergeCell ref="H135:I135"/>
    <mergeCell ref="E136:G136"/>
    <mergeCell ref="H136:I136"/>
    <mergeCell ref="E137:G137"/>
    <mergeCell ref="H137:I137"/>
    <mergeCell ref="D132:G132"/>
    <mergeCell ref="H132:I132"/>
    <mergeCell ref="E133:G133"/>
    <mergeCell ref="H133:I133"/>
    <mergeCell ref="E134:G134"/>
    <mergeCell ref="H134:I134"/>
    <mergeCell ref="E147:G147"/>
    <mergeCell ref="H147:I147"/>
    <mergeCell ref="E148:G148"/>
    <mergeCell ref="H148:I148"/>
    <mergeCell ref="E149:G149"/>
    <mergeCell ref="H149:I149"/>
    <mergeCell ref="E144:G144"/>
    <mergeCell ref="H144:I144"/>
    <mergeCell ref="E145:G145"/>
    <mergeCell ref="H145:I145"/>
    <mergeCell ref="E146:G146"/>
    <mergeCell ref="H146:I146"/>
    <mergeCell ref="E141:G141"/>
    <mergeCell ref="H141:I141"/>
    <mergeCell ref="E142:G142"/>
    <mergeCell ref="H142:I142"/>
    <mergeCell ref="E143:G143"/>
    <mergeCell ref="H143:I143"/>
    <mergeCell ref="E156:G156"/>
    <mergeCell ref="H156:I156"/>
    <mergeCell ref="D157:G157"/>
    <mergeCell ref="H157:I157"/>
    <mergeCell ref="E158:G158"/>
    <mergeCell ref="H158:I158"/>
    <mergeCell ref="E153:G153"/>
    <mergeCell ref="H153:I153"/>
    <mergeCell ref="E154:G154"/>
    <mergeCell ref="H154:I154"/>
    <mergeCell ref="E155:G155"/>
    <mergeCell ref="H155:I155"/>
    <mergeCell ref="E150:G150"/>
    <mergeCell ref="H150:I150"/>
    <mergeCell ref="E151:G151"/>
    <mergeCell ref="H151:I151"/>
    <mergeCell ref="E152:G152"/>
    <mergeCell ref="H152:I152"/>
    <mergeCell ref="E165:G165"/>
    <mergeCell ref="H165:I165"/>
    <mergeCell ref="E166:G166"/>
    <mergeCell ref="H166:I166"/>
    <mergeCell ref="E167:G167"/>
    <mergeCell ref="H167:I167"/>
    <mergeCell ref="D162:G162"/>
    <mergeCell ref="H162:I162"/>
    <mergeCell ref="E163:G163"/>
    <mergeCell ref="H163:I163"/>
    <mergeCell ref="E164:G164"/>
    <mergeCell ref="H164:I164"/>
    <mergeCell ref="E159:G159"/>
    <mergeCell ref="H159:I159"/>
    <mergeCell ref="A160:G160"/>
    <mergeCell ref="H160:I160"/>
    <mergeCell ref="C161:G161"/>
    <mergeCell ref="H161:I161"/>
    <mergeCell ref="E174:G174"/>
    <mergeCell ref="H174:I174"/>
    <mergeCell ref="E175:G175"/>
    <mergeCell ref="H175:I175"/>
    <mergeCell ref="E176:G176"/>
    <mergeCell ref="H176:I176"/>
    <mergeCell ref="E171:G171"/>
    <mergeCell ref="H171:I171"/>
    <mergeCell ref="E172:G172"/>
    <mergeCell ref="H172:I172"/>
    <mergeCell ref="E173:G173"/>
    <mergeCell ref="H173:I173"/>
    <mergeCell ref="E168:G168"/>
    <mergeCell ref="H168:I168"/>
    <mergeCell ref="E169:G169"/>
    <mergeCell ref="H169:I169"/>
    <mergeCell ref="E170:G170"/>
    <mergeCell ref="H170:I170"/>
    <mergeCell ref="E183:G183"/>
    <mergeCell ref="H183:I183"/>
    <mergeCell ref="E184:G184"/>
    <mergeCell ref="H184:I184"/>
    <mergeCell ref="E185:G185"/>
    <mergeCell ref="H185:I185"/>
    <mergeCell ref="E180:G180"/>
    <mergeCell ref="H180:I180"/>
    <mergeCell ref="E181:G181"/>
    <mergeCell ref="H181:I181"/>
    <mergeCell ref="E182:G182"/>
    <mergeCell ref="H182:I182"/>
    <mergeCell ref="E177:G177"/>
    <mergeCell ref="H177:I177"/>
    <mergeCell ref="E178:G178"/>
    <mergeCell ref="H178:I178"/>
    <mergeCell ref="E179:G179"/>
    <mergeCell ref="H179:I179"/>
    <mergeCell ref="D192:G192"/>
    <mergeCell ref="H192:I192"/>
    <mergeCell ref="E193:G193"/>
    <mergeCell ref="H193:I193"/>
    <mergeCell ref="E194:G194"/>
    <mergeCell ref="H194:I194"/>
    <mergeCell ref="E189:G189"/>
    <mergeCell ref="H189:I189"/>
    <mergeCell ref="E190:G190"/>
    <mergeCell ref="H190:I190"/>
    <mergeCell ref="E191:G191"/>
    <mergeCell ref="H191:I191"/>
    <mergeCell ref="E186:G186"/>
    <mergeCell ref="H186:I186"/>
    <mergeCell ref="E187:G187"/>
    <mergeCell ref="H187:I187"/>
    <mergeCell ref="E188:G188"/>
    <mergeCell ref="H188:I188"/>
    <mergeCell ref="E201:G201"/>
    <mergeCell ref="H201:I201"/>
    <mergeCell ref="E202:G202"/>
    <mergeCell ref="H202:I202"/>
    <mergeCell ref="E203:G203"/>
    <mergeCell ref="H203:I203"/>
    <mergeCell ref="E198:G198"/>
    <mergeCell ref="H198:I198"/>
    <mergeCell ref="E199:G199"/>
    <mergeCell ref="H199:I199"/>
    <mergeCell ref="E200:G200"/>
    <mergeCell ref="H200:I200"/>
    <mergeCell ref="C195:G195"/>
    <mergeCell ref="H195:I195"/>
    <mergeCell ref="D196:G196"/>
    <mergeCell ref="H196:I196"/>
    <mergeCell ref="E197:G197"/>
    <mergeCell ref="H197:I197"/>
    <mergeCell ref="E210:G210"/>
    <mergeCell ref="H210:I210"/>
    <mergeCell ref="E211:G211"/>
    <mergeCell ref="H211:I211"/>
    <mergeCell ref="E212:G212"/>
    <mergeCell ref="H212:I212"/>
    <mergeCell ref="E207:G207"/>
    <mergeCell ref="H207:I207"/>
    <mergeCell ref="E208:G208"/>
    <mergeCell ref="H208:I208"/>
    <mergeCell ref="E209:G209"/>
    <mergeCell ref="H209:I209"/>
    <mergeCell ref="E204:G204"/>
    <mergeCell ref="H204:I204"/>
    <mergeCell ref="E205:G205"/>
    <mergeCell ref="H205:I205"/>
    <mergeCell ref="E206:G206"/>
    <mergeCell ref="H206:I206"/>
    <mergeCell ref="A219:G219"/>
    <mergeCell ref="H219:I219"/>
    <mergeCell ref="C220:G220"/>
    <mergeCell ref="H220:I220"/>
    <mergeCell ref="D221:G221"/>
    <mergeCell ref="H221:I221"/>
    <mergeCell ref="E216:G216"/>
    <mergeCell ref="H216:I216"/>
    <mergeCell ref="E217:G217"/>
    <mergeCell ref="H217:I217"/>
    <mergeCell ref="E218:G218"/>
    <mergeCell ref="H218:I218"/>
    <mergeCell ref="E213:G213"/>
    <mergeCell ref="H213:I213"/>
    <mergeCell ref="E214:G214"/>
    <mergeCell ref="H214:I214"/>
    <mergeCell ref="E215:G215"/>
    <mergeCell ref="H215:I215"/>
    <mergeCell ref="C228:G228"/>
    <mergeCell ref="H228:I228"/>
    <mergeCell ref="D229:G229"/>
    <mergeCell ref="H229:I229"/>
    <mergeCell ref="E230:G230"/>
    <mergeCell ref="H230:I230"/>
    <mergeCell ref="D225:G225"/>
    <mergeCell ref="H225:I225"/>
    <mergeCell ref="E226:G226"/>
    <mergeCell ref="H226:I226"/>
    <mergeCell ref="A227:G227"/>
    <mergeCell ref="H227:I227"/>
    <mergeCell ref="E222:G222"/>
    <mergeCell ref="H222:I222"/>
    <mergeCell ref="E223:G223"/>
    <mergeCell ref="H223:I223"/>
    <mergeCell ref="E224:G224"/>
    <mergeCell ref="H224:I224"/>
    <mergeCell ref="E237:G237"/>
    <mergeCell ref="H237:I237"/>
    <mergeCell ref="E238:G238"/>
    <mergeCell ref="H238:I238"/>
    <mergeCell ref="E239:G239"/>
    <mergeCell ref="H239:I239"/>
    <mergeCell ref="E234:G234"/>
    <mergeCell ref="H234:I234"/>
    <mergeCell ref="E235:G235"/>
    <mergeCell ref="H235:I235"/>
    <mergeCell ref="E236:G236"/>
    <mergeCell ref="H236:I236"/>
    <mergeCell ref="E231:G231"/>
    <mergeCell ref="H231:I231"/>
    <mergeCell ref="E232:G232"/>
    <mergeCell ref="H232:I232"/>
    <mergeCell ref="E233:G233"/>
    <mergeCell ref="H233:I233"/>
    <mergeCell ref="H244:I244"/>
    <mergeCell ref="C245:G245"/>
    <mergeCell ref="H245:I245"/>
    <mergeCell ref="D246:G246"/>
    <mergeCell ref="H246:I246"/>
    <mergeCell ref="E247:G247"/>
    <mergeCell ref="H247:I247"/>
    <mergeCell ref="E240:G240"/>
    <mergeCell ref="H240:I240"/>
    <mergeCell ref="D241:G241"/>
    <mergeCell ref="H241:I241"/>
    <mergeCell ref="D242:D244"/>
    <mergeCell ref="E242:G242"/>
    <mergeCell ref="H242:I242"/>
    <mergeCell ref="E243:G243"/>
    <mergeCell ref="H243:I243"/>
    <mergeCell ref="E244:G244"/>
    <mergeCell ref="E254:G254"/>
    <mergeCell ref="H254:I254"/>
    <mergeCell ref="E255:G255"/>
    <mergeCell ref="H255:I255"/>
    <mergeCell ref="E256:G256"/>
    <mergeCell ref="H256:I256"/>
    <mergeCell ref="D251:G251"/>
    <mergeCell ref="H251:I251"/>
    <mergeCell ref="E252:G252"/>
    <mergeCell ref="H252:I252"/>
    <mergeCell ref="E253:G253"/>
    <mergeCell ref="H253:I253"/>
    <mergeCell ref="E248:G248"/>
    <mergeCell ref="H248:I248"/>
    <mergeCell ref="E249:G249"/>
    <mergeCell ref="H249:I249"/>
    <mergeCell ref="C250:G250"/>
    <mergeCell ref="H250:I250"/>
    <mergeCell ref="E263:G263"/>
    <mergeCell ref="H263:I263"/>
    <mergeCell ref="E264:G264"/>
    <mergeCell ref="H264:I264"/>
    <mergeCell ref="E265:G265"/>
    <mergeCell ref="H265:I265"/>
    <mergeCell ref="E260:G260"/>
    <mergeCell ref="H260:I260"/>
    <mergeCell ref="E261:G261"/>
    <mergeCell ref="H261:I261"/>
    <mergeCell ref="E262:G262"/>
    <mergeCell ref="H262:I262"/>
    <mergeCell ref="E257:G257"/>
    <mergeCell ref="H257:I257"/>
    <mergeCell ref="E258:G258"/>
    <mergeCell ref="H258:I258"/>
    <mergeCell ref="E259:G259"/>
    <mergeCell ref="H259:I259"/>
    <mergeCell ref="E272:G272"/>
    <mergeCell ref="H272:I272"/>
    <mergeCell ref="E273:G273"/>
    <mergeCell ref="H273:I273"/>
    <mergeCell ref="E274:G274"/>
    <mergeCell ref="H274:I274"/>
    <mergeCell ref="E269:G269"/>
    <mergeCell ref="H269:I269"/>
    <mergeCell ref="E270:G270"/>
    <mergeCell ref="H270:I270"/>
    <mergeCell ref="E271:G271"/>
    <mergeCell ref="H271:I271"/>
    <mergeCell ref="E266:G266"/>
    <mergeCell ref="H266:I266"/>
    <mergeCell ref="E267:G267"/>
    <mergeCell ref="H267:I267"/>
    <mergeCell ref="E268:G268"/>
    <mergeCell ref="H268:I268"/>
    <mergeCell ref="D281:G281"/>
    <mergeCell ref="H281:I281"/>
    <mergeCell ref="E282:G282"/>
    <mergeCell ref="H282:I282"/>
    <mergeCell ref="E283:G283"/>
    <mergeCell ref="H283:I283"/>
    <mergeCell ref="E278:G278"/>
    <mergeCell ref="H278:I278"/>
    <mergeCell ref="E279:G279"/>
    <mergeCell ref="H279:I279"/>
    <mergeCell ref="E280:G280"/>
    <mergeCell ref="H280:I280"/>
    <mergeCell ref="E275:G275"/>
    <mergeCell ref="H275:I275"/>
    <mergeCell ref="E276:G276"/>
    <mergeCell ref="H276:I276"/>
    <mergeCell ref="E277:G277"/>
    <mergeCell ref="H277:I277"/>
    <mergeCell ref="E290:G290"/>
    <mergeCell ref="H290:I290"/>
    <mergeCell ref="C291:G291"/>
    <mergeCell ref="H291:I291"/>
    <mergeCell ref="D292:G292"/>
    <mergeCell ref="H292:I292"/>
    <mergeCell ref="E287:G287"/>
    <mergeCell ref="H287:I287"/>
    <mergeCell ref="C288:G288"/>
    <mergeCell ref="H288:I288"/>
    <mergeCell ref="D289:G289"/>
    <mergeCell ref="H289:I289"/>
    <mergeCell ref="E284:G284"/>
    <mergeCell ref="H284:I284"/>
    <mergeCell ref="E285:G285"/>
    <mergeCell ref="H285:I285"/>
    <mergeCell ref="E286:G286"/>
    <mergeCell ref="H286:I286"/>
    <mergeCell ref="C299:G299"/>
    <mergeCell ref="H299:I299"/>
    <mergeCell ref="D300:G300"/>
    <mergeCell ref="H300:I300"/>
    <mergeCell ref="E301:G301"/>
    <mergeCell ref="H301:I301"/>
    <mergeCell ref="E296:G296"/>
    <mergeCell ref="H296:I296"/>
    <mergeCell ref="E297:G297"/>
    <mergeCell ref="H297:I297"/>
    <mergeCell ref="E298:G298"/>
    <mergeCell ref="H298:I298"/>
    <mergeCell ref="E293:G293"/>
    <mergeCell ref="H293:I293"/>
    <mergeCell ref="E294:G294"/>
    <mergeCell ref="H294:I294"/>
    <mergeCell ref="D295:G295"/>
    <mergeCell ref="H295:I295"/>
    <mergeCell ref="E308:G308"/>
    <mergeCell ref="H308:I308"/>
    <mergeCell ref="E309:G309"/>
    <mergeCell ref="H309:I309"/>
    <mergeCell ref="E310:G310"/>
    <mergeCell ref="H310:I310"/>
    <mergeCell ref="E305:G305"/>
    <mergeCell ref="H305:I305"/>
    <mergeCell ref="E306:G306"/>
    <mergeCell ref="H306:I306"/>
    <mergeCell ref="E307:G307"/>
    <mergeCell ref="H307:I307"/>
    <mergeCell ref="E302:G302"/>
    <mergeCell ref="H302:I302"/>
    <mergeCell ref="E303:G303"/>
    <mergeCell ref="H303:I303"/>
    <mergeCell ref="E304:G304"/>
    <mergeCell ref="H304:I304"/>
    <mergeCell ref="D317:G317"/>
    <mergeCell ref="H317:I317"/>
    <mergeCell ref="E318:G318"/>
    <mergeCell ref="H318:I318"/>
    <mergeCell ref="C319:G319"/>
    <mergeCell ref="H319:I319"/>
    <mergeCell ref="E314:G314"/>
    <mergeCell ref="H314:I314"/>
    <mergeCell ref="A315:G315"/>
    <mergeCell ref="H315:I315"/>
    <mergeCell ref="C316:G316"/>
    <mergeCell ref="H316:I316"/>
    <mergeCell ref="E311:G311"/>
    <mergeCell ref="H311:I311"/>
    <mergeCell ref="D312:G312"/>
    <mergeCell ref="H312:I312"/>
    <mergeCell ref="E313:G313"/>
    <mergeCell ref="H313:I313"/>
    <mergeCell ref="E326:G326"/>
    <mergeCell ref="H326:I326"/>
    <mergeCell ref="E327:G327"/>
    <mergeCell ref="H327:I327"/>
    <mergeCell ref="E328:G328"/>
    <mergeCell ref="H328:I328"/>
    <mergeCell ref="E323:G323"/>
    <mergeCell ref="H323:I323"/>
    <mergeCell ref="E324:G324"/>
    <mergeCell ref="H324:I324"/>
    <mergeCell ref="E325:G325"/>
    <mergeCell ref="H325:I325"/>
    <mergeCell ref="D320:G320"/>
    <mergeCell ref="H320:I320"/>
    <mergeCell ref="E321:G321"/>
    <mergeCell ref="H321:I321"/>
    <mergeCell ref="E322:G322"/>
    <mergeCell ref="H322:I322"/>
    <mergeCell ref="E335:G335"/>
    <mergeCell ref="H335:I335"/>
    <mergeCell ref="E336:G336"/>
    <mergeCell ref="H336:I336"/>
    <mergeCell ref="E337:G337"/>
    <mergeCell ref="H337:I337"/>
    <mergeCell ref="E332:G332"/>
    <mergeCell ref="H332:I332"/>
    <mergeCell ref="E333:G333"/>
    <mergeCell ref="H333:I333"/>
    <mergeCell ref="E334:G334"/>
    <mergeCell ref="H334:I334"/>
    <mergeCell ref="E329:G329"/>
    <mergeCell ref="H329:I329"/>
    <mergeCell ref="E330:G330"/>
    <mergeCell ref="H330:I330"/>
    <mergeCell ref="E331:G331"/>
    <mergeCell ref="H331:I331"/>
    <mergeCell ref="E344:G344"/>
    <mergeCell ref="H344:I344"/>
    <mergeCell ref="E345:G345"/>
    <mergeCell ref="H345:I345"/>
    <mergeCell ref="E346:G346"/>
    <mergeCell ref="H346:I346"/>
    <mergeCell ref="E341:G341"/>
    <mergeCell ref="H341:I341"/>
    <mergeCell ref="E342:G342"/>
    <mergeCell ref="H342:I342"/>
    <mergeCell ref="E343:G343"/>
    <mergeCell ref="H343:I343"/>
    <mergeCell ref="E338:G338"/>
    <mergeCell ref="H338:I338"/>
    <mergeCell ref="E339:G339"/>
    <mergeCell ref="H339:I339"/>
    <mergeCell ref="E340:G340"/>
    <mergeCell ref="H340:I340"/>
    <mergeCell ref="D353:G353"/>
    <mergeCell ref="H353:I353"/>
    <mergeCell ref="E354:G354"/>
    <mergeCell ref="H354:I354"/>
    <mergeCell ref="E355:G355"/>
    <mergeCell ref="H355:I355"/>
    <mergeCell ref="D350:D351"/>
    <mergeCell ref="E350:G350"/>
    <mergeCell ref="H350:I350"/>
    <mergeCell ref="E351:G351"/>
    <mergeCell ref="H351:I351"/>
    <mergeCell ref="C352:G352"/>
    <mergeCell ref="H352:I352"/>
    <mergeCell ref="E347:G347"/>
    <mergeCell ref="H347:I347"/>
    <mergeCell ref="E348:G348"/>
    <mergeCell ref="H348:I348"/>
    <mergeCell ref="D349:G349"/>
    <mergeCell ref="H349:I349"/>
    <mergeCell ref="D362:G362"/>
    <mergeCell ref="H362:I362"/>
    <mergeCell ref="E363:G363"/>
    <mergeCell ref="H363:I363"/>
    <mergeCell ref="E364:G364"/>
    <mergeCell ref="H364:I364"/>
    <mergeCell ref="E359:G359"/>
    <mergeCell ref="H359:I359"/>
    <mergeCell ref="A360:G360"/>
    <mergeCell ref="H360:I360"/>
    <mergeCell ref="C361:G361"/>
    <mergeCell ref="H361:I361"/>
    <mergeCell ref="E356:G356"/>
    <mergeCell ref="H356:I356"/>
    <mergeCell ref="E357:G357"/>
    <mergeCell ref="H357:I357"/>
    <mergeCell ref="D358:G358"/>
    <mergeCell ref="H358:I358"/>
    <mergeCell ref="E371:G371"/>
    <mergeCell ref="H371:I371"/>
    <mergeCell ref="E372:G372"/>
    <mergeCell ref="H372:I372"/>
    <mergeCell ref="E373:G373"/>
    <mergeCell ref="H373:I373"/>
    <mergeCell ref="E368:G368"/>
    <mergeCell ref="H368:I368"/>
    <mergeCell ref="E369:G369"/>
    <mergeCell ref="H369:I369"/>
    <mergeCell ref="E370:G370"/>
    <mergeCell ref="H370:I370"/>
    <mergeCell ref="E365:G365"/>
    <mergeCell ref="H365:I365"/>
    <mergeCell ref="E366:G366"/>
    <mergeCell ref="H366:I366"/>
    <mergeCell ref="E367:G367"/>
    <mergeCell ref="H367:I367"/>
    <mergeCell ref="D380:G380"/>
    <mergeCell ref="H380:I380"/>
    <mergeCell ref="E381:G381"/>
    <mergeCell ref="H381:I381"/>
    <mergeCell ref="C382:G382"/>
    <mergeCell ref="H382:I382"/>
    <mergeCell ref="E377:G377"/>
    <mergeCell ref="H377:I377"/>
    <mergeCell ref="E378:G378"/>
    <mergeCell ref="H378:I378"/>
    <mergeCell ref="E379:G379"/>
    <mergeCell ref="H379:I379"/>
    <mergeCell ref="E374:G374"/>
    <mergeCell ref="H374:I374"/>
    <mergeCell ref="E375:G375"/>
    <mergeCell ref="H375:I375"/>
    <mergeCell ref="E376:G376"/>
    <mergeCell ref="H376:I376"/>
    <mergeCell ref="E389:G389"/>
    <mergeCell ref="H389:I389"/>
    <mergeCell ref="E390:G390"/>
    <mergeCell ref="H390:I390"/>
    <mergeCell ref="E391:G391"/>
    <mergeCell ref="H391:I391"/>
    <mergeCell ref="C386:G386"/>
    <mergeCell ref="H386:I386"/>
    <mergeCell ref="D387:G387"/>
    <mergeCell ref="H387:I387"/>
    <mergeCell ref="E388:G388"/>
    <mergeCell ref="H388:I388"/>
    <mergeCell ref="D383:G383"/>
    <mergeCell ref="H383:I383"/>
    <mergeCell ref="E384:G384"/>
    <mergeCell ref="H384:I384"/>
    <mergeCell ref="A385:G385"/>
    <mergeCell ref="H385:I385"/>
    <mergeCell ref="E398:G398"/>
    <mergeCell ref="H398:I398"/>
    <mergeCell ref="E399:G399"/>
    <mergeCell ref="H399:I399"/>
    <mergeCell ref="E400:G400"/>
    <mergeCell ref="H400:I400"/>
    <mergeCell ref="E395:G395"/>
    <mergeCell ref="H395:I395"/>
    <mergeCell ref="E396:G396"/>
    <mergeCell ref="H396:I396"/>
    <mergeCell ref="E397:G397"/>
    <mergeCell ref="H397:I397"/>
    <mergeCell ref="E392:G392"/>
    <mergeCell ref="H392:I392"/>
    <mergeCell ref="E393:G393"/>
    <mergeCell ref="H393:I393"/>
    <mergeCell ref="E394:G394"/>
    <mergeCell ref="H394:I394"/>
    <mergeCell ref="E407:G407"/>
    <mergeCell ref="H407:I407"/>
    <mergeCell ref="E408:G408"/>
    <mergeCell ref="H408:I408"/>
    <mergeCell ref="E409:G409"/>
    <mergeCell ref="H409:I409"/>
    <mergeCell ref="E404:G404"/>
    <mergeCell ref="H404:I404"/>
    <mergeCell ref="E405:G405"/>
    <mergeCell ref="H405:I405"/>
    <mergeCell ref="E406:G406"/>
    <mergeCell ref="H406:I406"/>
    <mergeCell ref="E401:G401"/>
    <mergeCell ref="H401:I401"/>
    <mergeCell ref="E402:G402"/>
    <mergeCell ref="H402:I402"/>
    <mergeCell ref="E403:G403"/>
    <mergeCell ref="H403:I403"/>
    <mergeCell ref="E416:G416"/>
    <mergeCell ref="H416:I416"/>
    <mergeCell ref="E417:G417"/>
    <mergeCell ref="H417:I417"/>
    <mergeCell ref="E418:G418"/>
    <mergeCell ref="H418:I418"/>
    <mergeCell ref="E413:G413"/>
    <mergeCell ref="H413:I413"/>
    <mergeCell ref="E414:G414"/>
    <mergeCell ref="H414:I414"/>
    <mergeCell ref="E415:G415"/>
    <mergeCell ref="H415:I415"/>
    <mergeCell ref="E410:G410"/>
    <mergeCell ref="H410:I410"/>
    <mergeCell ref="E411:G411"/>
    <mergeCell ref="H411:I411"/>
    <mergeCell ref="E412:G412"/>
    <mergeCell ref="H412:I412"/>
    <mergeCell ref="E425:G425"/>
    <mergeCell ref="H425:I425"/>
    <mergeCell ref="E426:G426"/>
    <mergeCell ref="H426:I426"/>
    <mergeCell ref="E427:G427"/>
    <mergeCell ref="H427:I427"/>
    <mergeCell ref="E422:G422"/>
    <mergeCell ref="H422:I422"/>
    <mergeCell ref="E423:G423"/>
    <mergeCell ref="H423:I423"/>
    <mergeCell ref="E424:G424"/>
    <mergeCell ref="H424:I424"/>
    <mergeCell ref="E419:G419"/>
    <mergeCell ref="H419:I419"/>
    <mergeCell ref="E420:G420"/>
    <mergeCell ref="H420:I420"/>
    <mergeCell ref="E421:G421"/>
    <mergeCell ref="H421:I421"/>
    <mergeCell ref="E434:G434"/>
    <mergeCell ref="H434:I434"/>
    <mergeCell ref="E435:G435"/>
    <mergeCell ref="H435:I435"/>
    <mergeCell ref="E436:G436"/>
    <mergeCell ref="H436:I436"/>
    <mergeCell ref="E431:G431"/>
    <mergeCell ref="H431:I431"/>
    <mergeCell ref="E432:G432"/>
    <mergeCell ref="H432:I432"/>
    <mergeCell ref="E433:G433"/>
    <mergeCell ref="H433:I433"/>
    <mergeCell ref="E428:G428"/>
    <mergeCell ref="H428:I428"/>
    <mergeCell ref="E429:G429"/>
    <mergeCell ref="H429:I429"/>
    <mergeCell ref="E430:G430"/>
    <mergeCell ref="H430:I430"/>
    <mergeCell ref="D443:G443"/>
    <mergeCell ref="H443:I443"/>
    <mergeCell ref="E444:G444"/>
    <mergeCell ref="H444:I444"/>
    <mergeCell ref="E445:G445"/>
    <mergeCell ref="H445:I445"/>
    <mergeCell ref="E440:G440"/>
    <mergeCell ref="H440:I440"/>
    <mergeCell ref="E441:G441"/>
    <mergeCell ref="H441:I441"/>
    <mergeCell ref="C442:G442"/>
    <mergeCell ref="H442:I442"/>
    <mergeCell ref="E437:G437"/>
    <mergeCell ref="H437:I437"/>
    <mergeCell ref="E438:G438"/>
    <mergeCell ref="H438:I438"/>
    <mergeCell ref="E439:G439"/>
    <mergeCell ref="H439:I439"/>
    <mergeCell ref="E452:G452"/>
    <mergeCell ref="H452:I452"/>
    <mergeCell ref="D453:G453"/>
    <mergeCell ref="H453:I453"/>
    <mergeCell ref="E454:G454"/>
    <mergeCell ref="H454:I454"/>
    <mergeCell ref="E449:G449"/>
    <mergeCell ref="H449:I449"/>
    <mergeCell ref="E450:G450"/>
    <mergeCell ref="H450:I450"/>
    <mergeCell ref="E451:G451"/>
    <mergeCell ref="H451:I451"/>
    <mergeCell ref="E446:G446"/>
    <mergeCell ref="H446:I446"/>
    <mergeCell ref="E447:G447"/>
    <mergeCell ref="H447:I447"/>
    <mergeCell ref="E448:G448"/>
    <mergeCell ref="H448:I448"/>
    <mergeCell ref="C461:G461"/>
    <mergeCell ref="H461:I461"/>
    <mergeCell ref="D462:G462"/>
    <mergeCell ref="H462:I462"/>
    <mergeCell ref="D463:D464"/>
    <mergeCell ref="E463:G463"/>
    <mergeCell ref="H463:I463"/>
    <mergeCell ref="E464:G464"/>
    <mergeCell ref="H464:I464"/>
    <mergeCell ref="C458:G458"/>
    <mergeCell ref="H458:I458"/>
    <mergeCell ref="D459:G459"/>
    <mergeCell ref="H459:I459"/>
    <mergeCell ref="E460:G460"/>
    <mergeCell ref="H460:I460"/>
    <mergeCell ref="C455:G455"/>
    <mergeCell ref="H455:I455"/>
    <mergeCell ref="D456:G456"/>
    <mergeCell ref="H456:I456"/>
    <mergeCell ref="E457:G457"/>
    <mergeCell ref="H457:I457"/>
    <mergeCell ref="E471:G471"/>
    <mergeCell ref="H471:I471"/>
    <mergeCell ref="E472:G472"/>
    <mergeCell ref="H472:I472"/>
    <mergeCell ref="E473:G473"/>
    <mergeCell ref="H473:I473"/>
    <mergeCell ref="E468:G468"/>
    <mergeCell ref="H468:I468"/>
    <mergeCell ref="E469:G469"/>
    <mergeCell ref="H469:I469"/>
    <mergeCell ref="E470:G470"/>
    <mergeCell ref="H470:I470"/>
    <mergeCell ref="E465:G465"/>
    <mergeCell ref="H465:I465"/>
    <mergeCell ref="E466:G466"/>
    <mergeCell ref="H466:I466"/>
    <mergeCell ref="E467:G467"/>
    <mergeCell ref="H467:I467"/>
    <mergeCell ref="E480:G480"/>
    <mergeCell ref="H480:I480"/>
    <mergeCell ref="E481:G481"/>
    <mergeCell ref="H481:I481"/>
    <mergeCell ref="D482:G482"/>
    <mergeCell ref="H482:I482"/>
    <mergeCell ref="E477:G477"/>
    <mergeCell ref="H477:I477"/>
    <mergeCell ref="E478:G478"/>
    <mergeCell ref="H478:I478"/>
    <mergeCell ref="E479:G479"/>
    <mergeCell ref="H479:I479"/>
    <mergeCell ref="E474:G474"/>
    <mergeCell ref="H474:I474"/>
    <mergeCell ref="E475:G475"/>
    <mergeCell ref="H475:I475"/>
    <mergeCell ref="E476:G476"/>
    <mergeCell ref="H476:I476"/>
    <mergeCell ref="E489:G489"/>
    <mergeCell ref="H489:I489"/>
    <mergeCell ref="E490:G490"/>
    <mergeCell ref="H490:I490"/>
    <mergeCell ref="E491:G491"/>
    <mergeCell ref="H491:I491"/>
    <mergeCell ref="D486:G486"/>
    <mergeCell ref="H486:I486"/>
    <mergeCell ref="E487:G487"/>
    <mergeCell ref="H487:I487"/>
    <mergeCell ref="E488:G488"/>
    <mergeCell ref="H488:I488"/>
    <mergeCell ref="E483:G483"/>
    <mergeCell ref="H483:I483"/>
    <mergeCell ref="A484:G484"/>
    <mergeCell ref="H484:I484"/>
    <mergeCell ref="C485:G485"/>
    <mergeCell ref="H485:I485"/>
    <mergeCell ref="D498:G498"/>
    <mergeCell ref="H498:I498"/>
    <mergeCell ref="E499:G499"/>
    <mergeCell ref="H499:I499"/>
    <mergeCell ref="E500:G500"/>
    <mergeCell ref="H500:I500"/>
    <mergeCell ref="E495:G495"/>
    <mergeCell ref="H495:I495"/>
    <mergeCell ref="E496:G496"/>
    <mergeCell ref="H496:I496"/>
    <mergeCell ref="C497:G497"/>
    <mergeCell ref="H497:I497"/>
    <mergeCell ref="E492:G492"/>
    <mergeCell ref="H492:I492"/>
    <mergeCell ref="E493:G493"/>
    <mergeCell ref="H493:I493"/>
    <mergeCell ref="E494:G494"/>
    <mergeCell ref="H494:I494"/>
    <mergeCell ref="E507:G507"/>
    <mergeCell ref="H507:I507"/>
    <mergeCell ref="E508:G508"/>
    <mergeCell ref="H508:I508"/>
    <mergeCell ref="E509:G509"/>
    <mergeCell ref="H509:I509"/>
    <mergeCell ref="E504:G504"/>
    <mergeCell ref="H504:I504"/>
    <mergeCell ref="E505:G505"/>
    <mergeCell ref="H505:I505"/>
    <mergeCell ref="E506:G506"/>
    <mergeCell ref="H506:I506"/>
    <mergeCell ref="E501:G501"/>
    <mergeCell ref="H501:I501"/>
    <mergeCell ref="E502:G502"/>
    <mergeCell ref="H502:I502"/>
    <mergeCell ref="E503:G503"/>
    <mergeCell ref="H503:I503"/>
    <mergeCell ref="E516:G516"/>
    <mergeCell ref="H516:I516"/>
    <mergeCell ref="E517:G517"/>
    <mergeCell ref="H517:I517"/>
    <mergeCell ref="E518:G518"/>
    <mergeCell ref="H518:I518"/>
    <mergeCell ref="D513:G513"/>
    <mergeCell ref="H513:I513"/>
    <mergeCell ref="E514:G514"/>
    <mergeCell ref="H514:I514"/>
    <mergeCell ref="E515:G515"/>
    <mergeCell ref="H515:I515"/>
    <mergeCell ref="E510:G510"/>
    <mergeCell ref="H510:I510"/>
    <mergeCell ref="E511:G511"/>
    <mergeCell ref="H511:I511"/>
    <mergeCell ref="C512:G512"/>
    <mergeCell ref="H512:I512"/>
    <mergeCell ref="E525:G525"/>
    <mergeCell ref="H525:I525"/>
    <mergeCell ref="E526:G526"/>
    <mergeCell ref="H526:I526"/>
    <mergeCell ref="E527:G527"/>
    <mergeCell ref="H527:I527"/>
    <mergeCell ref="E522:G522"/>
    <mergeCell ref="H522:I522"/>
    <mergeCell ref="E523:G523"/>
    <mergeCell ref="H523:I523"/>
    <mergeCell ref="E524:G524"/>
    <mergeCell ref="H524:I524"/>
    <mergeCell ref="E519:G519"/>
    <mergeCell ref="H519:I519"/>
    <mergeCell ref="E520:G520"/>
    <mergeCell ref="H520:I520"/>
    <mergeCell ref="E521:G521"/>
    <mergeCell ref="H521:I521"/>
    <mergeCell ref="E534:G534"/>
    <mergeCell ref="H534:I534"/>
    <mergeCell ref="E535:G535"/>
    <mergeCell ref="H535:I535"/>
    <mergeCell ref="E536:G536"/>
    <mergeCell ref="H536:I536"/>
    <mergeCell ref="E531:G531"/>
    <mergeCell ref="H531:I531"/>
    <mergeCell ref="E532:G532"/>
    <mergeCell ref="H532:I532"/>
    <mergeCell ref="E533:G533"/>
    <mergeCell ref="H533:I533"/>
    <mergeCell ref="E528:G528"/>
    <mergeCell ref="H528:I528"/>
    <mergeCell ref="E529:G529"/>
    <mergeCell ref="H529:I529"/>
    <mergeCell ref="E530:G530"/>
    <mergeCell ref="H530:I530"/>
    <mergeCell ref="E543:G543"/>
    <mergeCell ref="H543:I543"/>
    <mergeCell ref="E544:G544"/>
    <mergeCell ref="H544:I544"/>
    <mergeCell ref="E545:G545"/>
    <mergeCell ref="H545:I545"/>
    <mergeCell ref="E540:G540"/>
    <mergeCell ref="H540:I540"/>
    <mergeCell ref="E541:G541"/>
    <mergeCell ref="H541:I541"/>
    <mergeCell ref="E542:G542"/>
    <mergeCell ref="H542:I542"/>
    <mergeCell ref="E537:G537"/>
    <mergeCell ref="H537:I537"/>
    <mergeCell ref="E538:G538"/>
    <mergeCell ref="H538:I538"/>
    <mergeCell ref="E539:G539"/>
    <mergeCell ref="H539:I539"/>
    <mergeCell ref="E552:G552"/>
    <mergeCell ref="H552:I552"/>
    <mergeCell ref="E553:G553"/>
    <mergeCell ref="H553:I553"/>
    <mergeCell ref="E554:G554"/>
    <mergeCell ref="H554:I554"/>
    <mergeCell ref="E549:G549"/>
    <mergeCell ref="H549:I549"/>
    <mergeCell ref="E550:G550"/>
    <mergeCell ref="H550:I550"/>
    <mergeCell ref="E551:G551"/>
    <mergeCell ref="H551:I551"/>
    <mergeCell ref="E546:G546"/>
    <mergeCell ref="H546:I546"/>
    <mergeCell ref="E547:G547"/>
    <mergeCell ref="H547:I547"/>
    <mergeCell ref="E548:G548"/>
    <mergeCell ref="H548:I548"/>
    <mergeCell ref="E561:G561"/>
    <mergeCell ref="H561:I561"/>
    <mergeCell ref="E562:G562"/>
    <mergeCell ref="H562:I562"/>
    <mergeCell ref="E563:G563"/>
    <mergeCell ref="H563:I563"/>
    <mergeCell ref="E558:G558"/>
    <mergeCell ref="H558:I558"/>
    <mergeCell ref="E559:G559"/>
    <mergeCell ref="H559:I559"/>
    <mergeCell ref="E560:G560"/>
    <mergeCell ref="H560:I560"/>
    <mergeCell ref="E555:G555"/>
    <mergeCell ref="H555:I555"/>
    <mergeCell ref="E556:G556"/>
    <mergeCell ref="H556:I556"/>
    <mergeCell ref="E557:G557"/>
    <mergeCell ref="H557:I557"/>
    <mergeCell ref="E570:G570"/>
    <mergeCell ref="H570:I570"/>
    <mergeCell ref="E571:G571"/>
    <mergeCell ref="H571:I571"/>
    <mergeCell ref="E572:G572"/>
    <mergeCell ref="H572:I572"/>
    <mergeCell ref="E567:G567"/>
    <mergeCell ref="H567:I567"/>
    <mergeCell ref="E568:G568"/>
    <mergeCell ref="H568:I568"/>
    <mergeCell ref="E569:G569"/>
    <mergeCell ref="H569:I569"/>
    <mergeCell ref="E564:G564"/>
    <mergeCell ref="H564:I564"/>
    <mergeCell ref="E565:G565"/>
    <mergeCell ref="H565:I565"/>
    <mergeCell ref="E566:G566"/>
    <mergeCell ref="H566:I566"/>
    <mergeCell ref="D579:G579"/>
    <mergeCell ref="H579:I579"/>
    <mergeCell ref="E580:G580"/>
    <mergeCell ref="H580:I580"/>
    <mergeCell ref="E581:G581"/>
    <mergeCell ref="H581:I581"/>
    <mergeCell ref="E576:G576"/>
    <mergeCell ref="H576:I576"/>
    <mergeCell ref="E577:G577"/>
    <mergeCell ref="H577:I577"/>
    <mergeCell ref="C578:G578"/>
    <mergeCell ref="H578:I578"/>
    <mergeCell ref="E573:G573"/>
    <mergeCell ref="H573:I573"/>
    <mergeCell ref="E574:G574"/>
    <mergeCell ref="H574:I574"/>
    <mergeCell ref="D575:G575"/>
    <mergeCell ref="H575:I575"/>
    <mergeCell ref="E588:G588"/>
    <mergeCell ref="H588:I588"/>
    <mergeCell ref="E589:G589"/>
    <mergeCell ref="H589:I589"/>
    <mergeCell ref="E590:G590"/>
    <mergeCell ref="H590:I590"/>
    <mergeCell ref="E585:G585"/>
    <mergeCell ref="H585:I585"/>
    <mergeCell ref="E586:G586"/>
    <mergeCell ref="H586:I586"/>
    <mergeCell ref="E587:G587"/>
    <mergeCell ref="H587:I587"/>
    <mergeCell ref="E582:G582"/>
    <mergeCell ref="H582:I582"/>
    <mergeCell ref="E583:G583"/>
    <mergeCell ref="H583:I583"/>
    <mergeCell ref="E584:G584"/>
    <mergeCell ref="H584:I584"/>
    <mergeCell ref="E597:G597"/>
    <mergeCell ref="H597:I597"/>
    <mergeCell ref="E598:G598"/>
    <mergeCell ref="H598:I598"/>
    <mergeCell ref="E599:G599"/>
    <mergeCell ref="H599:I599"/>
    <mergeCell ref="E594:G594"/>
    <mergeCell ref="H594:I594"/>
    <mergeCell ref="E595:G595"/>
    <mergeCell ref="H595:I595"/>
    <mergeCell ref="E596:G596"/>
    <mergeCell ref="H596:I596"/>
    <mergeCell ref="E591:G591"/>
    <mergeCell ref="H591:I591"/>
    <mergeCell ref="E592:G592"/>
    <mergeCell ref="H592:I592"/>
    <mergeCell ref="E593:G593"/>
    <mergeCell ref="H593:I593"/>
    <mergeCell ref="E606:G606"/>
    <mergeCell ref="H606:I606"/>
    <mergeCell ref="E607:G607"/>
    <mergeCell ref="H607:I607"/>
    <mergeCell ref="E608:G608"/>
    <mergeCell ref="H608:I608"/>
    <mergeCell ref="C603:G603"/>
    <mergeCell ref="H603:I603"/>
    <mergeCell ref="D604:G604"/>
    <mergeCell ref="H604:I604"/>
    <mergeCell ref="E605:G605"/>
    <mergeCell ref="H605:I605"/>
    <mergeCell ref="E600:G600"/>
    <mergeCell ref="H600:I600"/>
    <mergeCell ref="E601:G601"/>
    <mergeCell ref="H601:I601"/>
    <mergeCell ref="E602:G602"/>
    <mergeCell ref="H602:I602"/>
    <mergeCell ref="E615:G615"/>
    <mergeCell ref="H615:I615"/>
    <mergeCell ref="E616:G616"/>
    <mergeCell ref="H616:I616"/>
    <mergeCell ref="E617:G617"/>
    <mergeCell ref="H617:I617"/>
    <mergeCell ref="E612:G612"/>
    <mergeCell ref="H612:I612"/>
    <mergeCell ref="E613:G613"/>
    <mergeCell ref="H613:I613"/>
    <mergeCell ref="E614:G614"/>
    <mergeCell ref="H614:I614"/>
    <mergeCell ref="E609:G609"/>
    <mergeCell ref="H609:I609"/>
    <mergeCell ref="E610:G610"/>
    <mergeCell ref="H610:I610"/>
    <mergeCell ref="E611:G611"/>
    <mergeCell ref="H611:I611"/>
    <mergeCell ref="E624:G624"/>
    <mergeCell ref="H624:I624"/>
    <mergeCell ref="C625:G625"/>
    <mergeCell ref="H625:I625"/>
    <mergeCell ref="D626:G626"/>
    <mergeCell ref="H626:I626"/>
    <mergeCell ref="E621:G621"/>
    <mergeCell ref="H621:I621"/>
    <mergeCell ref="E622:G622"/>
    <mergeCell ref="H622:I622"/>
    <mergeCell ref="E623:G623"/>
    <mergeCell ref="H623:I623"/>
    <mergeCell ref="E618:G618"/>
    <mergeCell ref="H618:I618"/>
    <mergeCell ref="E619:G619"/>
    <mergeCell ref="H619:I619"/>
    <mergeCell ref="E620:G620"/>
    <mergeCell ref="H620:I620"/>
    <mergeCell ref="E633:G633"/>
    <mergeCell ref="H633:I633"/>
    <mergeCell ref="E634:G634"/>
    <mergeCell ref="H634:I634"/>
    <mergeCell ref="E635:G635"/>
    <mergeCell ref="H635:I635"/>
    <mergeCell ref="E630:G630"/>
    <mergeCell ref="H630:I630"/>
    <mergeCell ref="E631:G631"/>
    <mergeCell ref="H631:I631"/>
    <mergeCell ref="E632:G632"/>
    <mergeCell ref="H632:I632"/>
    <mergeCell ref="E627:G627"/>
    <mergeCell ref="H627:I627"/>
    <mergeCell ref="E628:G628"/>
    <mergeCell ref="H628:I628"/>
    <mergeCell ref="E629:G629"/>
    <mergeCell ref="H629:I629"/>
    <mergeCell ref="C642:G642"/>
    <mergeCell ref="H642:I642"/>
    <mergeCell ref="D643:G643"/>
    <mergeCell ref="H643:I643"/>
    <mergeCell ref="E644:G644"/>
    <mergeCell ref="H644:I644"/>
    <mergeCell ref="E639:G639"/>
    <mergeCell ref="H639:I639"/>
    <mergeCell ref="D640:G640"/>
    <mergeCell ref="H640:I640"/>
    <mergeCell ref="E641:G641"/>
    <mergeCell ref="H641:I641"/>
    <mergeCell ref="E636:G636"/>
    <mergeCell ref="H636:I636"/>
    <mergeCell ref="E637:G637"/>
    <mergeCell ref="H637:I637"/>
    <mergeCell ref="E638:G638"/>
    <mergeCell ref="H638:I638"/>
    <mergeCell ref="E651:G651"/>
    <mergeCell ref="H651:I651"/>
    <mergeCell ref="E652:G652"/>
    <mergeCell ref="H652:I652"/>
    <mergeCell ref="E653:G653"/>
    <mergeCell ref="H653:I653"/>
    <mergeCell ref="E648:G648"/>
    <mergeCell ref="H648:I648"/>
    <mergeCell ref="E649:G649"/>
    <mergeCell ref="H649:I649"/>
    <mergeCell ref="E650:G650"/>
    <mergeCell ref="H650:I650"/>
    <mergeCell ref="E645:G645"/>
    <mergeCell ref="H645:I645"/>
    <mergeCell ref="E646:G646"/>
    <mergeCell ref="H646:I646"/>
    <mergeCell ref="E647:G647"/>
    <mergeCell ref="H647:I647"/>
    <mergeCell ref="E660:G660"/>
    <mergeCell ref="H660:I660"/>
    <mergeCell ref="D661:G661"/>
    <mergeCell ref="H661:I661"/>
    <mergeCell ref="D662:D663"/>
    <mergeCell ref="E662:G662"/>
    <mergeCell ref="H662:I662"/>
    <mergeCell ref="E663:G663"/>
    <mergeCell ref="H663:I663"/>
    <mergeCell ref="E657:G657"/>
    <mergeCell ref="H657:I657"/>
    <mergeCell ref="E658:G658"/>
    <mergeCell ref="H658:I658"/>
    <mergeCell ref="E659:G659"/>
    <mergeCell ref="H659:I659"/>
    <mergeCell ref="E654:G654"/>
    <mergeCell ref="H654:I654"/>
    <mergeCell ref="E655:G655"/>
    <mergeCell ref="H655:I655"/>
    <mergeCell ref="E656:G656"/>
    <mergeCell ref="H656:I656"/>
    <mergeCell ref="D670:D671"/>
    <mergeCell ref="E670:G670"/>
    <mergeCell ref="H670:I670"/>
    <mergeCell ref="E671:G671"/>
    <mergeCell ref="H671:I671"/>
    <mergeCell ref="C672:G672"/>
    <mergeCell ref="H672:I672"/>
    <mergeCell ref="E667:G667"/>
    <mergeCell ref="H667:I667"/>
    <mergeCell ref="C668:G668"/>
    <mergeCell ref="H668:I668"/>
    <mergeCell ref="D669:G669"/>
    <mergeCell ref="H669:I669"/>
    <mergeCell ref="A664:G664"/>
    <mergeCell ref="H664:I664"/>
    <mergeCell ref="C665:G665"/>
    <mergeCell ref="H665:I665"/>
    <mergeCell ref="D666:G666"/>
    <mergeCell ref="H666:I666"/>
    <mergeCell ref="D679:G679"/>
    <mergeCell ref="H679:I679"/>
    <mergeCell ref="E680:G680"/>
    <mergeCell ref="H680:I680"/>
    <mergeCell ref="E681:G681"/>
    <mergeCell ref="H681:I681"/>
    <mergeCell ref="D676:G676"/>
    <mergeCell ref="H676:I676"/>
    <mergeCell ref="E677:G677"/>
    <mergeCell ref="H677:I677"/>
    <mergeCell ref="C678:G678"/>
    <mergeCell ref="H678:I678"/>
    <mergeCell ref="D673:G673"/>
    <mergeCell ref="H673:I673"/>
    <mergeCell ref="E674:G674"/>
    <mergeCell ref="H674:I674"/>
    <mergeCell ref="C675:G675"/>
    <mergeCell ref="H675:I675"/>
    <mergeCell ref="A688:G688"/>
    <mergeCell ref="H688:I688"/>
    <mergeCell ref="C689:G689"/>
    <mergeCell ref="H689:I689"/>
    <mergeCell ref="D690:G690"/>
    <mergeCell ref="H690:I690"/>
    <mergeCell ref="E685:G685"/>
    <mergeCell ref="H685:I685"/>
    <mergeCell ref="E686:G686"/>
    <mergeCell ref="H686:I686"/>
    <mergeCell ref="E687:G687"/>
    <mergeCell ref="H687:I687"/>
    <mergeCell ref="E682:G682"/>
    <mergeCell ref="H682:I682"/>
    <mergeCell ref="E683:G683"/>
    <mergeCell ref="H683:I683"/>
    <mergeCell ref="E684:G684"/>
    <mergeCell ref="H684:I684"/>
    <mergeCell ref="E697:G697"/>
    <mergeCell ref="H697:I697"/>
    <mergeCell ref="A698:G698"/>
    <mergeCell ref="H698:I698"/>
    <mergeCell ref="C699:G699"/>
    <mergeCell ref="H699:I699"/>
    <mergeCell ref="D694:G694"/>
    <mergeCell ref="H694:I694"/>
    <mergeCell ref="E695:G695"/>
    <mergeCell ref="H695:I695"/>
    <mergeCell ref="D696:G696"/>
    <mergeCell ref="H696:I696"/>
    <mergeCell ref="E691:G691"/>
    <mergeCell ref="H691:I691"/>
    <mergeCell ref="A692:G692"/>
    <mergeCell ref="H692:I692"/>
    <mergeCell ref="C693:G693"/>
    <mergeCell ref="H693:I693"/>
    <mergeCell ref="E706:G706"/>
    <mergeCell ref="H706:I706"/>
    <mergeCell ref="E707:G707"/>
    <mergeCell ref="H707:I707"/>
    <mergeCell ref="E708:G708"/>
    <mergeCell ref="H708:I708"/>
    <mergeCell ref="E703:G703"/>
    <mergeCell ref="H703:I703"/>
    <mergeCell ref="E704:G704"/>
    <mergeCell ref="H704:I704"/>
    <mergeCell ref="E705:G705"/>
    <mergeCell ref="H705:I705"/>
    <mergeCell ref="D700:G700"/>
    <mergeCell ref="H700:I700"/>
    <mergeCell ref="E701:G701"/>
    <mergeCell ref="H701:I701"/>
    <mergeCell ref="E702:G702"/>
    <mergeCell ref="H702:I702"/>
    <mergeCell ref="D715:G715"/>
    <mergeCell ref="H715:I715"/>
    <mergeCell ref="E716:G716"/>
    <mergeCell ref="H716:I716"/>
    <mergeCell ref="E717:G717"/>
    <mergeCell ref="H717:I717"/>
    <mergeCell ref="D712:G712"/>
    <mergeCell ref="H712:I712"/>
    <mergeCell ref="E713:G713"/>
    <mergeCell ref="H713:I713"/>
    <mergeCell ref="C714:G714"/>
    <mergeCell ref="H714:I714"/>
    <mergeCell ref="E709:G709"/>
    <mergeCell ref="H709:I709"/>
    <mergeCell ref="E710:G710"/>
    <mergeCell ref="H710:I710"/>
    <mergeCell ref="E711:G711"/>
    <mergeCell ref="H711:I711"/>
    <mergeCell ref="E724:G724"/>
    <mergeCell ref="H724:I724"/>
    <mergeCell ref="E725:G725"/>
    <mergeCell ref="H725:I725"/>
    <mergeCell ref="C726:G726"/>
    <mergeCell ref="H726:I726"/>
    <mergeCell ref="E721:G721"/>
    <mergeCell ref="H721:I721"/>
    <mergeCell ref="E722:G722"/>
    <mergeCell ref="H722:I722"/>
    <mergeCell ref="E723:G723"/>
    <mergeCell ref="H723:I723"/>
    <mergeCell ref="E718:G718"/>
    <mergeCell ref="H718:I718"/>
    <mergeCell ref="E719:G719"/>
    <mergeCell ref="H719:I719"/>
    <mergeCell ref="E720:G720"/>
    <mergeCell ref="H720:I720"/>
    <mergeCell ref="E733:G733"/>
    <mergeCell ref="H733:I733"/>
    <mergeCell ref="E734:G734"/>
    <mergeCell ref="H734:I734"/>
    <mergeCell ref="E735:G735"/>
    <mergeCell ref="H735:I735"/>
    <mergeCell ref="E730:G730"/>
    <mergeCell ref="H730:I730"/>
    <mergeCell ref="E731:G731"/>
    <mergeCell ref="H731:I731"/>
    <mergeCell ref="E732:G732"/>
    <mergeCell ref="H732:I732"/>
    <mergeCell ref="C727:C728"/>
    <mergeCell ref="D727:G727"/>
    <mergeCell ref="H727:I727"/>
    <mergeCell ref="E728:G728"/>
    <mergeCell ref="H728:I728"/>
    <mergeCell ref="E729:G729"/>
    <mergeCell ref="H729:I729"/>
    <mergeCell ref="E742:G742"/>
    <mergeCell ref="H742:I742"/>
    <mergeCell ref="E743:G743"/>
    <mergeCell ref="H743:I743"/>
    <mergeCell ref="E744:G744"/>
    <mergeCell ref="H744:I744"/>
    <mergeCell ref="E739:G739"/>
    <mergeCell ref="H739:I739"/>
    <mergeCell ref="E740:G740"/>
    <mergeCell ref="H740:I740"/>
    <mergeCell ref="E741:G741"/>
    <mergeCell ref="H741:I741"/>
    <mergeCell ref="E736:G736"/>
    <mergeCell ref="H736:I736"/>
    <mergeCell ref="E737:G737"/>
    <mergeCell ref="H737:I737"/>
    <mergeCell ref="E738:G738"/>
    <mergeCell ref="H738:I738"/>
    <mergeCell ref="E751:G751"/>
    <mergeCell ref="H751:I751"/>
    <mergeCell ref="E752:G752"/>
    <mergeCell ref="H752:I752"/>
    <mergeCell ref="E753:G753"/>
    <mergeCell ref="H753:I753"/>
    <mergeCell ref="D748:G748"/>
    <mergeCell ref="H748:I748"/>
    <mergeCell ref="E749:G749"/>
    <mergeCell ref="H749:I749"/>
    <mergeCell ref="E750:G750"/>
    <mergeCell ref="H750:I750"/>
    <mergeCell ref="E745:G745"/>
    <mergeCell ref="H745:I745"/>
    <mergeCell ref="E746:G746"/>
    <mergeCell ref="H746:I746"/>
    <mergeCell ref="C747:G747"/>
    <mergeCell ref="H747:I747"/>
    <mergeCell ref="E760:G760"/>
    <mergeCell ref="H760:I760"/>
    <mergeCell ref="E761:G761"/>
    <mergeCell ref="H761:I761"/>
    <mergeCell ref="E762:G762"/>
    <mergeCell ref="H762:I762"/>
    <mergeCell ref="E757:G757"/>
    <mergeCell ref="H757:I757"/>
    <mergeCell ref="E758:G758"/>
    <mergeCell ref="H758:I758"/>
    <mergeCell ref="E759:G759"/>
    <mergeCell ref="H759:I759"/>
    <mergeCell ref="E754:G754"/>
    <mergeCell ref="H754:I754"/>
    <mergeCell ref="E755:G755"/>
    <mergeCell ref="H755:I755"/>
    <mergeCell ref="E756:G756"/>
    <mergeCell ref="H756:I756"/>
    <mergeCell ref="E769:G769"/>
    <mergeCell ref="H769:I769"/>
    <mergeCell ref="C770:G770"/>
    <mergeCell ref="H770:I770"/>
    <mergeCell ref="D771:G771"/>
    <mergeCell ref="H771:I771"/>
    <mergeCell ref="E766:G766"/>
    <mergeCell ref="H766:I766"/>
    <mergeCell ref="E767:G767"/>
    <mergeCell ref="H767:I767"/>
    <mergeCell ref="E768:G768"/>
    <mergeCell ref="H768:I768"/>
    <mergeCell ref="E763:G763"/>
    <mergeCell ref="H763:I763"/>
    <mergeCell ref="E764:G764"/>
    <mergeCell ref="H764:I764"/>
    <mergeCell ref="E765:G765"/>
    <mergeCell ref="H765:I765"/>
    <mergeCell ref="E778:G778"/>
    <mergeCell ref="H778:I778"/>
    <mergeCell ref="E779:G779"/>
    <mergeCell ref="H779:I779"/>
    <mergeCell ref="E780:G780"/>
    <mergeCell ref="H780:I780"/>
    <mergeCell ref="E775:G775"/>
    <mergeCell ref="H775:I775"/>
    <mergeCell ref="E776:G776"/>
    <mergeCell ref="H776:I776"/>
    <mergeCell ref="E777:G777"/>
    <mergeCell ref="H777:I777"/>
    <mergeCell ref="E772:G772"/>
    <mergeCell ref="H772:I772"/>
    <mergeCell ref="E773:G773"/>
    <mergeCell ref="H773:I773"/>
    <mergeCell ref="E774:G774"/>
    <mergeCell ref="H774:I774"/>
    <mergeCell ref="E787:G787"/>
    <mergeCell ref="H787:I787"/>
    <mergeCell ref="E788:G788"/>
    <mergeCell ref="H788:I788"/>
    <mergeCell ref="E789:G789"/>
    <mergeCell ref="H789:I789"/>
    <mergeCell ref="E784:G784"/>
    <mergeCell ref="H784:I784"/>
    <mergeCell ref="E785:G785"/>
    <mergeCell ref="H785:I785"/>
    <mergeCell ref="E786:G786"/>
    <mergeCell ref="H786:I786"/>
    <mergeCell ref="E781:G781"/>
    <mergeCell ref="H781:I781"/>
    <mergeCell ref="E782:G782"/>
    <mergeCell ref="H782:I782"/>
    <mergeCell ref="E783:G783"/>
    <mergeCell ref="H783:I783"/>
    <mergeCell ref="E796:G796"/>
    <mergeCell ref="H796:I796"/>
    <mergeCell ref="E797:G797"/>
    <mergeCell ref="H797:I797"/>
    <mergeCell ref="E798:G798"/>
    <mergeCell ref="H798:I798"/>
    <mergeCell ref="E793:G793"/>
    <mergeCell ref="H793:I793"/>
    <mergeCell ref="E794:G794"/>
    <mergeCell ref="H794:I794"/>
    <mergeCell ref="E795:G795"/>
    <mergeCell ref="H795:I795"/>
    <mergeCell ref="C790:G790"/>
    <mergeCell ref="H790:I790"/>
    <mergeCell ref="D791:G791"/>
    <mergeCell ref="H791:I791"/>
    <mergeCell ref="E792:G792"/>
    <mergeCell ref="H792:I792"/>
    <mergeCell ref="E805:G805"/>
    <mergeCell ref="H805:I805"/>
    <mergeCell ref="E806:G806"/>
    <mergeCell ref="H806:I806"/>
    <mergeCell ref="E807:G807"/>
    <mergeCell ref="H807:I807"/>
    <mergeCell ref="E802:G802"/>
    <mergeCell ref="H802:I802"/>
    <mergeCell ref="E803:G803"/>
    <mergeCell ref="H803:I803"/>
    <mergeCell ref="E804:G804"/>
    <mergeCell ref="H804:I804"/>
    <mergeCell ref="E799:G799"/>
    <mergeCell ref="H799:I799"/>
    <mergeCell ref="E800:G800"/>
    <mergeCell ref="H800:I800"/>
    <mergeCell ref="E801:G801"/>
    <mergeCell ref="H801:I801"/>
    <mergeCell ref="E814:G814"/>
    <mergeCell ref="H814:I814"/>
    <mergeCell ref="E815:G815"/>
    <mergeCell ref="H815:I815"/>
    <mergeCell ref="C816:G816"/>
    <mergeCell ref="H816:I816"/>
    <mergeCell ref="E811:G811"/>
    <mergeCell ref="H811:I811"/>
    <mergeCell ref="E812:G812"/>
    <mergeCell ref="H812:I812"/>
    <mergeCell ref="E813:G813"/>
    <mergeCell ref="H813:I813"/>
    <mergeCell ref="E808:G808"/>
    <mergeCell ref="H808:I808"/>
    <mergeCell ref="E809:G809"/>
    <mergeCell ref="H809:I809"/>
    <mergeCell ref="E810:G810"/>
    <mergeCell ref="H810:I810"/>
    <mergeCell ref="E823:G823"/>
    <mergeCell ref="H823:I823"/>
    <mergeCell ref="E824:G824"/>
    <mergeCell ref="H824:I824"/>
    <mergeCell ref="E825:G825"/>
    <mergeCell ref="H825:I825"/>
    <mergeCell ref="E820:G820"/>
    <mergeCell ref="H820:I820"/>
    <mergeCell ref="E821:G821"/>
    <mergeCell ref="H821:I821"/>
    <mergeCell ref="E822:G822"/>
    <mergeCell ref="H822:I822"/>
    <mergeCell ref="D817:G817"/>
    <mergeCell ref="H817:I817"/>
    <mergeCell ref="E818:G818"/>
    <mergeCell ref="H818:I818"/>
    <mergeCell ref="E819:G819"/>
    <mergeCell ref="H819:I819"/>
    <mergeCell ref="E832:G832"/>
    <mergeCell ref="H832:I832"/>
    <mergeCell ref="E833:G833"/>
    <mergeCell ref="H833:I833"/>
    <mergeCell ref="E834:G834"/>
    <mergeCell ref="H834:I834"/>
    <mergeCell ref="E829:G829"/>
    <mergeCell ref="H829:I829"/>
    <mergeCell ref="E830:G830"/>
    <mergeCell ref="H830:I830"/>
    <mergeCell ref="E831:G831"/>
    <mergeCell ref="H831:I831"/>
    <mergeCell ref="E826:G826"/>
    <mergeCell ref="H826:I826"/>
    <mergeCell ref="E827:G827"/>
    <mergeCell ref="H827:I827"/>
    <mergeCell ref="E828:G828"/>
    <mergeCell ref="H828:I828"/>
    <mergeCell ref="E841:G841"/>
    <mergeCell ref="H841:I841"/>
    <mergeCell ref="E842:G842"/>
    <mergeCell ref="H842:I842"/>
    <mergeCell ref="E843:G843"/>
    <mergeCell ref="H843:I843"/>
    <mergeCell ref="D838:G838"/>
    <mergeCell ref="H838:I838"/>
    <mergeCell ref="E839:G839"/>
    <mergeCell ref="H839:I839"/>
    <mergeCell ref="E840:G840"/>
    <mergeCell ref="H840:I840"/>
    <mergeCell ref="D835:G835"/>
    <mergeCell ref="H835:I835"/>
    <mergeCell ref="E836:G836"/>
    <mergeCell ref="H836:I836"/>
    <mergeCell ref="C837:G837"/>
    <mergeCell ref="H837:I837"/>
    <mergeCell ref="E850:G850"/>
    <mergeCell ref="H850:I850"/>
    <mergeCell ref="E851:G851"/>
    <mergeCell ref="H851:I851"/>
    <mergeCell ref="E852:G852"/>
    <mergeCell ref="H852:I852"/>
    <mergeCell ref="E847:G847"/>
    <mergeCell ref="H847:I847"/>
    <mergeCell ref="E848:G848"/>
    <mergeCell ref="H848:I848"/>
    <mergeCell ref="E849:G849"/>
    <mergeCell ref="H849:I849"/>
    <mergeCell ref="E844:G844"/>
    <mergeCell ref="H844:I844"/>
    <mergeCell ref="E845:G845"/>
    <mergeCell ref="H845:I845"/>
    <mergeCell ref="E846:G846"/>
    <mergeCell ref="H846:I846"/>
    <mergeCell ref="E859:G859"/>
    <mergeCell ref="H859:I859"/>
    <mergeCell ref="E860:G860"/>
    <mergeCell ref="H860:I860"/>
    <mergeCell ref="E861:G861"/>
    <mergeCell ref="H861:I861"/>
    <mergeCell ref="E856:G856"/>
    <mergeCell ref="H856:I856"/>
    <mergeCell ref="E857:G857"/>
    <mergeCell ref="H857:I857"/>
    <mergeCell ref="E858:G858"/>
    <mergeCell ref="H858:I858"/>
    <mergeCell ref="E853:G853"/>
    <mergeCell ref="H853:I853"/>
    <mergeCell ref="E854:G854"/>
    <mergeCell ref="H854:I854"/>
    <mergeCell ref="E855:G855"/>
    <mergeCell ref="H855:I855"/>
    <mergeCell ref="E868:G868"/>
    <mergeCell ref="H868:I868"/>
    <mergeCell ref="E869:G869"/>
    <mergeCell ref="H869:I869"/>
    <mergeCell ref="E870:G870"/>
    <mergeCell ref="H870:I870"/>
    <mergeCell ref="E865:G865"/>
    <mergeCell ref="H865:I865"/>
    <mergeCell ref="E866:G866"/>
    <mergeCell ref="H866:I866"/>
    <mergeCell ref="E867:G867"/>
    <mergeCell ref="H867:I867"/>
    <mergeCell ref="E862:G862"/>
    <mergeCell ref="H862:I862"/>
    <mergeCell ref="E863:G863"/>
    <mergeCell ref="H863:I863"/>
    <mergeCell ref="E864:G864"/>
    <mergeCell ref="H864:I864"/>
    <mergeCell ref="E877:G877"/>
    <mergeCell ref="H877:I877"/>
    <mergeCell ref="E878:G878"/>
    <mergeCell ref="H878:I878"/>
    <mergeCell ref="E879:G879"/>
    <mergeCell ref="H879:I879"/>
    <mergeCell ref="E874:G874"/>
    <mergeCell ref="H874:I874"/>
    <mergeCell ref="E875:G875"/>
    <mergeCell ref="H875:I875"/>
    <mergeCell ref="E876:G876"/>
    <mergeCell ref="H876:I876"/>
    <mergeCell ref="E871:G871"/>
    <mergeCell ref="H871:I871"/>
    <mergeCell ref="E872:G872"/>
    <mergeCell ref="H872:I872"/>
    <mergeCell ref="E873:G873"/>
    <mergeCell ref="H873:I873"/>
    <mergeCell ref="A886:G886"/>
    <mergeCell ref="H886:I886"/>
    <mergeCell ref="C887:G887"/>
    <mergeCell ref="H887:I887"/>
    <mergeCell ref="D888:G888"/>
    <mergeCell ref="H888:I888"/>
    <mergeCell ref="E883:G883"/>
    <mergeCell ref="H883:I883"/>
    <mergeCell ref="E884:G884"/>
    <mergeCell ref="H884:I884"/>
    <mergeCell ref="E885:G885"/>
    <mergeCell ref="H885:I885"/>
    <mergeCell ref="E880:G880"/>
    <mergeCell ref="H880:I880"/>
    <mergeCell ref="E881:G881"/>
    <mergeCell ref="H881:I881"/>
    <mergeCell ref="E882:G882"/>
    <mergeCell ref="H882:I882"/>
    <mergeCell ref="C895:G895"/>
    <mergeCell ref="H895:I895"/>
    <mergeCell ref="D896:G896"/>
    <mergeCell ref="H896:I896"/>
    <mergeCell ref="E897:G897"/>
    <mergeCell ref="H897:I897"/>
    <mergeCell ref="D892:G892"/>
    <mergeCell ref="H892:I892"/>
    <mergeCell ref="E893:G893"/>
    <mergeCell ref="H893:I893"/>
    <mergeCell ref="A894:G894"/>
    <mergeCell ref="H894:I894"/>
    <mergeCell ref="E889:G889"/>
    <mergeCell ref="H889:I889"/>
    <mergeCell ref="E890:G890"/>
    <mergeCell ref="H890:I890"/>
    <mergeCell ref="E891:G891"/>
    <mergeCell ref="H891:I891"/>
    <mergeCell ref="D904:G904"/>
    <mergeCell ref="H904:I904"/>
    <mergeCell ref="E905:G905"/>
    <mergeCell ref="H905:I905"/>
    <mergeCell ref="C906:G906"/>
    <mergeCell ref="H906:I906"/>
    <mergeCell ref="D901:G901"/>
    <mergeCell ref="H901:I901"/>
    <mergeCell ref="E902:G902"/>
    <mergeCell ref="H902:I902"/>
    <mergeCell ref="C903:G903"/>
    <mergeCell ref="H903:I903"/>
    <mergeCell ref="E898:G898"/>
    <mergeCell ref="H898:I898"/>
    <mergeCell ref="E899:G899"/>
    <mergeCell ref="H899:I899"/>
    <mergeCell ref="C900:G900"/>
    <mergeCell ref="H900:I900"/>
    <mergeCell ref="D913:G913"/>
    <mergeCell ref="H913:I913"/>
    <mergeCell ref="E914:G914"/>
    <mergeCell ref="H914:I914"/>
    <mergeCell ref="E915:G915"/>
    <mergeCell ref="H915:I915"/>
    <mergeCell ref="D910:G910"/>
    <mergeCell ref="H910:I910"/>
    <mergeCell ref="E911:G911"/>
    <mergeCell ref="H911:I911"/>
    <mergeCell ref="C912:G912"/>
    <mergeCell ref="H912:I912"/>
    <mergeCell ref="D907:G907"/>
    <mergeCell ref="H907:I907"/>
    <mergeCell ref="E908:G908"/>
    <mergeCell ref="H908:I908"/>
    <mergeCell ref="C909:G909"/>
    <mergeCell ref="H909:I909"/>
    <mergeCell ref="C922:C924"/>
    <mergeCell ref="D922:G922"/>
    <mergeCell ref="H922:I922"/>
    <mergeCell ref="D923:D924"/>
    <mergeCell ref="E923:G923"/>
    <mergeCell ref="H923:I923"/>
    <mergeCell ref="E924:G924"/>
    <mergeCell ref="H924:I924"/>
    <mergeCell ref="D919:G919"/>
    <mergeCell ref="H919:I919"/>
    <mergeCell ref="E920:G920"/>
    <mergeCell ref="H920:I920"/>
    <mergeCell ref="C921:G921"/>
    <mergeCell ref="H921:I921"/>
    <mergeCell ref="D916:G916"/>
    <mergeCell ref="H916:I916"/>
    <mergeCell ref="E917:G917"/>
    <mergeCell ref="H917:I917"/>
    <mergeCell ref="C918:G918"/>
    <mergeCell ref="H918:I918"/>
    <mergeCell ref="C931:G931"/>
    <mergeCell ref="H931:I931"/>
    <mergeCell ref="C932:C933"/>
    <mergeCell ref="D932:G932"/>
    <mergeCell ref="H932:I932"/>
    <mergeCell ref="E933:G933"/>
    <mergeCell ref="H933:I933"/>
    <mergeCell ref="E928:G928"/>
    <mergeCell ref="H928:I928"/>
    <mergeCell ref="E929:G929"/>
    <mergeCell ref="H929:I929"/>
    <mergeCell ref="E930:G930"/>
    <mergeCell ref="H930:I930"/>
    <mergeCell ref="C925:G925"/>
    <mergeCell ref="H925:I925"/>
    <mergeCell ref="D926:G926"/>
    <mergeCell ref="H926:I926"/>
    <mergeCell ref="E927:G927"/>
    <mergeCell ref="H927:I927"/>
    <mergeCell ref="E940:G940"/>
    <mergeCell ref="H940:I940"/>
    <mergeCell ref="D941:G941"/>
    <mergeCell ref="H941:I941"/>
    <mergeCell ref="E942:G942"/>
    <mergeCell ref="H942:I942"/>
    <mergeCell ref="E937:G937"/>
    <mergeCell ref="H937:I937"/>
    <mergeCell ref="E938:G938"/>
    <mergeCell ref="H938:I938"/>
    <mergeCell ref="E939:G939"/>
    <mergeCell ref="H939:I939"/>
    <mergeCell ref="C934:G934"/>
    <mergeCell ref="H934:I934"/>
    <mergeCell ref="D935:G935"/>
    <mergeCell ref="H935:I935"/>
    <mergeCell ref="E936:G936"/>
    <mergeCell ref="H936:I936"/>
    <mergeCell ref="E949:G949"/>
    <mergeCell ref="H949:I949"/>
    <mergeCell ref="C950:G950"/>
    <mergeCell ref="H950:I950"/>
    <mergeCell ref="D951:G951"/>
    <mergeCell ref="H951:I951"/>
    <mergeCell ref="D946:G946"/>
    <mergeCell ref="H946:I946"/>
    <mergeCell ref="E947:G947"/>
    <mergeCell ref="H947:I947"/>
    <mergeCell ref="D948:G948"/>
    <mergeCell ref="H948:I948"/>
    <mergeCell ref="E943:G943"/>
    <mergeCell ref="H943:I943"/>
    <mergeCell ref="A944:G944"/>
    <mergeCell ref="H944:I944"/>
    <mergeCell ref="C945:G945"/>
    <mergeCell ref="H945:I945"/>
    <mergeCell ref="E958:G958"/>
    <mergeCell ref="H958:I958"/>
    <mergeCell ref="E959:G959"/>
    <mergeCell ref="H959:I959"/>
    <mergeCell ref="E960:G960"/>
    <mergeCell ref="H960:I960"/>
    <mergeCell ref="C955:G955"/>
    <mergeCell ref="H955:I955"/>
    <mergeCell ref="D956:G956"/>
    <mergeCell ref="H956:I956"/>
    <mergeCell ref="E957:G957"/>
    <mergeCell ref="H957:I957"/>
    <mergeCell ref="E952:G952"/>
    <mergeCell ref="H952:I952"/>
    <mergeCell ref="E953:G953"/>
    <mergeCell ref="H953:I953"/>
    <mergeCell ref="E954:G954"/>
    <mergeCell ref="H954:I954"/>
    <mergeCell ref="C967:G967"/>
    <mergeCell ref="H967:I967"/>
    <mergeCell ref="D968:G968"/>
    <mergeCell ref="H968:I968"/>
    <mergeCell ref="E969:G969"/>
    <mergeCell ref="H969:I969"/>
    <mergeCell ref="E964:G964"/>
    <mergeCell ref="H964:I964"/>
    <mergeCell ref="E965:G965"/>
    <mergeCell ref="H965:I965"/>
    <mergeCell ref="E966:G966"/>
    <mergeCell ref="H966:I966"/>
    <mergeCell ref="E961:G961"/>
    <mergeCell ref="H961:I961"/>
    <mergeCell ref="E962:G962"/>
    <mergeCell ref="H962:I962"/>
    <mergeCell ref="E963:G963"/>
    <mergeCell ref="H963:I963"/>
    <mergeCell ref="E976:G976"/>
    <mergeCell ref="H976:I976"/>
    <mergeCell ref="C977:G977"/>
    <mergeCell ref="H977:I977"/>
    <mergeCell ref="D978:G978"/>
    <mergeCell ref="H978:I978"/>
    <mergeCell ref="E973:G973"/>
    <mergeCell ref="H973:I973"/>
    <mergeCell ref="E974:G974"/>
    <mergeCell ref="H974:I974"/>
    <mergeCell ref="E975:G975"/>
    <mergeCell ref="H975:I975"/>
    <mergeCell ref="E970:G970"/>
    <mergeCell ref="H970:I970"/>
    <mergeCell ref="E971:G971"/>
    <mergeCell ref="H971:I971"/>
    <mergeCell ref="E972:G972"/>
    <mergeCell ref="H972:I972"/>
    <mergeCell ref="E985:G985"/>
    <mergeCell ref="H985:I985"/>
    <mergeCell ref="E986:G986"/>
    <mergeCell ref="H986:I986"/>
    <mergeCell ref="E987:G987"/>
    <mergeCell ref="H987:I987"/>
    <mergeCell ref="E982:G982"/>
    <mergeCell ref="H982:I982"/>
    <mergeCell ref="E983:G983"/>
    <mergeCell ref="H983:I983"/>
    <mergeCell ref="E984:G984"/>
    <mergeCell ref="H984:I984"/>
    <mergeCell ref="E979:G979"/>
    <mergeCell ref="H979:I979"/>
    <mergeCell ref="E980:G980"/>
    <mergeCell ref="H980:I980"/>
    <mergeCell ref="E981:G981"/>
    <mergeCell ref="H981:I981"/>
    <mergeCell ref="E994:G994"/>
    <mergeCell ref="H994:I994"/>
    <mergeCell ref="E995:G995"/>
    <mergeCell ref="H995:I995"/>
    <mergeCell ref="E996:G996"/>
    <mergeCell ref="H996:I996"/>
    <mergeCell ref="E991:G991"/>
    <mergeCell ref="H991:I991"/>
    <mergeCell ref="E992:G992"/>
    <mergeCell ref="H992:I992"/>
    <mergeCell ref="E993:G993"/>
    <mergeCell ref="H993:I993"/>
    <mergeCell ref="E988:G988"/>
    <mergeCell ref="H988:I988"/>
    <mergeCell ref="E989:G989"/>
    <mergeCell ref="H989:I989"/>
    <mergeCell ref="E990:G990"/>
    <mergeCell ref="H990:I990"/>
    <mergeCell ref="E1003:G1003"/>
    <mergeCell ref="H1003:I1003"/>
    <mergeCell ref="C1004:G1004"/>
    <mergeCell ref="H1004:I1004"/>
    <mergeCell ref="C1005:C1006"/>
    <mergeCell ref="D1005:G1005"/>
    <mergeCell ref="H1005:I1005"/>
    <mergeCell ref="E1006:G1006"/>
    <mergeCell ref="H1006:I1006"/>
    <mergeCell ref="A1000:G1000"/>
    <mergeCell ref="H1000:I1000"/>
    <mergeCell ref="C1001:G1001"/>
    <mergeCell ref="H1001:I1001"/>
    <mergeCell ref="D1002:G1002"/>
    <mergeCell ref="H1002:I1002"/>
    <mergeCell ref="E997:G997"/>
    <mergeCell ref="H997:I997"/>
    <mergeCell ref="E998:G998"/>
    <mergeCell ref="H998:I998"/>
    <mergeCell ref="E999:G999"/>
    <mergeCell ref="H999:I999"/>
    <mergeCell ref="E1013:G1013"/>
    <mergeCell ref="H1013:I1013"/>
    <mergeCell ref="E1014:G1014"/>
    <mergeCell ref="H1014:I1014"/>
    <mergeCell ref="E1015:G1015"/>
    <mergeCell ref="H1015:I1015"/>
    <mergeCell ref="E1010:G1010"/>
    <mergeCell ref="H1010:I1010"/>
    <mergeCell ref="E1011:G1011"/>
    <mergeCell ref="H1011:I1011"/>
    <mergeCell ref="E1012:G1012"/>
    <mergeCell ref="H1012:I1012"/>
    <mergeCell ref="E1007:G1007"/>
    <mergeCell ref="H1007:I1007"/>
    <mergeCell ref="E1008:G1008"/>
    <mergeCell ref="H1008:I1008"/>
    <mergeCell ref="E1009:G1009"/>
    <mergeCell ref="H1009:I1009"/>
    <mergeCell ref="E1022:G1022"/>
    <mergeCell ref="H1022:I1022"/>
    <mergeCell ref="E1023:G1023"/>
    <mergeCell ref="H1023:I1023"/>
    <mergeCell ref="E1024:G1024"/>
    <mergeCell ref="H1024:I1024"/>
    <mergeCell ref="E1019:G1019"/>
    <mergeCell ref="H1019:I1019"/>
    <mergeCell ref="E1020:G1020"/>
    <mergeCell ref="H1020:I1020"/>
    <mergeCell ref="E1021:G1021"/>
    <mergeCell ref="H1021:I1021"/>
    <mergeCell ref="E1016:G1016"/>
    <mergeCell ref="H1016:I1016"/>
    <mergeCell ref="E1017:G1017"/>
    <mergeCell ref="H1017:I1017"/>
    <mergeCell ref="E1018:G1018"/>
    <mergeCell ref="H1018:I1018"/>
    <mergeCell ref="E1031:G1031"/>
    <mergeCell ref="H1031:I1031"/>
    <mergeCell ref="E1032:G1032"/>
    <mergeCell ref="H1032:I1032"/>
    <mergeCell ref="E1033:G1033"/>
    <mergeCell ref="H1033:I1033"/>
    <mergeCell ref="E1028:G1028"/>
    <mergeCell ref="H1028:I1028"/>
    <mergeCell ref="C1029:G1029"/>
    <mergeCell ref="H1029:I1029"/>
    <mergeCell ref="D1030:G1030"/>
    <mergeCell ref="H1030:I1030"/>
    <mergeCell ref="E1025:G1025"/>
    <mergeCell ref="H1025:I1025"/>
    <mergeCell ref="E1026:G1026"/>
    <mergeCell ref="H1026:I1026"/>
    <mergeCell ref="E1027:G1027"/>
    <mergeCell ref="H1027:I1027"/>
    <mergeCell ref="E1040:G1040"/>
    <mergeCell ref="H1040:I1040"/>
    <mergeCell ref="E1041:G1041"/>
    <mergeCell ref="H1041:I1041"/>
    <mergeCell ref="E1042:G1042"/>
    <mergeCell ref="H1042:I1042"/>
    <mergeCell ref="E1037:G1037"/>
    <mergeCell ref="H1037:I1037"/>
    <mergeCell ref="E1038:G1038"/>
    <mergeCell ref="H1038:I1038"/>
    <mergeCell ref="E1039:G1039"/>
    <mergeCell ref="H1039:I1039"/>
    <mergeCell ref="E1034:G1034"/>
    <mergeCell ref="H1034:I1034"/>
    <mergeCell ref="E1035:G1035"/>
    <mergeCell ref="H1035:I1035"/>
    <mergeCell ref="E1036:G1036"/>
    <mergeCell ref="H1036:I1036"/>
    <mergeCell ref="E1049:G1049"/>
    <mergeCell ref="H1049:I1049"/>
    <mergeCell ref="E1050:G1050"/>
    <mergeCell ref="H1050:I1050"/>
    <mergeCell ref="E1051:G1051"/>
    <mergeCell ref="H1051:I1051"/>
    <mergeCell ref="E1046:G1046"/>
    <mergeCell ref="H1046:I1046"/>
    <mergeCell ref="E1047:G1047"/>
    <mergeCell ref="H1047:I1047"/>
    <mergeCell ref="E1048:G1048"/>
    <mergeCell ref="H1048:I1048"/>
    <mergeCell ref="E1043:G1043"/>
    <mergeCell ref="H1043:I1043"/>
    <mergeCell ref="E1044:G1044"/>
    <mergeCell ref="H1044:I1044"/>
    <mergeCell ref="E1045:G1045"/>
    <mergeCell ref="H1045:I1045"/>
    <mergeCell ref="E1058:G1058"/>
    <mergeCell ref="H1058:I1058"/>
    <mergeCell ref="E1059:G1059"/>
    <mergeCell ref="H1059:I1059"/>
    <mergeCell ref="E1060:G1060"/>
    <mergeCell ref="H1060:I1060"/>
    <mergeCell ref="E1055:G1055"/>
    <mergeCell ref="H1055:I1055"/>
    <mergeCell ref="E1056:G1056"/>
    <mergeCell ref="H1056:I1056"/>
    <mergeCell ref="E1057:G1057"/>
    <mergeCell ref="H1057:I1057"/>
    <mergeCell ref="E1052:G1052"/>
    <mergeCell ref="H1052:I1052"/>
    <mergeCell ref="E1053:G1053"/>
    <mergeCell ref="H1053:I1053"/>
    <mergeCell ref="E1054:G1054"/>
    <mergeCell ref="H1054:I1054"/>
    <mergeCell ref="E1067:G1067"/>
    <mergeCell ref="H1067:I1067"/>
    <mergeCell ref="E1068:G1068"/>
    <mergeCell ref="H1068:I1068"/>
    <mergeCell ref="E1069:G1069"/>
    <mergeCell ref="H1069:I1069"/>
    <mergeCell ref="E1064:G1064"/>
    <mergeCell ref="H1064:I1064"/>
    <mergeCell ref="E1065:G1065"/>
    <mergeCell ref="H1065:I1065"/>
    <mergeCell ref="E1066:G1066"/>
    <mergeCell ref="H1066:I1066"/>
    <mergeCell ref="E1061:G1061"/>
    <mergeCell ref="H1061:I1061"/>
    <mergeCell ref="E1062:G1062"/>
    <mergeCell ref="H1062:I1062"/>
    <mergeCell ref="E1063:G1063"/>
    <mergeCell ref="H1063:I1063"/>
    <mergeCell ref="E1076:G1076"/>
    <mergeCell ref="H1076:I1076"/>
    <mergeCell ref="E1077:G1077"/>
    <mergeCell ref="H1077:I1077"/>
    <mergeCell ref="E1078:G1078"/>
    <mergeCell ref="H1078:I1078"/>
    <mergeCell ref="E1073:G1073"/>
    <mergeCell ref="H1073:I1073"/>
    <mergeCell ref="E1074:G1074"/>
    <mergeCell ref="H1074:I1074"/>
    <mergeCell ref="E1075:G1075"/>
    <mergeCell ref="H1075:I1075"/>
    <mergeCell ref="E1070:G1070"/>
    <mergeCell ref="H1070:I1070"/>
    <mergeCell ref="E1071:G1071"/>
    <mergeCell ref="H1071:I1071"/>
    <mergeCell ref="E1072:G1072"/>
    <mergeCell ref="H1072:I1072"/>
    <mergeCell ref="E1085:G1085"/>
    <mergeCell ref="H1085:I1085"/>
    <mergeCell ref="E1086:G1086"/>
    <mergeCell ref="H1086:I1086"/>
    <mergeCell ref="E1087:G1087"/>
    <mergeCell ref="H1087:I1087"/>
    <mergeCell ref="E1082:G1082"/>
    <mergeCell ref="H1082:I1082"/>
    <mergeCell ref="E1083:G1083"/>
    <mergeCell ref="H1083:I1083"/>
    <mergeCell ref="E1084:G1084"/>
    <mergeCell ref="H1084:I1084"/>
    <mergeCell ref="E1079:G1079"/>
    <mergeCell ref="H1079:I1079"/>
    <mergeCell ref="E1080:G1080"/>
    <mergeCell ref="H1080:I1080"/>
    <mergeCell ref="E1081:G1081"/>
    <mergeCell ref="H1081:I1081"/>
    <mergeCell ref="D1094:G1094"/>
    <mergeCell ref="H1094:I1094"/>
    <mergeCell ref="E1095:G1095"/>
    <mergeCell ref="H1095:I1095"/>
    <mergeCell ref="E1096:G1096"/>
    <mergeCell ref="H1096:I1096"/>
    <mergeCell ref="E1091:G1091"/>
    <mergeCell ref="H1091:I1091"/>
    <mergeCell ref="E1092:G1092"/>
    <mergeCell ref="H1092:I1092"/>
    <mergeCell ref="E1093:G1093"/>
    <mergeCell ref="H1093:I1093"/>
    <mergeCell ref="E1088:G1088"/>
    <mergeCell ref="H1088:I1088"/>
    <mergeCell ref="E1089:G1089"/>
    <mergeCell ref="H1089:I1089"/>
    <mergeCell ref="E1090:G1090"/>
    <mergeCell ref="H1090:I1090"/>
    <mergeCell ref="E1103:G1103"/>
    <mergeCell ref="H1103:I1103"/>
    <mergeCell ref="E1104:G1104"/>
    <mergeCell ref="H1104:I1104"/>
    <mergeCell ref="E1105:G1105"/>
    <mergeCell ref="H1105:I1105"/>
    <mergeCell ref="E1100:G1100"/>
    <mergeCell ref="H1100:I1100"/>
    <mergeCell ref="E1101:G1101"/>
    <mergeCell ref="H1101:I1101"/>
    <mergeCell ref="E1102:G1102"/>
    <mergeCell ref="H1102:I1102"/>
    <mergeCell ref="E1097:G1097"/>
    <mergeCell ref="H1097:I1097"/>
    <mergeCell ref="C1098:G1098"/>
    <mergeCell ref="H1098:I1098"/>
    <mergeCell ref="D1099:G1099"/>
    <mergeCell ref="H1099:I1099"/>
    <mergeCell ref="E1112:G1112"/>
    <mergeCell ref="H1112:I1112"/>
    <mergeCell ref="E1113:G1113"/>
    <mergeCell ref="H1113:I1113"/>
    <mergeCell ref="E1114:G1114"/>
    <mergeCell ref="H1114:I1114"/>
    <mergeCell ref="E1109:G1109"/>
    <mergeCell ref="H1109:I1109"/>
    <mergeCell ref="E1110:G1110"/>
    <mergeCell ref="H1110:I1110"/>
    <mergeCell ref="E1111:G1111"/>
    <mergeCell ref="H1111:I1111"/>
    <mergeCell ref="E1106:G1106"/>
    <mergeCell ref="H1106:I1106"/>
    <mergeCell ref="E1107:G1107"/>
    <mergeCell ref="H1107:I1107"/>
    <mergeCell ref="E1108:G1108"/>
    <mergeCell ref="H1108:I1108"/>
    <mergeCell ref="E1121:G1121"/>
    <mergeCell ref="H1121:I1121"/>
    <mergeCell ref="E1122:G1122"/>
    <mergeCell ref="H1122:I1122"/>
    <mergeCell ref="E1123:G1123"/>
    <mergeCell ref="H1123:I1123"/>
    <mergeCell ref="E1118:G1118"/>
    <mergeCell ref="H1118:I1118"/>
    <mergeCell ref="E1119:G1119"/>
    <mergeCell ref="H1119:I1119"/>
    <mergeCell ref="E1120:G1120"/>
    <mergeCell ref="H1120:I1120"/>
    <mergeCell ref="E1115:G1115"/>
    <mergeCell ref="H1115:I1115"/>
    <mergeCell ref="E1116:G1116"/>
    <mergeCell ref="H1116:I1116"/>
    <mergeCell ref="E1117:G1117"/>
    <mergeCell ref="H1117:I1117"/>
    <mergeCell ref="E1130:G1130"/>
    <mergeCell ref="H1130:I1130"/>
    <mergeCell ref="E1131:G1131"/>
    <mergeCell ref="H1131:I1131"/>
    <mergeCell ref="E1132:G1132"/>
    <mergeCell ref="H1132:I1132"/>
    <mergeCell ref="E1127:G1127"/>
    <mergeCell ref="H1127:I1127"/>
    <mergeCell ref="E1128:G1128"/>
    <mergeCell ref="H1128:I1128"/>
    <mergeCell ref="E1129:G1129"/>
    <mergeCell ref="H1129:I1129"/>
    <mergeCell ref="E1124:G1124"/>
    <mergeCell ref="H1124:I1124"/>
    <mergeCell ref="E1125:G1125"/>
    <mergeCell ref="H1125:I1125"/>
    <mergeCell ref="E1126:G1126"/>
    <mergeCell ref="H1126:I1126"/>
    <mergeCell ref="D1139:G1139"/>
    <mergeCell ref="H1139:I1139"/>
    <mergeCell ref="E1140:G1140"/>
    <mergeCell ref="H1140:I1140"/>
    <mergeCell ref="E1141:G1141"/>
    <mergeCell ref="H1141:I1141"/>
    <mergeCell ref="E1136:G1136"/>
    <mergeCell ref="H1136:I1136"/>
    <mergeCell ref="A1137:G1137"/>
    <mergeCell ref="H1137:I1137"/>
    <mergeCell ref="C1138:G1138"/>
    <mergeCell ref="H1138:I1138"/>
    <mergeCell ref="E1133:G1133"/>
    <mergeCell ref="H1133:I1133"/>
    <mergeCell ref="E1134:G1134"/>
    <mergeCell ref="H1134:I1134"/>
    <mergeCell ref="E1135:G1135"/>
    <mergeCell ref="H1135:I1135"/>
    <mergeCell ref="E1148:G1148"/>
    <mergeCell ref="H1148:I1148"/>
    <mergeCell ref="E1149:G1149"/>
    <mergeCell ref="H1149:I1149"/>
    <mergeCell ref="E1150:G1150"/>
    <mergeCell ref="H1150:I1150"/>
    <mergeCell ref="E1145:G1145"/>
    <mergeCell ref="H1145:I1145"/>
    <mergeCell ref="E1146:G1146"/>
    <mergeCell ref="H1146:I1146"/>
    <mergeCell ref="E1147:G1147"/>
    <mergeCell ref="H1147:I1147"/>
    <mergeCell ref="E1142:G1142"/>
    <mergeCell ref="H1142:I1142"/>
    <mergeCell ref="E1143:G1143"/>
    <mergeCell ref="H1143:I1143"/>
    <mergeCell ref="E1144:G1144"/>
    <mergeCell ref="H1144:I1144"/>
    <mergeCell ref="E1157:G1157"/>
    <mergeCell ref="H1157:I1157"/>
    <mergeCell ref="E1158:G1158"/>
    <mergeCell ref="H1158:I1158"/>
    <mergeCell ref="E1159:G1159"/>
    <mergeCell ref="H1159:I1159"/>
    <mergeCell ref="E1154:G1154"/>
    <mergeCell ref="H1154:I1154"/>
    <mergeCell ref="E1155:G1155"/>
    <mergeCell ref="H1155:I1155"/>
    <mergeCell ref="E1156:G1156"/>
    <mergeCell ref="H1156:I1156"/>
    <mergeCell ref="E1151:G1151"/>
    <mergeCell ref="H1151:I1151"/>
    <mergeCell ref="C1152:G1152"/>
    <mergeCell ref="H1152:I1152"/>
    <mergeCell ref="D1153:G1153"/>
    <mergeCell ref="H1153:I1153"/>
    <mergeCell ref="E1166:G1166"/>
    <mergeCell ref="H1166:I1166"/>
    <mergeCell ref="E1167:G1167"/>
    <mergeCell ref="H1167:I1167"/>
    <mergeCell ref="E1168:G1168"/>
    <mergeCell ref="H1168:I1168"/>
    <mergeCell ref="E1163:G1163"/>
    <mergeCell ref="H1163:I1163"/>
    <mergeCell ref="E1164:G1164"/>
    <mergeCell ref="H1164:I1164"/>
    <mergeCell ref="E1165:G1165"/>
    <mergeCell ref="H1165:I1165"/>
    <mergeCell ref="E1160:G1160"/>
    <mergeCell ref="H1160:I1160"/>
    <mergeCell ref="E1161:G1161"/>
    <mergeCell ref="H1161:I1161"/>
    <mergeCell ref="E1162:G1162"/>
    <mergeCell ref="H1162:I1162"/>
    <mergeCell ref="C1175:G1175"/>
    <mergeCell ref="H1175:I1175"/>
    <mergeCell ref="D1176:G1176"/>
    <mergeCell ref="H1176:I1176"/>
    <mergeCell ref="E1177:G1177"/>
    <mergeCell ref="H1177:I1177"/>
    <mergeCell ref="C1172:G1172"/>
    <mergeCell ref="H1172:I1172"/>
    <mergeCell ref="D1173:G1173"/>
    <mergeCell ref="H1173:I1173"/>
    <mergeCell ref="E1174:G1174"/>
    <mergeCell ref="H1174:I1174"/>
    <mergeCell ref="E1169:G1169"/>
    <mergeCell ref="H1169:I1169"/>
    <mergeCell ref="E1170:G1170"/>
    <mergeCell ref="H1170:I1170"/>
    <mergeCell ref="E1171:G1171"/>
    <mergeCell ref="H1171:I1171"/>
    <mergeCell ref="E1184:G1184"/>
    <mergeCell ref="H1184:I1184"/>
    <mergeCell ref="A1185:G1185"/>
    <mergeCell ref="H1185:I1185"/>
    <mergeCell ref="C1186:G1186"/>
    <mergeCell ref="H1186:I1186"/>
    <mergeCell ref="E1181:G1181"/>
    <mergeCell ref="H1181:I1181"/>
    <mergeCell ref="E1182:G1182"/>
    <mergeCell ref="H1182:I1182"/>
    <mergeCell ref="E1183:G1183"/>
    <mergeCell ref="H1183:I1183"/>
    <mergeCell ref="C1178:G1178"/>
    <mergeCell ref="H1178:I1178"/>
    <mergeCell ref="D1179:G1179"/>
    <mergeCell ref="H1179:I1179"/>
    <mergeCell ref="E1180:G1180"/>
    <mergeCell ref="H1180:I1180"/>
    <mergeCell ref="E1193:G1193"/>
    <mergeCell ref="H1193:I1193"/>
    <mergeCell ref="E1194:G1194"/>
    <mergeCell ref="H1194:I1194"/>
    <mergeCell ref="E1195:G1195"/>
    <mergeCell ref="H1195:I1195"/>
    <mergeCell ref="D1190:G1190"/>
    <mergeCell ref="H1190:I1190"/>
    <mergeCell ref="E1191:G1191"/>
    <mergeCell ref="H1191:I1191"/>
    <mergeCell ref="E1192:G1192"/>
    <mergeCell ref="H1192:I1192"/>
    <mergeCell ref="D1187:G1187"/>
    <mergeCell ref="H1187:I1187"/>
    <mergeCell ref="E1188:G1188"/>
    <mergeCell ref="H1188:I1188"/>
    <mergeCell ref="C1189:G1189"/>
    <mergeCell ref="H1189:I1189"/>
    <mergeCell ref="C1203:G1203"/>
    <mergeCell ref="H1203:I1203"/>
    <mergeCell ref="D1204:G1204"/>
    <mergeCell ref="H1204:I1204"/>
    <mergeCell ref="E1205:G1205"/>
    <mergeCell ref="H1205:I1205"/>
    <mergeCell ref="C1200:G1200"/>
    <mergeCell ref="H1200:I1200"/>
    <mergeCell ref="C1201:C1202"/>
    <mergeCell ref="D1201:G1201"/>
    <mergeCell ref="H1201:I1201"/>
    <mergeCell ref="E1202:G1202"/>
    <mergeCell ref="H1202:I1202"/>
    <mergeCell ref="E1196:G1196"/>
    <mergeCell ref="H1196:I1196"/>
    <mergeCell ref="C1197:G1197"/>
    <mergeCell ref="H1197:I1197"/>
    <mergeCell ref="C1198:C1199"/>
    <mergeCell ref="D1198:G1198"/>
    <mergeCell ref="H1198:I1198"/>
    <mergeCell ref="E1199:G1199"/>
    <mergeCell ref="H1199:I1199"/>
    <mergeCell ref="C1212:G1212"/>
    <mergeCell ref="H1212:I1212"/>
    <mergeCell ref="D1213:G1213"/>
    <mergeCell ref="H1213:I1213"/>
    <mergeCell ref="E1214:G1214"/>
    <mergeCell ref="H1214:I1214"/>
    <mergeCell ref="C1209:G1209"/>
    <mergeCell ref="H1209:I1209"/>
    <mergeCell ref="C1210:C1211"/>
    <mergeCell ref="D1210:G1210"/>
    <mergeCell ref="H1210:I1210"/>
    <mergeCell ref="E1211:G1211"/>
    <mergeCell ref="H1211:I1211"/>
    <mergeCell ref="C1206:G1206"/>
    <mergeCell ref="H1206:I1206"/>
    <mergeCell ref="C1207:C1208"/>
    <mergeCell ref="D1207:G1207"/>
    <mergeCell ref="H1207:I1207"/>
    <mergeCell ref="E1208:G1208"/>
    <mergeCell ref="H1208:I1208"/>
    <mergeCell ref="D1221:G1221"/>
    <mergeCell ref="H1221:I1221"/>
    <mergeCell ref="E1222:G1222"/>
    <mergeCell ref="H1222:I1222"/>
    <mergeCell ref="A1223:G1223"/>
    <mergeCell ref="H1223:I1223"/>
    <mergeCell ref="E1218:G1218"/>
    <mergeCell ref="H1218:I1218"/>
    <mergeCell ref="E1219:G1219"/>
    <mergeCell ref="H1219:I1219"/>
    <mergeCell ref="E1220:G1220"/>
    <mergeCell ref="H1220:I1220"/>
    <mergeCell ref="E1215:G1215"/>
    <mergeCell ref="H1215:I1215"/>
    <mergeCell ref="E1216:G1216"/>
    <mergeCell ref="H1216:I1216"/>
    <mergeCell ref="E1217:G1217"/>
    <mergeCell ref="H1217:I1217"/>
    <mergeCell ref="E1230:G1230"/>
    <mergeCell ref="H1230:I1230"/>
    <mergeCell ref="E1231:G1231"/>
    <mergeCell ref="H1231:I1231"/>
    <mergeCell ref="E1232:G1232"/>
    <mergeCell ref="H1232:I1232"/>
    <mergeCell ref="E1227:G1227"/>
    <mergeCell ref="H1227:I1227"/>
    <mergeCell ref="E1228:G1228"/>
    <mergeCell ref="H1228:I1228"/>
    <mergeCell ref="E1229:G1229"/>
    <mergeCell ref="H1229:I1229"/>
    <mergeCell ref="C1224:G1224"/>
    <mergeCell ref="H1224:I1224"/>
    <mergeCell ref="D1225:G1225"/>
    <mergeCell ref="H1225:I1225"/>
    <mergeCell ref="E1226:G1226"/>
    <mergeCell ref="H1226:I1226"/>
    <mergeCell ref="E1239:G1239"/>
    <mergeCell ref="H1239:I1239"/>
    <mergeCell ref="D1240:G1240"/>
    <mergeCell ref="H1240:I1240"/>
    <mergeCell ref="E1241:G1241"/>
    <mergeCell ref="H1241:I1241"/>
    <mergeCell ref="D1236:G1236"/>
    <mergeCell ref="H1236:I1236"/>
    <mergeCell ref="E1237:G1237"/>
    <mergeCell ref="H1237:I1237"/>
    <mergeCell ref="E1238:G1238"/>
    <mergeCell ref="H1238:I1238"/>
    <mergeCell ref="D1233:G1233"/>
    <mergeCell ref="H1233:I1233"/>
    <mergeCell ref="E1234:G1234"/>
    <mergeCell ref="H1234:I1234"/>
    <mergeCell ref="C1235:G1235"/>
    <mergeCell ref="H1235:I1235"/>
    <mergeCell ref="A1248:D1248"/>
    <mergeCell ref="E1248:G1248"/>
    <mergeCell ref="H1248:I1248"/>
    <mergeCell ref="D1249:G1249"/>
    <mergeCell ref="H1249:I1249"/>
    <mergeCell ref="E1250:G1250"/>
    <mergeCell ref="H1250:I1250"/>
    <mergeCell ref="C1245:G1245"/>
    <mergeCell ref="H1245:I1245"/>
    <mergeCell ref="C1246:C1247"/>
    <mergeCell ref="D1246:G1246"/>
    <mergeCell ref="H1246:I1246"/>
    <mergeCell ref="E1247:G1247"/>
    <mergeCell ref="H1247:I1247"/>
    <mergeCell ref="C1242:G1242"/>
    <mergeCell ref="H1242:I1242"/>
    <mergeCell ref="C1243:C1244"/>
    <mergeCell ref="D1243:G1243"/>
    <mergeCell ref="H1243:I1243"/>
    <mergeCell ref="E1244:G1244"/>
    <mergeCell ref="H1244:I1244"/>
    <mergeCell ref="D1257:G1257"/>
    <mergeCell ref="H1257:I1257"/>
    <mergeCell ref="E1258:G1258"/>
    <mergeCell ref="H1258:I1258"/>
    <mergeCell ref="E1259:G1259"/>
    <mergeCell ref="H1259:I1259"/>
    <mergeCell ref="E1254:G1254"/>
    <mergeCell ref="H1254:I1254"/>
    <mergeCell ref="E1255:G1255"/>
    <mergeCell ref="H1255:I1255"/>
    <mergeCell ref="E1256:G1256"/>
    <mergeCell ref="H1256:I1256"/>
    <mergeCell ref="E1251:G1251"/>
    <mergeCell ref="H1251:I1251"/>
    <mergeCell ref="C1252:G1252"/>
    <mergeCell ref="H1252:I1252"/>
    <mergeCell ref="D1253:G1253"/>
    <mergeCell ref="H1253:I1253"/>
    <mergeCell ref="E1266:G1266"/>
    <mergeCell ref="H1266:I1266"/>
    <mergeCell ref="C1267:G1267"/>
    <mergeCell ref="H1267:I1267"/>
    <mergeCell ref="C1268:C1269"/>
    <mergeCell ref="D1268:G1268"/>
    <mergeCell ref="H1268:I1268"/>
    <mergeCell ref="E1269:G1269"/>
    <mergeCell ref="H1269:I1269"/>
    <mergeCell ref="E1263:G1263"/>
    <mergeCell ref="H1263:I1263"/>
    <mergeCell ref="E1264:G1264"/>
    <mergeCell ref="H1264:I1264"/>
    <mergeCell ref="D1265:G1265"/>
    <mergeCell ref="H1265:I1265"/>
    <mergeCell ref="E1260:G1260"/>
    <mergeCell ref="H1260:I1260"/>
    <mergeCell ref="C1261:G1261"/>
    <mergeCell ref="H1261:I1261"/>
    <mergeCell ref="D1262:G1262"/>
    <mergeCell ref="H1262:I1262"/>
    <mergeCell ref="E1276:G1276"/>
    <mergeCell ref="H1276:I1276"/>
    <mergeCell ref="D1277:G1277"/>
    <mergeCell ref="H1277:I1277"/>
    <mergeCell ref="E1278:G1278"/>
    <mergeCell ref="H1278:I1278"/>
    <mergeCell ref="E1273:G1273"/>
    <mergeCell ref="H1273:I1273"/>
    <mergeCell ref="C1274:G1274"/>
    <mergeCell ref="H1274:I1274"/>
    <mergeCell ref="D1275:G1275"/>
    <mergeCell ref="H1275:I1275"/>
    <mergeCell ref="C1270:G1270"/>
    <mergeCell ref="H1270:I1270"/>
    <mergeCell ref="D1271:G1271"/>
    <mergeCell ref="H1271:I1271"/>
    <mergeCell ref="E1272:G1272"/>
    <mergeCell ref="H1272:I1272"/>
    <mergeCell ref="E1285:G1285"/>
    <mergeCell ref="H1285:I1285"/>
    <mergeCell ref="E1286:G1286"/>
    <mergeCell ref="H1286:I1286"/>
    <mergeCell ref="E1287:G1287"/>
    <mergeCell ref="H1287:I1287"/>
    <mergeCell ref="D1282:G1282"/>
    <mergeCell ref="H1282:I1282"/>
    <mergeCell ref="E1283:G1283"/>
    <mergeCell ref="H1283:I1283"/>
    <mergeCell ref="E1284:G1284"/>
    <mergeCell ref="H1284:I1284"/>
    <mergeCell ref="E1279:G1279"/>
    <mergeCell ref="H1279:I1279"/>
    <mergeCell ref="A1280:G1280"/>
    <mergeCell ref="H1280:I1280"/>
    <mergeCell ref="C1281:G1281"/>
    <mergeCell ref="H1281:I1281"/>
    <mergeCell ref="E1294:G1294"/>
    <mergeCell ref="H1294:I1294"/>
    <mergeCell ref="E1295:G1295"/>
    <mergeCell ref="H1295:I1295"/>
    <mergeCell ref="E1296:G1296"/>
    <mergeCell ref="H1296:I1296"/>
    <mergeCell ref="E1291:G1291"/>
    <mergeCell ref="H1291:I1291"/>
    <mergeCell ref="E1292:G1292"/>
    <mergeCell ref="H1292:I1292"/>
    <mergeCell ref="E1293:G1293"/>
    <mergeCell ref="H1293:I1293"/>
    <mergeCell ref="E1288:G1288"/>
    <mergeCell ref="H1288:I1288"/>
    <mergeCell ref="E1289:G1289"/>
    <mergeCell ref="H1289:I1289"/>
    <mergeCell ref="E1290:G1290"/>
    <mergeCell ref="H1290:I1290"/>
    <mergeCell ref="E1303:G1303"/>
    <mergeCell ref="H1303:I1303"/>
    <mergeCell ref="A1304:G1304"/>
    <mergeCell ref="H1304:I1304"/>
    <mergeCell ref="C1305:G1305"/>
    <mergeCell ref="H1305:I1305"/>
    <mergeCell ref="E1300:G1300"/>
    <mergeCell ref="H1300:I1300"/>
    <mergeCell ref="E1301:G1301"/>
    <mergeCell ref="H1301:I1301"/>
    <mergeCell ref="E1302:G1302"/>
    <mergeCell ref="H1302:I1302"/>
    <mergeCell ref="E1297:G1297"/>
    <mergeCell ref="H1297:I1297"/>
    <mergeCell ref="E1298:G1298"/>
    <mergeCell ref="H1298:I1298"/>
    <mergeCell ref="E1299:G1299"/>
    <mergeCell ref="H1299:I1299"/>
    <mergeCell ref="C1312:G1312"/>
    <mergeCell ref="H1312:I1312"/>
    <mergeCell ref="D1313:G1313"/>
    <mergeCell ref="H1313:I1313"/>
    <mergeCell ref="E1314:G1314"/>
    <mergeCell ref="H1314:I1314"/>
    <mergeCell ref="D1309:G1309"/>
    <mergeCell ref="H1309:I1309"/>
    <mergeCell ref="E1310:G1310"/>
    <mergeCell ref="H1310:I1310"/>
    <mergeCell ref="E1311:G1311"/>
    <mergeCell ref="H1311:I1311"/>
    <mergeCell ref="D1306:G1306"/>
    <mergeCell ref="H1306:I1306"/>
    <mergeCell ref="E1307:G1307"/>
    <mergeCell ref="H1307:I1307"/>
    <mergeCell ref="C1308:G1308"/>
    <mergeCell ref="H1308:I1308"/>
    <mergeCell ref="E1321:G1321"/>
    <mergeCell ref="H1321:I1321"/>
    <mergeCell ref="A1322:A1323"/>
    <mergeCell ref="B1322:F1322"/>
    <mergeCell ref="G1322:G1323"/>
    <mergeCell ref="H1322:I1322"/>
    <mergeCell ref="B1323:F1323"/>
    <mergeCell ref="H1323:L1323"/>
    <mergeCell ref="E1318:G1318"/>
    <mergeCell ref="H1318:I1318"/>
    <mergeCell ref="E1319:G1319"/>
    <mergeCell ref="H1319:I1319"/>
    <mergeCell ref="D1320:G1320"/>
    <mergeCell ref="H1320:I1320"/>
    <mergeCell ref="E1315:G1315"/>
    <mergeCell ref="H1315:I1315"/>
    <mergeCell ref="E1316:G1316"/>
    <mergeCell ref="H1316:I1316"/>
    <mergeCell ref="E1317:G1317"/>
    <mergeCell ref="H1317:I1317"/>
  </mergeCells>
  <pageMargins left="0.39370078740157483" right="0.19685039370078741" top="0.47244094488188981" bottom="0.47244094488188981" header="0.11811023622047245" footer="0.11811023622047245"/>
  <pageSetup paperSize="9" scale="66" firstPageNumber="207" orientation="portrait" useFirstPageNumber="1" r:id="rId1"/>
  <headerFooter>
    <oddHeader>&amp;CInformacja o przebiegu wykonania budżetu Województwa Zachodniopomorskiego za I półrocze 2014 roku - załączniki</oddHeader>
    <oddFooter>&amp;C&amp;P</oddFooter>
  </headerFooter>
  <rowBreaks count="3" manualBreakCount="3">
    <brk id="161" max="12" man="1"/>
    <brk id="675" max="12" man="1"/>
    <brk id="915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46"/>
  <sheetViews>
    <sheetView showGridLines="0" view="pageBreakPreview" zoomScale="130" zoomScaleNormal="115" zoomScaleSheetLayoutView="130" workbookViewId="0">
      <selection activeCell="C41" sqref="C41"/>
    </sheetView>
  </sheetViews>
  <sheetFormatPr defaultColWidth="6.7109375" defaultRowHeight="12.75" x14ac:dyDescent="0.2"/>
  <cols>
    <col min="1" max="1" width="5.7109375" style="224" customWidth="1"/>
    <col min="2" max="2" width="7.28515625" style="224" customWidth="1"/>
    <col min="3" max="3" width="61.28515625" style="225" customWidth="1"/>
    <col min="4" max="4" width="11.140625" style="225" customWidth="1"/>
    <col min="5" max="5" width="10.140625" style="225" customWidth="1"/>
    <col min="6" max="6" width="10.28515625" style="225" customWidth="1"/>
    <col min="7" max="7" width="9.85546875" style="225" customWidth="1"/>
    <col min="8" max="8" width="10.85546875" style="226" customWidth="1"/>
    <col min="9" max="9" width="7.140625" style="224" customWidth="1"/>
    <col min="10" max="11" width="5" style="224" customWidth="1"/>
    <col min="12" max="16384" width="6.7109375" style="224"/>
  </cols>
  <sheetData>
    <row r="1" spans="1:11" ht="24" customHeight="1" x14ac:dyDescent="0.25">
      <c r="D1" s="931" t="s">
        <v>439</v>
      </c>
      <c r="E1" s="931"/>
      <c r="F1" s="931"/>
      <c r="G1" s="931"/>
    </row>
    <row r="2" spans="1:11" x14ac:dyDescent="0.2">
      <c r="D2" s="932"/>
      <c r="E2" s="932"/>
      <c r="F2" s="932"/>
      <c r="G2" s="932"/>
    </row>
    <row r="3" spans="1:11" ht="21.95" customHeight="1" x14ac:dyDescent="0.45">
      <c r="A3" s="933" t="s">
        <v>440</v>
      </c>
      <c r="B3" s="933"/>
      <c r="C3" s="933"/>
      <c r="D3" s="933"/>
      <c r="E3" s="933"/>
      <c r="F3" s="933"/>
      <c r="G3" s="933"/>
      <c r="H3" s="227"/>
      <c r="I3" s="228"/>
      <c r="J3" s="228"/>
      <c r="K3" s="228"/>
    </row>
    <row r="4" spans="1:11" ht="21.95" customHeight="1" x14ac:dyDescent="0.25">
      <c r="A4" s="934" t="s">
        <v>441</v>
      </c>
      <c r="B4" s="934"/>
      <c r="C4" s="934"/>
      <c r="D4" s="934"/>
      <c r="E4" s="934"/>
      <c r="F4" s="934"/>
      <c r="G4" s="934"/>
      <c r="H4" s="227"/>
      <c r="I4" s="228"/>
      <c r="J4" s="228"/>
      <c r="K4" s="228"/>
    </row>
    <row r="5" spans="1:11" ht="21.95" customHeight="1" x14ac:dyDescent="0.25">
      <c r="A5" s="934" t="s">
        <v>442</v>
      </c>
      <c r="B5" s="934"/>
      <c r="C5" s="934"/>
      <c r="D5" s="934"/>
      <c r="E5" s="934"/>
      <c r="F5" s="934"/>
      <c r="G5" s="934"/>
      <c r="H5" s="227"/>
      <c r="I5" s="228"/>
      <c r="J5" s="228"/>
      <c r="K5" s="228"/>
    </row>
    <row r="6" spans="1:11" ht="25.5" customHeight="1" x14ac:dyDescent="0.2">
      <c r="A6" s="229"/>
      <c r="B6" s="229"/>
      <c r="C6" s="230"/>
      <c r="D6" s="230"/>
      <c r="E6" s="230"/>
      <c r="F6" s="230"/>
      <c r="G6" s="230" t="s">
        <v>4</v>
      </c>
      <c r="H6" s="231"/>
      <c r="I6" s="232"/>
      <c r="J6" s="232"/>
      <c r="K6" s="232"/>
    </row>
    <row r="7" spans="1:11" ht="12" customHeight="1" x14ac:dyDescent="0.2">
      <c r="A7" s="233"/>
      <c r="B7" s="233"/>
      <c r="C7" s="234"/>
      <c r="D7" s="235" t="s">
        <v>443</v>
      </c>
      <c r="E7" s="235" t="s">
        <v>443</v>
      </c>
      <c r="F7" s="235"/>
      <c r="G7" s="236" t="s">
        <v>444</v>
      </c>
      <c r="H7" s="237"/>
      <c r="I7" s="238"/>
      <c r="J7" s="238"/>
      <c r="K7" s="238"/>
    </row>
    <row r="8" spans="1:11" x14ac:dyDescent="0.2">
      <c r="A8" s="239" t="s">
        <v>445</v>
      </c>
      <c r="B8" s="239" t="s">
        <v>446</v>
      </c>
      <c r="C8" s="240" t="s">
        <v>6</v>
      </c>
      <c r="D8" s="240" t="s">
        <v>447</v>
      </c>
      <c r="E8" s="240" t="s">
        <v>448</v>
      </c>
      <c r="F8" s="240" t="s">
        <v>449</v>
      </c>
      <c r="G8" s="240" t="s">
        <v>450</v>
      </c>
      <c r="H8" s="237"/>
      <c r="I8" s="238"/>
      <c r="J8" s="238"/>
      <c r="K8" s="238"/>
    </row>
    <row r="9" spans="1:11" x14ac:dyDescent="0.2">
      <c r="A9" s="241"/>
      <c r="B9" s="241"/>
      <c r="C9" s="242"/>
      <c r="D9" s="242" t="s">
        <v>451</v>
      </c>
      <c r="E9" s="242" t="s">
        <v>452</v>
      </c>
      <c r="F9" s="242"/>
      <c r="G9" s="242" t="s">
        <v>453</v>
      </c>
      <c r="H9" s="237"/>
      <c r="I9" s="238"/>
      <c r="J9" s="238"/>
      <c r="K9" s="238"/>
    </row>
    <row r="10" spans="1:11" ht="12.75" customHeight="1" x14ac:dyDescent="0.2">
      <c r="A10" s="243">
        <v>1</v>
      </c>
      <c r="B10" s="243">
        <v>2</v>
      </c>
      <c r="C10" s="244">
        <v>3</v>
      </c>
      <c r="D10" s="244">
        <v>4</v>
      </c>
      <c r="E10" s="244">
        <v>5</v>
      </c>
      <c r="F10" s="244">
        <v>6</v>
      </c>
      <c r="G10" s="245" t="s">
        <v>454</v>
      </c>
      <c r="H10" s="237"/>
      <c r="I10" s="238"/>
      <c r="J10" s="238"/>
      <c r="K10" s="238"/>
    </row>
    <row r="11" spans="1:11" ht="18.95" customHeight="1" thickBot="1" x14ac:dyDescent="0.3">
      <c r="A11" s="935" t="s">
        <v>455</v>
      </c>
      <c r="B11" s="936"/>
      <c r="C11" s="937"/>
      <c r="D11" s="246"/>
      <c r="E11" s="246"/>
      <c r="F11" s="247"/>
      <c r="G11" s="248"/>
      <c r="H11" s="249"/>
      <c r="I11" s="250"/>
      <c r="J11" s="250"/>
      <c r="K11" s="250"/>
    </row>
    <row r="12" spans="1:11" ht="15" x14ac:dyDescent="0.25">
      <c r="A12" s="251"/>
      <c r="B12" s="252"/>
      <c r="C12" s="253" t="s">
        <v>456</v>
      </c>
      <c r="D12" s="254">
        <v>0</v>
      </c>
      <c r="E12" s="254">
        <f t="shared" ref="E12:F17" si="0">E21+E63</f>
        <v>0</v>
      </c>
      <c r="F12" s="255">
        <f t="shared" si="0"/>
        <v>87559.86</v>
      </c>
      <c r="G12" s="256">
        <v>0</v>
      </c>
      <c r="H12" s="249"/>
      <c r="I12" s="250"/>
      <c r="J12" s="250"/>
      <c r="K12" s="250"/>
    </row>
    <row r="13" spans="1:11" s="225" customFormat="1" x14ac:dyDescent="0.2">
      <c r="A13" s="257"/>
      <c r="B13" s="258"/>
      <c r="C13" s="259" t="s">
        <v>457</v>
      </c>
      <c r="D13" s="255">
        <f>D22+D64</f>
        <v>1467051</v>
      </c>
      <c r="E13" s="255">
        <f t="shared" si="0"/>
        <v>1467051</v>
      </c>
      <c r="F13" s="255">
        <f t="shared" si="0"/>
        <v>746441.61999999988</v>
      </c>
      <c r="G13" s="260">
        <f>F13/E13*100</f>
        <v>50.88041383701043</v>
      </c>
      <c r="H13" s="261"/>
      <c r="I13" s="262"/>
      <c r="J13" s="262"/>
      <c r="K13" s="262"/>
    </row>
    <row r="14" spans="1:11" ht="15" x14ac:dyDescent="0.25">
      <c r="A14" s="263"/>
      <c r="B14" s="264"/>
      <c r="C14" s="259" t="s">
        <v>458</v>
      </c>
      <c r="D14" s="255">
        <f>D23+D65</f>
        <v>1467051</v>
      </c>
      <c r="E14" s="255">
        <f t="shared" si="0"/>
        <v>1467051</v>
      </c>
      <c r="F14" s="255">
        <f t="shared" si="0"/>
        <v>542173.03</v>
      </c>
      <c r="G14" s="260">
        <f>F14/E14*100</f>
        <v>36.956658630136239</v>
      </c>
      <c r="H14" s="249"/>
      <c r="I14" s="265"/>
      <c r="J14" s="265"/>
      <c r="K14" s="265"/>
    </row>
    <row r="15" spans="1:11" x14ac:dyDescent="0.2">
      <c r="A15" s="263"/>
      <c r="B15" s="264"/>
      <c r="C15" s="266" t="s">
        <v>459</v>
      </c>
      <c r="D15" s="267">
        <v>0</v>
      </c>
      <c r="E15" s="268">
        <f t="shared" si="0"/>
        <v>46000</v>
      </c>
      <c r="F15" s="269">
        <f t="shared" si="0"/>
        <v>0</v>
      </c>
      <c r="G15" s="270">
        <v>0</v>
      </c>
      <c r="H15" s="249"/>
      <c r="I15" s="265"/>
      <c r="J15" s="265"/>
      <c r="K15" s="265"/>
    </row>
    <row r="16" spans="1:11" ht="13.5" customHeight="1" x14ac:dyDescent="0.25">
      <c r="A16" s="263"/>
      <c r="B16" s="264"/>
      <c r="C16" s="271" t="s">
        <v>460</v>
      </c>
      <c r="D16" s="254">
        <v>0</v>
      </c>
      <c r="E16" s="254">
        <f t="shared" si="0"/>
        <v>0</v>
      </c>
      <c r="F16" s="272">
        <f t="shared" si="0"/>
        <v>87559.86</v>
      </c>
      <c r="G16" s="273">
        <v>0</v>
      </c>
      <c r="H16" s="249"/>
      <c r="I16" s="265"/>
      <c r="J16" s="265"/>
      <c r="K16" s="265"/>
    </row>
    <row r="17" spans="1:11" x14ac:dyDescent="0.2">
      <c r="A17" s="263"/>
      <c r="B17" s="264"/>
      <c r="C17" s="274" t="s">
        <v>461</v>
      </c>
      <c r="D17" s="275">
        <v>0</v>
      </c>
      <c r="E17" s="275">
        <f t="shared" si="0"/>
        <v>0</v>
      </c>
      <c r="F17" s="276">
        <f t="shared" si="0"/>
        <v>291828.44</v>
      </c>
      <c r="G17" s="277">
        <v>0</v>
      </c>
      <c r="H17" s="249"/>
      <c r="I17" s="265"/>
      <c r="J17" s="265"/>
      <c r="K17" s="265"/>
    </row>
    <row r="18" spans="1:11" s="284" customFormat="1" x14ac:dyDescent="0.2">
      <c r="A18" s="278"/>
      <c r="B18" s="279"/>
      <c r="C18" s="280" t="s">
        <v>462</v>
      </c>
      <c r="D18" s="281"/>
      <c r="E18" s="281"/>
      <c r="F18" s="282"/>
      <c r="G18" s="283"/>
      <c r="H18" s="249"/>
      <c r="I18" s="265"/>
      <c r="J18" s="265"/>
      <c r="K18" s="265"/>
    </row>
    <row r="19" spans="1:11" ht="5.25" customHeight="1" x14ac:dyDescent="0.2">
      <c r="A19" s="264"/>
      <c r="B19" s="264"/>
      <c r="C19" s="285"/>
      <c r="D19" s="286"/>
      <c r="E19" s="286"/>
      <c r="F19" s="268"/>
      <c r="G19" s="287"/>
      <c r="H19" s="249"/>
      <c r="I19" s="265"/>
      <c r="J19" s="265"/>
      <c r="K19" s="265"/>
    </row>
    <row r="20" spans="1:11" s="225" customFormat="1" ht="15.75" thickBot="1" x14ac:dyDescent="0.3">
      <c r="A20" s="288">
        <v>801</v>
      </c>
      <c r="B20" s="288"/>
      <c r="C20" s="289" t="s">
        <v>463</v>
      </c>
      <c r="D20" s="290"/>
      <c r="E20" s="290"/>
      <c r="F20" s="291"/>
      <c r="G20" s="292"/>
      <c r="H20" s="261"/>
      <c r="I20" s="262"/>
      <c r="J20" s="262"/>
      <c r="K20" s="262"/>
    </row>
    <row r="21" spans="1:11" s="297" customFormat="1" ht="15" thickTop="1" x14ac:dyDescent="0.2">
      <c r="A21" s="293"/>
      <c r="B21" s="293"/>
      <c r="C21" s="253" t="s">
        <v>456</v>
      </c>
      <c r="D21" s="294">
        <v>0</v>
      </c>
      <c r="E21" s="294">
        <f t="shared" ref="E21:F26" si="1">E30+E38+E46+E54</f>
        <v>0</v>
      </c>
      <c r="F21" s="255">
        <f t="shared" si="1"/>
        <v>87546.35</v>
      </c>
      <c r="G21" s="294">
        <v>0</v>
      </c>
      <c r="H21" s="295"/>
      <c r="I21" s="296"/>
      <c r="J21" s="296"/>
      <c r="K21" s="296"/>
    </row>
    <row r="22" spans="1:11" s="302" customFormat="1" x14ac:dyDescent="0.2">
      <c r="A22" s="298"/>
      <c r="B22" s="298"/>
      <c r="C22" s="259" t="s">
        <v>457</v>
      </c>
      <c r="D22" s="299">
        <f>D31+D39+D47+D55</f>
        <v>1063066</v>
      </c>
      <c r="E22" s="299">
        <f t="shared" si="1"/>
        <v>1063066</v>
      </c>
      <c r="F22" s="299">
        <f t="shared" si="1"/>
        <v>546654.43999999994</v>
      </c>
      <c r="G22" s="260">
        <f>F22/E22*100</f>
        <v>51.422436612590374</v>
      </c>
      <c r="H22" s="300"/>
      <c r="I22" s="301"/>
      <c r="J22" s="301"/>
      <c r="K22" s="301"/>
    </row>
    <row r="23" spans="1:11" s="302" customFormat="1" ht="15" x14ac:dyDescent="0.25">
      <c r="A23" s="298"/>
      <c r="B23" s="298"/>
      <c r="C23" s="259" t="s">
        <v>458</v>
      </c>
      <c r="D23" s="259">
        <f>D32+D40+D48+D56</f>
        <v>1063066</v>
      </c>
      <c r="E23" s="259">
        <f t="shared" si="1"/>
        <v>1063066</v>
      </c>
      <c r="F23" s="259">
        <f t="shared" si="1"/>
        <v>364831.93</v>
      </c>
      <c r="G23" s="260">
        <f>F23/E23*100</f>
        <v>34.318840975066458</v>
      </c>
      <c r="H23" s="300"/>
      <c r="I23" s="301"/>
      <c r="J23" s="301"/>
      <c r="K23" s="301"/>
    </row>
    <row r="24" spans="1:11" s="302" customFormat="1" x14ac:dyDescent="0.2">
      <c r="A24" s="298"/>
      <c r="B24" s="298"/>
      <c r="C24" s="266" t="s">
        <v>459</v>
      </c>
      <c r="D24" s="269">
        <v>0</v>
      </c>
      <c r="E24" s="268">
        <f t="shared" si="1"/>
        <v>46000</v>
      </c>
      <c r="F24" s="269">
        <f t="shared" si="1"/>
        <v>0</v>
      </c>
      <c r="G24" s="269">
        <v>0</v>
      </c>
      <c r="H24" s="300"/>
      <c r="I24" s="301"/>
      <c r="J24" s="301"/>
      <c r="K24" s="301"/>
    </row>
    <row r="25" spans="1:11" s="302" customFormat="1" ht="12.75" customHeight="1" x14ac:dyDescent="0.25">
      <c r="A25" s="298"/>
      <c r="B25" s="298"/>
      <c r="C25" s="271" t="s">
        <v>460</v>
      </c>
      <c r="D25" s="273">
        <v>0</v>
      </c>
      <c r="E25" s="273">
        <f t="shared" si="1"/>
        <v>0</v>
      </c>
      <c r="F25" s="272">
        <f t="shared" si="1"/>
        <v>87546.35</v>
      </c>
      <c r="G25" s="273">
        <v>0</v>
      </c>
      <c r="H25" s="300"/>
      <c r="I25" s="301"/>
      <c r="J25" s="301"/>
      <c r="K25" s="301"/>
    </row>
    <row r="26" spans="1:11" s="308" customFormat="1" x14ac:dyDescent="0.2">
      <c r="A26" s="303"/>
      <c r="B26" s="303"/>
      <c r="C26" s="274" t="s">
        <v>461</v>
      </c>
      <c r="D26" s="304">
        <v>0</v>
      </c>
      <c r="E26" s="304">
        <f t="shared" si="1"/>
        <v>0</v>
      </c>
      <c r="F26" s="276">
        <f t="shared" si="1"/>
        <v>269368.84999999998</v>
      </c>
      <c r="G26" s="305">
        <v>0</v>
      </c>
      <c r="H26" s="306"/>
      <c r="I26" s="307"/>
      <c r="J26" s="307"/>
      <c r="K26" s="307"/>
    </row>
    <row r="27" spans="1:11" s="302" customFormat="1" ht="12" x14ac:dyDescent="0.2">
      <c r="A27" s="298"/>
      <c r="B27" s="298"/>
      <c r="C27" s="285" t="s">
        <v>464</v>
      </c>
      <c r="D27" s="286"/>
      <c r="E27" s="286"/>
      <c r="F27" s="286"/>
      <c r="G27" s="286"/>
      <c r="H27" s="300"/>
      <c r="I27" s="301"/>
      <c r="J27" s="301"/>
      <c r="K27" s="301"/>
    </row>
    <row r="28" spans="1:11" s="302" customFormat="1" ht="7.5" customHeight="1" x14ac:dyDescent="0.2">
      <c r="A28" s="298"/>
      <c r="B28" s="298"/>
      <c r="C28" s="309"/>
      <c r="D28" s="286"/>
      <c r="E28" s="286"/>
      <c r="F28" s="286"/>
      <c r="G28" s="286"/>
      <c r="H28" s="300"/>
      <c r="I28" s="301"/>
      <c r="J28" s="301"/>
      <c r="K28" s="301"/>
    </row>
    <row r="29" spans="1:11" s="225" customFormat="1" ht="15.75" customHeight="1" thickBot="1" x14ac:dyDescent="0.25">
      <c r="A29" s="310"/>
      <c r="B29" s="311">
        <v>80130</v>
      </c>
      <c r="C29" s="312" t="s">
        <v>465</v>
      </c>
      <c r="D29" s="246"/>
      <c r="E29" s="246"/>
      <c r="F29" s="247"/>
      <c r="G29" s="313"/>
      <c r="H29" s="314"/>
      <c r="I29" s="262"/>
      <c r="J29" s="262"/>
      <c r="K29" s="262"/>
    </row>
    <row r="30" spans="1:11" s="284" customFormat="1" x14ac:dyDescent="0.2">
      <c r="A30" s="315"/>
      <c r="B30" s="315"/>
      <c r="C30" s="253" t="s">
        <v>456</v>
      </c>
      <c r="D30" s="316">
        <v>0</v>
      </c>
      <c r="E30" s="316">
        <v>0</v>
      </c>
      <c r="F30" s="255">
        <v>3.39</v>
      </c>
      <c r="G30" s="317">
        <v>0</v>
      </c>
      <c r="H30" s="318"/>
      <c r="I30" s="319"/>
      <c r="J30" s="319"/>
      <c r="K30" s="319"/>
    </row>
    <row r="31" spans="1:11" s="302" customFormat="1" x14ac:dyDescent="0.2">
      <c r="A31" s="298"/>
      <c r="B31" s="298"/>
      <c r="C31" s="259" t="s">
        <v>466</v>
      </c>
      <c r="D31" s="255">
        <v>294566</v>
      </c>
      <c r="E31" s="255">
        <v>294566</v>
      </c>
      <c r="F31" s="255">
        <v>136042.04</v>
      </c>
      <c r="G31" s="320">
        <f>F31/E31*100</f>
        <v>46.18389087674749</v>
      </c>
      <c r="H31" s="300"/>
      <c r="I31" s="301"/>
      <c r="J31" s="301"/>
      <c r="K31" s="301"/>
    </row>
    <row r="32" spans="1:11" s="302" customFormat="1" ht="15" x14ac:dyDescent="0.25">
      <c r="A32" s="298"/>
      <c r="B32" s="298"/>
      <c r="C32" s="259" t="s">
        <v>467</v>
      </c>
      <c r="D32" s="255">
        <v>294566</v>
      </c>
      <c r="E32" s="255">
        <v>294566</v>
      </c>
      <c r="F32" s="276">
        <v>86842.7</v>
      </c>
      <c r="G32" s="320">
        <f>F32/E32*100</f>
        <v>29.481576285110979</v>
      </c>
      <c r="H32" s="300"/>
      <c r="I32" s="301"/>
      <c r="J32" s="301"/>
      <c r="K32" s="301"/>
    </row>
    <row r="33" spans="1:11" s="324" customFormat="1" ht="12" x14ac:dyDescent="0.2">
      <c r="A33" s="321"/>
      <c r="B33" s="321"/>
      <c r="C33" s="266" t="s">
        <v>459</v>
      </c>
      <c r="D33" s="269">
        <v>0</v>
      </c>
      <c r="E33" s="269">
        <v>0</v>
      </c>
      <c r="F33" s="269">
        <v>0</v>
      </c>
      <c r="G33" s="269">
        <v>0</v>
      </c>
      <c r="H33" s="322"/>
      <c r="I33" s="323"/>
      <c r="J33" s="323"/>
      <c r="K33" s="323"/>
    </row>
    <row r="34" spans="1:11" s="324" customFormat="1" x14ac:dyDescent="0.2">
      <c r="A34" s="321"/>
      <c r="B34" s="321"/>
      <c r="C34" s="271" t="s">
        <v>460</v>
      </c>
      <c r="D34" s="325">
        <v>0</v>
      </c>
      <c r="E34" s="325">
        <v>0</v>
      </c>
      <c r="F34" s="272">
        <v>3.39</v>
      </c>
      <c r="G34" s="326"/>
      <c r="H34" s="322"/>
      <c r="I34" s="323"/>
      <c r="J34" s="323"/>
      <c r="K34" s="323"/>
    </row>
    <row r="35" spans="1:11" s="330" customFormat="1" x14ac:dyDescent="0.2">
      <c r="A35" s="327"/>
      <c r="B35" s="327"/>
      <c r="C35" s="274" t="s">
        <v>461</v>
      </c>
      <c r="D35" s="328">
        <v>0</v>
      </c>
      <c r="E35" s="328">
        <v>0</v>
      </c>
      <c r="F35" s="276">
        <v>49202.73</v>
      </c>
      <c r="G35" s="326"/>
      <c r="H35" s="306"/>
      <c r="I35" s="329"/>
      <c r="J35" s="329"/>
      <c r="K35" s="329"/>
    </row>
    <row r="36" spans="1:11" s="324" customFormat="1" ht="7.5" customHeight="1" x14ac:dyDescent="0.2">
      <c r="A36" s="321"/>
      <c r="B36" s="321"/>
      <c r="C36" s="331"/>
      <c r="D36" s="332"/>
      <c r="E36" s="332"/>
      <c r="F36" s="333"/>
      <c r="G36" s="283"/>
      <c r="H36" s="322"/>
      <c r="I36" s="323"/>
      <c r="J36" s="323"/>
      <c r="K36" s="323"/>
    </row>
    <row r="37" spans="1:11" ht="17.25" customHeight="1" thickBot="1" x14ac:dyDescent="0.25">
      <c r="A37" s="334"/>
      <c r="B37" s="335">
        <v>80141</v>
      </c>
      <c r="C37" s="312" t="s">
        <v>468</v>
      </c>
      <c r="D37" s="246"/>
      <c r="E37" s="246"/>
      <c r="F37" s="247"/>
      <c r="G37" s="313"/>
      <c r="H37" s="249"/>
      <c r="I37" s="265"/>
      <c r="J37" s="265"/>
      <c r="K37" s="265"/>
    </row>
    <row r="38" spans="1:11" s="284" customFormat="1" ht="14.25" customHeight="1" x14ac:dyDescent="0.2">
      <c r="A38" s="336"/>
      <c r="B38" s="336"/>
      <c r="C38" s="253" t="s">
        <v>456</v>
      </c>
      <c r="D38" s="337">
        <v>0</v>
      </c>
      <c r="E38" s="337">
        <v>0</v>
      </c>
      <c r="F38" s="255">
        <v>0</v>
      </c>
      <c r="G38" s="317">
        <v>0</v>
      </c>
      <c r="H38" s="318"/>
      <c r="I38" s="319"/>
      <c r="J38" s="319"/>
      <c r="K38" s="319"/>
    </row>
    <row r="39" spans="1:11" s="302" customFormat="1" x14ac:dyDescent="0.2">
      <c r="A39" s="298"/>
      <c r="B39" s="298"/>
      <c r="C39" s="259" t="s">
        <v>469</v>
      </c>
      <c r="D39" s="255">
        <v>5100</v>
      </c>
      <c r="E39" s="255">
        <v>5100</v>
      </c>
      <c r="F39" s="255">
        <v>11.12</v>
      </c>
      <c r="G39" s="320">
        <f>F39/E39*100</f>
        <v>0.21803921568627449</v>
      </c>
      <c r="H39" s="300"/>
      <c r="I39" s="301"/>
      <c r="J39" s="301"/>
      <c r="K39" s="301"/>
    </row>
    <row r="40" spans="1:11" s="302" customFormat="1" ht="15" x14ac:dyDescent="0.25">
      <c r="A40" s="298"/>
      <c r="B40" s="298"/>
      <c r="C40" s="259" t="s">
        <v>467</v>
      </c>
      <c r="D40" s="255">
        <v>5100</v>
      </c>
      <c r="E40" s="255">
        <v>5100</v>
      </c>
      <c r="F40" s="276">
        <v>0</v>
      </c>
      <c r="G40" s="320">
        <f>F40/E40*100</f>
        <v>0</v>
      </c>
      <c r="H40" s="300"/>
      <c r="I40" s="301"/>
      <c r="J40" s="301"/>
      <c r="K40" s="301"/>
    </row>
    <row r="41" spans="1:11" s="324" customFormat="1" ht="12" x14ac:dyDescent="0.2">
      <c r="A41" s="321"/>
      <c r="B41" s="321"/>
      <c r="C41" s="266" t="s">
        <v>459</v>
      </c>
      <c r="D41" s="269">
        <v>0</v>
      </c>
      <c r="E41" s="269">
        <v>0</v>
      </c>
      <c r="F41" s="269">
        <v>0</v>
      </c>
      <c r="G41" s="269">
        <v>0</v>
      </c>
      <c r="H41" s="322"/>
      <c r="I41" s="323"/>
      <c r="J41" s="323"/>
      <c r="K41" s="323"/>
    </row>
    <row r="42" spans="1:11" s="324" customFormat="1" ht="12" x14ac:dyDescent="0.2">
      <c r="A42" s="321"/>
      <c r="B42" s="321"/>
      <c r="C42" s="271" t="s">
        <v>460</v>
      </c>
      <c r="D42" s="326">
        <v>0</v>
      </c>
      <c r="E42" s="325">
        <v>0</v>
      </c>
      <c r="F42" s="326">
        <v>0</v>
      </c>
      <c r="G42" s="326"/>
      <c r="H42" s="322"/>
      <c r="I42" s="323"/>
      <c r="J42" s="323"/>
      <c r="K42" s="323"/>
    </row>
    <row r="43" spans="1:11" s="330" customFormat="1" x14ac:dyDescent="0.2">
      <c r="A43" s="327"/>
      <c r="B43" s="327"/>
      <c r="C43" s="274" t="s">
        <v>461</v>
      </c>
      <c r="D43" s="338">
        <v>0</v>
      </c>
      <c r="E43" s="339">
        <v>0</v>
      </c>
      <c r="F43" s="255">
        <v>11.12</v>
      </c>
      <c r="G43" s="338">
        <v>0</v>
      </c>
      <c r="H43" s="306"/>
      <c r="I43" s="329"/>
      <c r="J43" s="329"/>
      <c r="K43" s="329"/>
    </row>
    <row r="44" spans="1:11" s="324" customFormat="1" ht="8.25" customHeight="1" x14ac:dyDescent="0.2">
      <c r="A44" s="321"/>
      <c r="B44" s="321"/>
      <c r="C44" s="331"/>
      <c r="D44" s="340"/>
      <c r="E44" s="340"/>
      <c r="F44" s="341"/>
      <c r="G44" s="283"/>
      <c r="H44" s="322"/>
      <c r="I44" s="323"/>
      <c r="J44" s="323"/>
      <c r="K44" s="323"/>
    </row>
    <row r="45" spans="1:11" ht="13.5" thickBot="1" x14ac:dyDescent="0.25">
      <c r="A45" s="342"/>
      <c r="B45" s="335">
        <v>80146</v>
      </c>
      <c r="C45" s="312" t="s">
        <v>470</v>
      </c>
      <c r="D45" s="246"/>
      <c r="E45" s="246"/>
      <c r="F45" s="247"/>
      <c r="G45" s="313"/>
      <c r="H45" s="249"/>
      <c r="I45" s="265"/>
      <c r="J45" s="265"/>
      <c r="K45" s="265"/>
    </row>
    <row r="46" spans="1:11" s="297" customFormat="1" x14ac:dyDescent="0.2">
      <c r="A46" s="343"/>
      <c r="B46" s="343"/>
      <c r="C46" s="253" t="s">
        <v>456</v>
      </c>
      <c r="D46" s="316">
        <v>0</v>
      </c>
      <c r="E46" s="316">
        <v>0</v>
      </c>
      <c r="F46" s="255">
        <v>52397.57</v>
      </c>
      <c r="G46" s="317">
        <v>0</v>
      </c>
      <c r="H46" s="295"/>
      <c r="I46" s="296"/>
      <c r="J46" s="296"/>
      <c r="K46" s="296"/>
    </row>
    <row r="47" spans="1:11" s="302" customFormat="1" x14ac:dyDescent="0.2">
      <c r="A47" s="298"/>
      <c r="B47" s="298"/>
      <c r="C47" s="259" t="s">
        <v>469</v>
      </c>
      <c r="D47" s="255">
        <v>703000</v>
      </c>
      <c r="E47" s="255">
        <v>703000</v>
      </c>
      <c r="F47" s="255">
        <v>377978.06</v>
      </c>
      <c r="G47" s="344">
        <f>F47/E47*100</f>
        <v>53.766438122332858</v>
      </c>
      <c r="H47" s="300"/>
      <c r="I47" s="301"/>
      <c r="J47" s="301"/>
      <c r="K47" s="301"/>
    </row>
    <row r="48" spans="1:11" s="347" customFormat="1" ht="15" x14ac:dyDescent="0.25">
      <c r="A48" s="298"/>
      <c r="B48" s="298"/>
      <c r="C48" s="259" t="s">
        <v>467</v>
      </c>
      <c r="D48" s="255">
        <v>703000</v>
      </c>
      <c r="E48" s="255">
        <v>703000</v>
      </c>
      <c r="F48" s="276">
        <v>231146.35</v>
      </c>
      <c r="G48" s="344">
        <f>F48/E48*100</f>
        <v>32.879992887624468</v>
      </c>
      <c r="H48" s="345"/>
      <c r="I48" s="346"/>
      <c r="J48" s="346"/>
      <c r="K48" s="346"/>
    </row>
    <row r="49" spans="1:11" s="347" customFormat="1" x14ac:dyDescent="0.2">
      <c r="A49" s="298"/>
      <c r="B49" s="298"/>
      <c r="C49" s="266" t="s">
        <v>459</v>
      </c>
      <c r="D49" s="269">
        <v>0</v>
      </c>
      <c r="E49" s="268">
        <v>46000</v>
      </c>
      <c r="F49" s="269">
        <v>0</v>
      </c>
      <c r="G49" s="269">
        <v>0</v>
      </c>
      <c r="H49" s="345"/>
      <c r="I49" s="346"/>
      <c r="J49" s="346"/>
      <c r="K49" s="346"/>
    </row>
    <row r="50" spans="1:11" s="324" customFormat="1" ht="11.25" customHeight="1" x14ac:dyDescent="0.25">
      <c r="A50" s="321"/>
      <c r="B50" s="321"/>
      <c r="C50" s="271" t="s">
        <v>460</v>
      </c>
      <c r="D50" s="273">
        <v>0</v>
      </c>
      <c r="E50" s="273">
        <v>0</v>
      </c>
      <c r="F50" s="272">
        <v>52397.57</v>
      </c>
      <c r="G50" s="273">
        <v>0</v>
      </c>
      <c r="H50" s="322"/>
      <c r="I50" s="323"/>
      <c r="J50" s="323"/>
      <c r="K50" s="323"/>
    </row>
    <row r="51" spans="1:11" s="330" customFormat="1" x14ac:dyDescent="0.2">
      <c r="A51" s="327"/>
      <c r="B51" s="327"/>
      <c r="C51" s="274" t="s">
        <v>461</v>
      </c>
      <c r="D51" s="338">
        <v>0</v>
      </c>
      <c r="E51" s="338">
        <v>0</v>
      </c>
      <c r="F51" s="255">
        <v>199229</v>
      </c>
      <c r="G51" s="348">
        <v>0</v>
      </c>
      <c r="H51" s="306"/>
      <c r="I51" s="329"/>
      <c r="J51" s="329"/>
      <c r="K51" s="329"/>
    </row>
    <row r="52" spans="1:11" s="324" customFormat="1" ht="9.75" customHeight="1" x14ac:dyDescent="0.25">
      <c r="A52" s="321"/>
      <c r="B52" s="321"/>
      <c r="C52" s="349"/>
      <c r="D52" s="350"/>
      <c r="E52" s="350"/>
      <c r="F52" s="268"/>
      <c r="G52" s="350"/>
      <c r="H52" s="322"/>
      <c r="I52" s="323"/>
      <c r="J52" s="323"/>
      <c r="K52" s="323"/>
    </row>
    <row r="53" spans="1:11" ht="15" customHeight="1" thickBot="1" x14ac:dyDescent="0.25">
      <c r="A53" s="342"/>
      <c r="B53" s="335">
        <v>80147</v>
      </c>
      <c r="C53" s="312" t="s">
        <v>471</v>
      </c>
      <c r="D53" s="246"/>
      <c r="E53" s="246"/>
      <c r="F53" s="247"/>
      <c r="G53" s="313"/>
      <c r="H53" s="249"/>
      <c r="I53" s="265"/>
      <c r="J53" s="265"/>
      <c r="K53" s="265"/>
    </row>
    <row r="54" spans="1:11" s="297" customFormat="1" x14ac:dyDescent="0.2">
      <c r="A54" s="343"/>
      <c r="B54" s="343"/>
      <c r="C54" s="253" t="s">
        <v>456</v>
      </c>
      <c r="D54" s="337">
        <v>0</v>
      </c>
      <c r="E54" s="337">
        <v>0</v>
      </c>
      <c r="F54" s="255">
        <v>35145.39</v>
      </c>
      <c r="G54" s="317">
        <v>0</v>
      </c>
      <c r="H54" s="295"/>
      <c r="I54" s="296"/>
      <c r="J54" s="296"/>
      <c r="K54" s="296"/>
    </row>
    <row r="55" spans="1:11" s="302" customFormat="1" x14ac:dyDescent="0.2">
      <c r="A55" s="298"/>
      <c r="B55" s="298"/>
      <c r="C55" s="259" t="s">
        <v>469</v>
      </c>
      <c r="D55" s="255">
        <v>60400</v>
      </c>
      <c r="E55" s="255">
        <v>60400</v>
      </c>
      <c r="F55" s="255">
        <v>32623.22</v>
      </c>
      <c r="G55" s="344">
        <f>F55/E55*100</f>
        <v>54.0119536423841</v>
      </c>
      <c r="H55" s="300"/>
      <c r="I55" s="301"/>
      <c r="J55" s="301"/>
      <c r="K55" s="301"/>
    </row>
    <row r="56" spans="1:11" s="302" customFormat="1" ht="15" x14ac:dyDescent="0.25">
      <c r="A56" s="298"/>
      <c r="B56" s="298"/>
      <c r="C56" s="259" t="s">
        <v>467</v>
      </c>
      <c r="D56" s="255">
        <v>60400</v>
      </c>
      <c r="E56" s="255">
        <v>60400</v>
      </c>
      <c r="F56" s="276">
        <v>46842.879999999997</v>
      </c>
      <c r="G56" s="344">
        <f>F56/E56*100</f>
        <v>77.554437086092705</v>
      </c>
      <c r="H56" s="300"/>
      <c r="I56" s="301"/>
      <c r="J56" s="301"/>
      <c r="K56" s="301"/>
    </row>
    <row r="57" spans="1:11" s="302" customFormat="1" ht="12" x14ac:dyDescent="0.2">
      <c r="A57" s="298"/>
      <c r="B57" s="298"/>
      <c r="C57" s="266" t="s">
        <v>459</v>
      </c>
      <c r="D57" s="269">
        <v>0</v>
      </c>
      <c r="E57" s="269">
        <v>0</v>
      </c>
      <c r="F57" s="269">
        <v>0</v>
      </c>
      <c r="G57" s="269">
        <v>0</v>
      </c>
      <c r="H57" s="300"/>
      <c r="I57" s="301"/>
      <c r="J57" s="301"/>
      <c r="K57" s="301"/>
    </row>
    <row r="58" spans="1:11" s="353" customFormat="1" ht="12" customHeight="1" x14ac:dyDescent="0.25">
      <c r="A58" s="321"/>
      <c r="B58" s="321"/>
      <c r="C58" s="271" t="s">
        <v>460</v>
      </c>
      <c r="D58" s="273">
        <v>0</v>
      </c>
      <c r="E58" s="273">
        <v>0</v>
      </c>
      <c r="F58" s="272">
        <v>35145.39</v>
      </c>
      <c r="G58" s="273">
        <v>0</v>
      </c>
      <c r="H58" s="351"/>
      <c r="I58" s="352"/>
      <c r="J58" s="352"/>
      <c r="K58" s="352"/>
    </row>
    <row r="59" spans="1:11" s="308" customFormat="1" x14ac:dyDescent="0.2">
      <c r="A59" s="303"/>
      <c r="B59" s="303"/>
      <c r="C59" s="274" t="s">
        <v>461</v>
      </c>
      <c r="D59" s="338">
        <v>0</v>
      </c>
      <c r="E59" s="338">
        <v>0</v>
      </c>
      <c r="F59" s="255">
        <v>20926</v>
      </c>
      <c r="G59" s="348">
        <v>0</v>
      </c>
      <c r="H59" s="306"/>
      <c r="I59" s="307"/>
      <c r="J59" s="307"/>
      <c r="K59" s="307"/>
    </row>
    <row r="60" spans="1:11" ht="7.5" customHeight="1" x14ac:dyDescent="0.2">
      <c r="A60" s="264"/>
      <c r="B60" s="264"/>
      <c r="C60" s="354"/>
      <c r="D60" s="355"/>
      <c r="E60" s="355"/>
      <c r="F60" s="356"/>
      <c r="G60" s="357"/>
      <c r="H60" s="358"/>
      <c r="I60" s="359"/>
      <c r="J60" s="359"/>
      <c r="K60" s="359"/>
    </row>
    <row r="61" spans="1:11" s="225" customFormat="1" ht="18" customHeight="1" thickBot="1" x14ac:dyDescent="0.3">
      <c r="A61" s="288">
        <v>854</v>
      </c>
      <c r="B61" s="291"/>
      <c r="C61" s="360" t="s">
        <v>472</v>
      </c>
      <c r="D61" s="361"/>
      <c r="E61" s="361"/>
      <c r="F61" s="362"/>
      <c r="G61" s="292"/>
      <c r="H61" s="300"/>
      <c r="I61" s="262"/>
      <c r="J61" s="262"/>
      <c r="K61" s="262"/>
    </row>
    <row r="62" spans="1:11" s="225" customFormat="1" ht="18.95" customHeight="1" thickTop="1" thickBot="1" x14ac:dyDescent="0.25">
      <c r="A62" s="310"/>
      <c r="B62" s="311">
        <v>85410</v>
      </c>
      <c r="C62" s="363" t="s">
        <v>473</v>
      </c>
      <c r="D62" s="364"/>
      <c r="E62" s="364"/>
      <c r="F62" s="365"/>
      <c r="G62" s="366"/>
      <c r="H62" s="367"/>
      <c r="I62" s="368"/>
      <c r="J62" s="368"/>
      <c r="K62" s="368"/>
    </row>
    <row r="63" spans="1:11" s="297" customFormat="1" x14ac:dyDescent="0.2">
      <c r="A63" s="343"/>
      <c r="B63" s="343"/>
      <c r="C63" s="253" t="s">
        <v>456</v>
      </c>
      <c r="D63" s="337">
        <v>0</v>
      </c>
      <c r="E63" s="337">
        <v>0</v>
      </c>
      <c r="F63" s="255">
        <v>13.51</v>
      </c>
      <c r="G63" s="317">
        <v>0</v>
      </c>
      <c r="H63" s="369"/>
      <c r="I63" s="370"/>
      <c r="J63" s="370"/>
      <c r="K63" s="370"/>
    </row>
    <row r="64" spans="1:11" s="372" customFormat="1" x14ac:dyDescent="0.2">
      <c r="A64" s="298"/>
      <c r="B64" s="298"/>
      <c r="C64" s="259" t="s">
        <v>457</v>
      </c>
      <c r="D64" s="259">
        <v>403985</v>
      </c>
      <c r="E64" s="259">
        <v>403985</v>
      </c>
      <c r="F64" s="259">
        <v>199787.18</v>
      </c>
      <c r="G64" s="344">
        <f>F64/E64*100</f>
        <v>49.454108444620466</v>
      </c>
      <c r="H64" s="300"/>
      <c r="I64" s="371"/>
      <c r="J64" s="371"/>
      <c r="K64" s="371"/>
    </row>
    <row r="65" spans="1:11" s="372" customFormat="1" ht="15" x14ac:dyDescent="0.25">
      <c r="A65" s="298"/>
      <c r="B65" s="298"/>
      <c r="C65" s="259" t="s">
        <v>458</v>
      </c>
      <c r="D65" s="255">
        <v>403985</v>
      </c>
      <c r="E65" s="255">
        <v>403985</v>
      </c>
      <c r="F65" s="276">
        <v>177341.1</v>
      </c>
      <c r="G65" s="373">
        <f>F65/E65*100</f>
        <v>43.89794175526319</v>
      </c>
      <c r="H65" s="300"/>
      <c r="I65" s="371"/>
      <c r="J65" s="371"/>
      <c r="K65" s="371"/>
    </row>
    <row r="66" spans="1:11" s="372" customFormat="1" ht="12" x14ac:dyDescent="0.2">
      <c r="A66" s="298"/>
      <c r="B66" s="298"/>
      <c r="C66" s="266" t="s">
        <v>459</v>
      </c>
      <c r="D66" s="269">
        <v>0</v>
      </c>
      <c r="E66" s="269">
        <v>0</v>
      </c>
      <c r="F66" s="269">
        <v>0</v>
      </c>
      <c r="G66" s="269">
        <v>0</v>
      </c>
      <c r="H66" s="300"/>
      <c r="I66" s="371"/>
      <c r="J66" s="371"/>
      <c r="K66" s="371"/>
    </row>
    <row r="67" spans="1:11" s="372" customFormat="1" ht="15" x14ac:dyDescent="0.25">
      <c r="A67" s="298"/>
      <c r="B67" s="298"/>
      <c r="C67" s="271" t="s">
        <v>460</v>
      </c>
      <c r="D67" s="273">
        <v>0</v>
      </c>
      <c r="E67" s="273">
        <v>0</v>
      </c>
      <c r="F67" s="272">
        <v>13.51</v>
      </c>
      <c r="G67" s="273">
        <v>0</v>
      </c>
      <c r="H67" s="300"/>
      <c r="I67" s="371"/>
      <c r="J67" s="371"/>
      <c r="K67" s="371"/>
    </row>
    <row r="68" spans="1:11" s="284" customFormat="1" x14ac:dyDescent="0.2">
      <c r="A68" s="374"/>
      <c r="B68" s="374"/>
      <c r="C68" s="274" t="s">
        <v>461</v>
      </c>
      <c r="D68" s="338">
        <v>0</v>
      </c>
      <c r="E68" s="338">
        <v>0</v>
      </c>
      <c r="F68" s="255">
        <v>22459.59</v>
      </c>
      <c r="G68" s="348">
        <v>0</v>
      </c>
      <c r="H68" s="318"/>
      <c r="I68" s="319"/>
      <c r="J68" s="319"/>
      <c r="K68" s="319"/>
    </row>
    <row r="69" spans="1:11" ht="14.25" customHeight="1" x14ac:dyDescent="0.25">
      <c r="A69" s="375"/>
      <c r="B69" s="375"/>
      <c r="C69" s="376"/>
      <c r="D69" s="377"/>
      <c r="E69" s="377"/>
      <c r="F69" s="377"/>
      <c r="G69" s="377"/>
      <c r="H69" s="249"/>
      <c r="I69" s="265"/>
      <c r="J69" s="265"/>
      <c r="K69" s="265"/>
    </row>
    <row r="70" spans="1:11" ht="14.25" customHeight="1" x14ac:dyDescent="0.25">
      <c r="A70" s="929" t="s">
        <v>474</v>
      </c>
      <c r="B70" s="929"/>
      <c r="C70" s="378"/>
      <c r="D70" s="379"/>
      <c r="E70" s="379"/>
      <c r="F70" s="379"/>
      <c r="G70" s="379"/>
      <c r="H70" s="249"/>
      <c r="I70" s="265"/>
      <c r="J70" s="265"/>
      <c r="K70" s="265"/>
    </row>
    <row r="71" spans="1:11" ht="14.25" customHeight="1" x14ac:dyDescent="0.2">
      <c r="A71" s="930" t="s">
        <v>475</v>
      </c>
      <c r="B71" s="930"/>
      <c r="C71" s="930"/>
      <c r="D71" s="930"/>
      <c r="E71" s="930"/>
      <c r="F71" s="930"/>
      <c r="G71" s="930"/>
      <c r="H71" s="249"/>
      <c r="I71" s="265"/>
      <c r="J71" s="265"/>
      <c r="K71" s="265"/>
    </row>
    <row r="72" spans="1:11" ht="14.25" customHeight="1" x14ac:dyDescent="0.2">
      <c r="A72" s="930" t="s">
        <v>476</v>
      </c>
      <c r="B72" s="930"/>
      <c r="C72" s="930"/>
      <c r="D72" s="930"/>
      <c r="E72" s="930"/>
      <c r="F72" s="930"/>
      <c r="G72" s="930"/>
      <c r="H72" s="249"/>
      <c r="I72" s="265"/>
      <c r="J72" s="265"/>
      <c r="K72" s="265"/>
    </row>
    <row r="73" spans="1:11" ht="14.25" customHeight="1" x14ac:dyDescent="0.25">
      <c r="A73" s="380"/>
      <c r="B73" s="380"/>
      <c r="C73" s="378"/>
      <c r="D73" s="379"/>
      <c r="E73" s="379"/>
      <c r="F73" s="379"/>
      <c r="G73" s="379"/>
      <c r="H73" s="249"/>
      <c r="I73" s="265"/>
      <c r="J73" s="265"/>
      <c r="K73" s="265"/>
    </row>
    <row r="74" spans="1:11" ht="14.25" customHeight="1" x14ac:dyDescent="0.25">
      <c r="A74" s="380"/>
      <c r="B74" s="380"/>
      <c r="C74" s="378"/>
      <c r="D74" s="379"/>
      <c r="E74" s="379"/>
      <c r="F74" s="379"/>
      <c r="G74" s="379"/>
      <c r="H74" s="249"/>
      <c r="I74" s="265"/>
      <c r="J74" s="265"/>
      <c r="K74" s="265"/>
    </row>
    <row r="75" spans="1:11" x14ac:dyDescent="0.2">
      <c r="A75" s="232"/>
      <c r="B75" s="232"/>
      <c r="C75" s="381"/>
      <c r="E75" s="381"/>
      <c r="F75" s="367"/>
      <c r="G75" s="381"/>
      <c r="H75" s="358"/>
      <c r="I75" s="359"/>
      <c r="J75" s="359"/>
      <c r="K75" s="359"/>
    </row>
    <row r="76" spans="1:11" x14ac:dyDescent="0.2">
      <c r="A76" s="382"/>
      <c r="B76" s="382"/>
      <c r="C76" s="383"/>
      <c r="D76" s="384"/>
      <c r="E76" s="385"/>
      <c r="F76" s="385"/>
      <c r="G76" s="383"/>
      <c r="H76" s="386"/>
      <c r="I76" s="387"/>
      <c r="J76" s="387"/>
      <c r="K76" s="387"/>
    </row>
    <row r="77" spans="1:11" x14ac:dyDescent="0.2">
      <c r="A77" s="382"/>
      <c r="B77" s="382"/>
      <c r="C77" s="383"/>
      <c r="D77" s="384"/>
      <c r="E77" s="385"/>
      <c r="F77" s="385"/>
      <c r="G77" s="383"/>
      <c r="H77" s="386"/>
      <c r="I77" s="387"/>
      <c r="J77" s="387"/>
      <c r="K77" s="387"/>
    </row>
    <row r="78" spans="1:11" x14ac:dyDescent="0.2">
      <c r="A78" s="382"/>
      <c r="B78" s="382"/>
      <c r="C78" s="383"/>
      <c r="D78" s="384"/>
      <c r="E78" s="384"/>
      <c r="F78" s="384"/>
      <c r="G78" s="388"/>
      <c r="H78" s="386"/>
      <c r="I78" s="387"/>
      <c r="J78" s="387"/>
      <c r="K78" s="387"/>
    </row>
    <row r="79" spans="1:11" x14ac:dyDescent="0.2">
      <c r="A79" s="382"/>
      <c r="B79" s="382"/>
      <c r="C79" s="383"/>
      <c r="D79" s="384"/>
      <c r="E79" s="384"/>
      <c r="F79" s="384"/>
      <c r="G79" s="388"/>
      <c r="H79" s="386"/>
      <c r="I79" s="387"/>
      <c r="J79" s="387"/>
      <c r="K79" s="387"/>
    </row>
    <row r="80" spans="1:11" x14ac:dyDescent="0.2">
      <c r="A80" s="382"/>
      <c r="B80" s="382"/>
      <c r="C80" s="383"/>
      <c r="D80" s="384"/>
      <c r="E80" s="385"/>
      <c r="F80" s="385"/>
      <c r="G80" s="383"/>
      <c r="H80" s="386"/>
      <c r="I80" s="387"/>
      <c r="J80" s="387"/>
      <c r="K80" s="387"/>
    </row>
    <row r="81" spans="1:11" x14ac:dyDescent="0.2">
      <c r="A81" s="382"/>
      <c r="B81" s="382"/>
      <c r="C81" s="383"/>
      <c r="D81" s="384"/>
      <c r="E81" s="385"/>
      <c r="F81" s="385"/>
      <c r="G81" s="383"/>
      <c r="H81" s="386"/>
      <c r="I81" s="387"/>
      <c r="J81" s="387"/>
      <c r="K81" s="387"/>
    </row>
    <row r="82" spans="1:11" x14ac:dyDescent="0.2">
      <c r="A82" s="382"/>
      <c r="B82" s="382"/>
      <c r="C82" s="383"/>
      <c r="D82" s="384"/>
      <c r="E82" s="385"/>
      <c r="F82" s="385"/>
      <c r="G82" s="383"/>
      <c r="H82" s="386"/>
      <c r="I82" s="387"/>
      <c r="J82" s="387"/>
      <c r="K82" s="387"/>
    </row>
    <row r="83" spans="1:11" x14ac:dyDescent="0.2">
      <c r="A83" s="382"/>
      <c r="B83" s="382"/>
      <c r="C83" s="383"/>
      <c r="D83" s="384"/>
      <c r="E83" s="385"/>
      <c r="F83" s="385"/>
      <c r="G83" s="383"/>
      <c r="H83" s="386"/>
      <c r="I83" s="387"/>
      <c r="J83" s="387"/>
      <c r="K83" s="387"/>
    </row>
    <row r="84" spans="1:11" x14ac:dyDescent="0.2">
      <c r="A84" s="382"/>
      <c r="B84" s="382"/>
      <c r="C84" s="383"/>
      <c r="D84" s="384"/>
      <c r="E84" s="385"/>
      <c r="F84" s="385"/>
      <c r="G84" s="383"/>
      <c r="H84" s="386"/>
      <c r="I84" s="387"/>
      <c r="J84" s="387"/>
      <c r="K84" s="387"/>
    </row>
    <row r="85" spans="1:11" x14ac:dyDescent="0.2">
      <c r="A85" s="382"/>
      <c r="B85" s="382"/>
      <c r="C85" s="383"/>
      <c r="D85" s="384"/>
      <c r="E85" s="385"/>
      <c r="F85" s="385"/>
      <c r="G85" s="383"/>
      <c r="H85" s="386"/>
      <c r="I85" s="387"/>
      <c r="J85" s="387"/>
      <c r="K85" s="387"/>
    </row>
    <row r="86" spans="1:11" x14ac:dyDescent="0.2">
      <c r="A86" s="382"/>
      <c r="B86" s="382"/>
      <c r="C86" s="383"/>
      <c r="D86" s="385"/>
      <c r="E86" s="385"/>
      <c r="F86" s="385"/>
      <c r="G86" s="383"/>
      <c r="H86" s="386"/>
      <c r="I86" s="387"/>
      <c r="J86" s="387"/>
      <c r="K86" s="387"/>
    </row>
    <row r="87" spans="1:11" x14ac:dyDescent="0.2">
      <c r="A87" s="382"/>
      <c r="B87" s="382"/>
      <c r="C87" s="383"/>
      <c r="D87" s="385"/>
      <c r="E87" s="385"/>
      <c r="F87" s="385"/>
      <c r="G87" s="383"/>
      <c r="H87" s="386"/>
      <c r="I87" s="387"/>
      <c r="J87" s="387"/>
      <c r="K87" s="387"/>
    </row>
    <row r="88" spans="1:11" x14ac:dyDescent="0.2">
      <c r="A88" s="382"/>
      <c r="B88" s="382"/>
      <c r="C88" s="383"/>
      <c r="D88" s="385"/>
      <c r="E88" s="385"/>
      <c r="F88" s="385"/>
      <c r="G88" s="383"/>
      <c r="H88" s="386"/>
      <c r="I88" s="387"/>
      <c r="J88" s="387"/>
      <c r="K88" s="387"/>
    </row>
    <row r="89" spans="1:11" x14ac:dyDescent="0.2">
      <c r="A89" s="382"/>
      <c r="B89" s="382"/>
      <c r="C89" s="383"/>
      <c r="D89" s="385"/>
      <c r="E89" s="385"/>
      <c r="F89" s="385"/>
      <c r="G89" s="383"/>
      <c r="H89" s="386"/>
      <c r="I89" s="387"/>
      <c r="J89" s="387"/>
      <c r="K89" s="387"/>
    </row>
    <row r="90" spans="1:11" x14ac:dyDescent="0.2">
      <c r="A90" s="382"/>
      <c r="B90" s="382"/>
      <c r="C90" s="383"/>
      <c r="D90" s="385"/>
      <c r="E90" s="385"/>
      <c r="F90" s="385"/>
      <c r="G90" s="383"/>
      <c r="H90" s="386"/>
      <c r="I90" s="387"/>
      <c r="J90" s="387"/>
      <c r="K90" s="387"/>
    </row>
    <row r="91" spans="1:11" x14ac:dyDescent="0.2">
      <c r="A91" s="382"/>
      <c r="B91" s="382"/>
      <c r="C91" s="383"/>
      <c r="D91" s="385"/>
      <c r="E91" s="385"/>
      <c r="F91" s="385"/>
      <c r="G91" s="383"/>
      <c r="H91" s="386"/>
      <c r="I91" s="387"/>
      <c r="J91" s="387"/>
      <c r="K91" s="387"/>
    </row>
    <row r="92" spans="1:11" x14ac:dyDescent="0.2">
      <c r="A92" s="382"/>
      <c r="B92" s="382"/>
      <c r="C92" s="383"/>
      <c r="D92" s="385"/>
      <c r="E92" s="385"/>
      <c r="F92" s="385"/>
      <c r="G92" s="383"/>
      <c r="H92" s="386"/>
      <c r="I92" s="387"/>
      <c r="J92" s="387"/>
      <c r="K92" s="387"/>
    </row>
    <row r="93" spans="1:11" x14ac:dyDescent="0.2">
      <c r="A93" s="382"/>
      <c r="B93" s="382"/>
      <c r="C93" s="383"/>
      <c r="D93" s="385"/>
      <c r="E93" s="385"/>
      <c r="F93" s="385"/>
      <c r="G93" s="383"/>
      <c r="H93" s="386"/>
      <c r="I93" s="387"/>
      <c r="J93" s="387"/>
      <c r="K93" s="387"/>
    </row>
    <row r="94" spans="1:11" x14ac:dyDescent="0.2">
      <c r="A94" s="382"/>
      <c r="B94" s="382"/>
      <c r="C94" s="383"/>
      <c r="D94" s="385"/>
      <c r="E94" s="385"/>
      <c r="F94" s="385"/>
      <c r="G94" s="383"/>
      <c r="H94" s="386"/>
      <c r="I94" s="387"/>
      <c r="J94" s="387"/>
      <c r="K94" s="387"/>
    </row>
    <row r="95" spans="1:11" x14ac:dyDescent="0.2">
      <c r="A95" s="382"/>
      <c r="B95" s="382"/>
      <c r="C95" s="383"/>
      <c r="D95" s="385"/>
      <c r="E95" s="385"/>
      <c r="F95" s="385"/>
      <c r="G95" s="383"/>
      <c r="H95" s="386"/>
      <c r="I95" s="387"/>
      <c r="J95" s="387"/>
      <c r="K95" s="387"/>
    </row>
    <row r="96" spans="1:11" x14ac:dyDescent="0.2">
      <c r="A96" s="382"/>
      <c r="B96" s="382"/>
      <c r="C96" s="383"/>
      <c r="D96" s="385"/>
      <c r="E96" s="385"/>
      <c r="F96" s="385"/>
      <c r="G96" s="383"/>
      <c r="H96" s="386"/>
      <c r="I96" s="387"/>
      <c r="J96" s="387"/>
      <c r="K96" s="387"/>
    </row>
    <row r="97" spans="1:11" x14ac:dyDescent="0.2">
      <c r="A97" s="382"/>
      <c r="B97" s="382"/>
      <c r="C97" s="383"/>
      <c r="D97" s="385"/>
      <c r="E97" s="385"/>
      <c r="F97" s="385"/>
      <c r="G97" s="383"/>
      <c r="H97" s="386"/>
      <c r="I97" s="387"/>
      <c r="J97" s="387"/>
      <c r="K97" s="387"/>
    </row>
    <row r="98" spans="1:11" x14ac:dyDescent="0.2">
      <c r="A98" s="382"/>
      <c r="B98" s="382"/>
      <c r="C98" s="383"/>
      <c r="D98" s="385"/>
      <c r="E98" s="385"/>
      <c r="F98" s="385"/>
      <c r="G98" s="383"/>
      <c r="H98" s="386"/>
      <c r="I98" s="387"/>
      <c r="J98" s="387"/>
      <c r="K98" s="387"/>
    </row>
    <row r="99" spans="1:11" x14ac:dyDescent="0.2">
      <c r="A99" s="382"/>
      <c r="B99" s="382"/>
      <c r="C99" s="383"/>
      <c r="D99" s="385"/>
      <c r="E99" s="385"/>
      <c r="F99" s="385"/>
      <c r="G99" s="383"/>
      <c r="H99" s="386"/>
      <c r="I99" s="387"/>
      <c r="J99" s="387"/>
      <c r="K99" s="387"/>
    </row>
    <row r="100" spans="1:11" x14ac:dyDescent="0.2">
      <c r="A100" s="382"/>
      <c r="B100" s="382"/>
      <c r="C100" s="383"/>
      <c r="D100" s="385"/>
      <c r="E100" s="385"/>
      <c r="F100" s="385"/>
      <c r="G100" s="383"/>
      <c r="H100" s="386"/>
      <c r="I100" s="387"/>
      <c r="J100" s="387"/>
      <c r="K100" s="387"/>
    </row>
    <row r="101" spans="1:11" x14ac:dyDescent="0.2">
      <c r="A101" s="382"/>
      <c r="B101" s="382"/>
      <c r="C101" s="383"/>
      <c r="D101" s="385"/>
      <c r="E101" s="385"/>
      <c r="F101" s="385"/>
      <c r="G101" s="383"/>
      <c r="H101" s="386"/>
      <c r="I101" s="387"/>
      <c r="J101" s="387"/>
      <c r="K101" s="387"/>
    </row>
    <row r="102" spans="1:11" x14ac:dyDescent="0.2">
      <c r="A102" s="382"/>
      <c r="B102" s="382"/>
      <c r="C102" s="383"/>
      <c r="D102" s="385"/>
      <c r="E102" s="385"/>
      <c r="F102" s="385"/>
      <c r="G102" s="383"/>
      <c r="H102" s="386"/>
      <c r="I102" s="387"/>
      <c r="J102" s="387"/>
      <c r="K102" s="387"/>
    </row>
    <row r="103" spans="1:11" x14ac:dyDescent="0.2">
      <c r="A103" s="382"/>
      <c r="B103" s="382"/>
      <c r="C103" s="383"/>
      <c r="D103" s="385"/>
      <c r="E103" s="385"/>
      <c r="F103" s="385"/>
      <c r="G103" s="383"/>
      <c r="H103" s="386"/>
      <c r="I103" s="387"/>
      <c r="J103" s="387"/>
      <c r="K103" s="387"/>
    </row>
    <row r="104" spans="1:11" x14ac:dyDescent="0.2">
      <c r="A104" s="382"/>
      <c r="B104" s="382"/>
      <c r="C104" s="383"/>
      <c r="D104" s="385"/>
      <c r="E104" s="385"/>
      <c r="F104" s="385"/>
      <c r="G104" s="383"/>
      <c r="H104" s="386"/>
      <c r="I104" s="387"/>
      <c r="J104" s="387"/>
      <c r="K104" s="387"/>
    </row>
    <row r="105" spans="1:11" x14ac:dyDescent="0.2">
      <c r="A105" s="382"/>
      <c r="B105" s="382"/>
      <c r="C105" s="383"/>
      <c r="D105" s="385"/>
      <c r="E105" s="385"/>
      <c r="F105" s="385"/>
      <c r="G105" s="383"/>
      <c r="H105" s="386"/>
      <c r="I105" s="387"/>
      <c r="J105" s="387"/>
      <c r="K105" s="387"/>
    </row>
    <row r="106" spans="1:11" x14ac:dyDescent="0.2">
      <c r="A106" s="382"/>
      <c r="B106" s="382"/>
      <c r="C106" s="383"/>
      <c r="D106" s="385"/>
      <c r="E106" s="385"/>
      <c r="F106" s="385"/>
      <c r="G106" s="383"/>
      <c r="H106" s="386"/>
      <c r="I106" s="387"/>
      <c r="J106" s="387"/>
      <c r="K106" s="387"/>
    </row>
    <row r="107" spans="1:11" x14ac:dyDescent="0.2">
      <c r="A107" s="382"/>
      <c r="B107" s="382"/>
      <c r="C107" s="383"/>
      <c r="D107" s="385"/>
      <c r="E107" s="385"/>
      <c r="F107" s="385"/>
      <c r="G107" s="383"/>
      <c r="H107" s="386"/>
      <c r="I107" s="387"/>
      <c r="J107" s="387"/>
      <c r="K107" s="387"/>
    </row>
    <row r="108" spans="1:11" x14ac:dyDescent="0.2">
      <c r="A108" s="389"/>
      <c r="B108" s="389"/>
      <c r="C108" s="385"/>
      <c r="D108" s="385"/>
      <c r="E108" s="385"/>
      <c r="F108" s="385"/>
      <c r="G108" s="383"/>
      <c r="H108" s="386"/>
      <c r="I108" s="387"/>
      <c r="J108" s="387"/>
      <c r="K108" s="387"/>
    </row>
    <row r="109" spans="1:11" x14ac:dyDescent="0.2">
      <c r="A109" s="389"/>
      <c r="B109" s="389"/>
      <c r="C109" s="385"/>
      <c r="D109" s="385"/>
      <c r="E109" s="385"/>
      <c r="F109" s="385"/>
      <c r="G109" s="383"/>
      <c r="H109" s="386"/>
      <c r="I109" s="387"/>
      <c r="J109" s="387"/>
      <c r="K109" s="387"/>
    </row>
    <row r="110" spans="1:11" x14ac:dyDescent="0.2">
      <c r="A110" s="389"/>
      <c r="B110" s="389"/>
      <c r="C110" s="385"/>
      <c r="D110" s="385"/>
      <c r="E110" s="385"/>
      <c r="F110" s="385"/>
      <c r="G110" s="383"/>
      <c r="H110" s="386"/>
      <c r="I110" s="387"/>
      <c r="J110" s="387"/>
      <c r="K110" s="387"/>
    </row>
    <row r="111" spans="1:11" x14ac:dyDescent="0.2">
      <c r="A111" s="389"/>
      <c r="B111" s="389"/>
      <c r="C111" s="385"/>
      <c r="D111" s="385"/>
      <c r="E111" s="385"/>
      <c r="F111" s="385"/>
      <c r="G111" s="383"/>
      <c r="H111" s="386"/>
      <c r="I111" s="387"/>
      <c r="J111" s="387"/>
      <c r="K111" s="387"/>
    </row>
    <row r="112" spans="1:11" x14ac:dyDescent="0.2">
      <c r="A112" s="389"/>
      <c r="B112" s="389"/>
      <c r="C112" s="385"/>
      <c r="D112" s="385"/>
      <c r="E112" s="385"/>
      <c r="F112" s="385"/>
      <c r="G112" s="383"/>
      <c r="H112" s="386"/>
      <c r="I112" s="387"/>
      <c r="J112" s="387"/>
      <c r="K112" s="387"/>
    </row>
    <row r="113" spans="1:11" x14ac:dyDescent="0.2">
      <c r="A113" s="389"/>
      <c r="B113" s="389"/>
      <c r="C113" s="385"/>
      <c r="D113" s="385"/>
      <c r="E113" s="385"/>
      <c r="F113" s="385"/>
      <c r="G113" s="383"/>
      <c r="H113" s="386"/>
      <c r="I113" s="387"/>
      <c r="J113" s="387"/>
      <c r="K113" s="387"/>
    </row>
    <row r="114" spans="1:11" x14ac:dyDescent="0.2">
      <c r="A114" s="389"/>
      <c r="B114" s="389"/>
      <c r="C114" s="385"/>
      <c r="D114" s="385"/>
      <c r="E114" s="385"/>
      <c r="F114" s="385"/>
      <c r="G114" s="383"/>
      <c r="H114" s="386"/>
      <c r="I114" s="387"/>
      <c r="J114" s="387"/>
      <c r="K114" s="387"/>
    </row>
    <row r="115" spans="1:11" x14ac:dyDescent="0.2">
      <c r="A115" s="389"/>
      <c r="B115" s="389"/>
      <c r="C115" s="385"/>
      <c r="D115" s="385"/>
      <c r="E115" s="385"/>
      <c r="F115" s="385"/>
      <c r="G115" s="383"/>
      <c r="H115" s="386"/>
      <c r="I115" s="387"/>
      <c r="J115" s="387"/>
      <c r="K115" s="387"/>
    </row>
    <row r="116" spans="1:11" x14ac:dyDescent="0.2">
      <c r="A116" s="389"/>
      <c r="B116" s="389"/>
      <c r="C116" s="385"/>
      <c r="D116" s="385"/>
      <c r="E116" s="385"/>
      <c r="F116" s="385"/>
      <c r="G116" s="383"/>
      <c r="H116" s="386"/>
      <c r="I116" s="387"/>
      <c r="J116" s="387"/>
      <c r="K116" s="387"/>
    </row>
    <row r="117" spans="1:11" x14ac:dyDescent="0.2">
      <c r="A117" s="389"/>
      <c r="B117" s="389"/>
      <c r="C117" s="385"/>
      <c r="D117" s="385"/>
      <c r="E117" s="385"/>
      <c r="F117" s="385"/>
      <c r="G117" s="383"/>
      <c r="H117" s="386"/>
      <c r="I117" s="387"/>
      <c r="J117" s="387"/>
      <c r="K117" s="387"/>
    </row>
    <row r="118" spans="1:11" x14ac:dyDescent="0.2">
      <c r="A118" s="389"/>
      <c r="B118" s="389"/>
      <c r="C118" s="385"/>
      <c r="D118" s="385"/>
      <c r="E118" s="385"/>
      <c r="F118" s="385"/>
      <c r="G118" s="383"/>
      <c r="H118" s="386"/>
      <c r="I118" s="387"/>
      <c r="J118" s="387"/>
      <c r="K118" s="387"/>
    </row>
    <row r="119" spans="1:11" x14ac:dyDescent="0.2">
      <c r="A119" s="389"/>
      <c r="B119" s="389"/>
      <c r="C119" s="385"/>
      <c r="D119" s="385"/>
      <c r="E119" s="385"/>
      <c r="F119" s="385"/>
      <c r="G119" s="383"/>
      <c r="H119" s="386"/>
      <c r="I119" s="387"/>
      <c r="J119" s="387"/>
      <c r="K119" s="387"/>
    </row>
    <row r="120" spans="1:11" x14ac:dyDescent="0.2">
      <c r="A120" s="389"/>
      <c r="B120" s="389"/>
      <c r="C120" s="385"/>
      <c r="D120" s="385"/>
      <c r="E120" s="385"/>
      <c r="F120" s="385"/>
      <c r="G120" s="383"/>
      <c r="H120" s="386"/>
      <c r="I120" s="387"/>
      <c r="J120" s="387"/>
      <c r="K120" s="387"/>
    </row>
    <row r="121" spans="1:11" x14ac:dyDescent="0.2">
      <c r="A121" s="389"/>
      <c r="B121" s="389"/>
      <c r="C121" s="385"/>
      <c r="D121" s="385"/>
      <c r="E121" s="385"/>
      <c r="F121" s="385"/>
      <c r="G121" s="383"/>
      <c r="H121" s="386"/>
      <c r="I121" s="387"/>
      <c r="J121" s="387"/>
      <c r="K121" s="387"/>
    </row>
    <row r="122" spans="1:11" x14ac:dyDescent="0.2">
      <c r="A122" s="389"/>
      <c r="B122" s="389"/>
      <c r="C122" s="385"/>
      <c r="D122" s="385"/>
      <c r="E122" s="385"/>
      <c r="F122" s="385"/>
      <c r="G122" s="383"/>
      <c r="H122" s="386"/>
      <c r="I122" s="387"/>
      <c r="J122" s="387"/>
      <c r="K122" s="387"/>
    </row>
    <row r="123" spans="1:11" x14ac:dyDescent="0.2">
      <c r="A123" s="389"/>
      <c r="B123" s="389"/>
      <c r="C123" s="385"/>
      <c r="D123" s="385"/>
      <c r="E123" s="385"/>
      <c r="F123" s="385"/>
      <c r="G123" s="383"/>
      <c r="H123" s="386"/>
      <c r="I123" s="387"/>
      <c r="J123" s="387"/>
      <c r="K123" s="387"/>
    </row>
    <row r="124" spans="1:11" x14ac:dyDescent="0.2">
      <c r="A124" s="389"/>
      <c r="B124" s="389"/>
      <c r="C124" s="385"/>
      <c r="D124" s="385"/>
      <c r="E124" s="385"/>
      <c r="F124" s="385"/>
      <c r="G124" s="383"/>
      <c r="H124" s="386"/>
      <c r="I124" s="387"/>
      <c r="J124" s="387"/>
      <c r="K124" s="387"/>
    </row>
    <row r="125" spans="1:11" x14ac:dyDescent="0.2">
      <c r="A125" s="389"/>
      <c r="B125" s="389"/>
      <c r="C125" s="385"/>
      <c r="D125" s="385"/>
      <c r="E125" s="385"/>
      <c r="F125" s="385"/>
      <c r="G125" s="383"/>
      <c r="H125" s="386"/>
      <c r="I125" s="387"/>
      <c r="J125" s="387"/>
      <c r="K125" s="387"/>
    </row>
    <row r="126" spans="1:11" x14ac:dyDescent="0.2">
      <c r="A126" s="389"/>
      <c r="B126" s="389"/>
      <c r="C126" s="385"/>
      <c r="D126" s="385"/>
      <c r="E126" s="385"/>
      <c r="F126" s="385"/>
      <c r="G126" s="383"/>
      <c r="H126" s="386"/>
      <c r="I126" s="387"/>
      <c r="J126" s="387"/>
      <c r="K126" s="387"/>
    </row>
    <row r="127" spans="1:11" x14ac:dyDescent="0.2">
      <c r="A127" s="389"/>
      <c r="B127" s="389"/>
      <c r="C127" s="385"/>
      <c r="D127" s="385"/>
      <c r="E127" s="385"/>
      <c r="F127" s="385"/>
      <c r="G127" s="383"/>
      <c r="H127" s="386"/>
      <c r="I127" s="387"/>
      <c r="J127" s="387"/>
      <c r="K127" s="387"/>
    </row>
    <row r="128" spans="1:11" x14ac:dyDescent="0.2">
      <c r="A128" s="389"/>
      <c r="B128" s="389"/>
      <c r="C128" s="385"/>
      <c r="D128" s="385"/>
      <c r="E128" s="385"/>
      <c r="F128" s="385"/>
      <c r="G128" s="383"/>
      <c r="H128" s="386"/>
      <c r="I128" s="387"/>
      <c r="J128" s="387"/>
      <c r="K128" s="387"/>
    </row>
    <row r="129" spans="1:11" x14ac:dyDescent="0.2">
      <c r="A129" s="389"/>
      <c r="B129" s="389"/>
      <c r="C129" s="385"/>
      <c r="D129" s="385"/>
      <c r="E129" s="385"/>
      <c r="F129" s="385"/>
      <c r="G129" s="383"/>
      <c r="H129" s="386"/>
      <c r="I129" s="387"/>
      <c r="J129" s="387"/>
      <c r="K129" s="387"/>
    </row>
    <row r="130" spans="1:11" x14ac:dyDescent="0.2">
      <c r="A130" s="389"/>
      <c r="B130" s="389"/>
      <c r="C130" s="385"/>
      <c r="D130" s="385"/>
      <c r="E130" s="385"/>
      <c r="F130" s="385"/>
      <c r="G130" s="383"/>
      <c r="H130" s="386"/>
      <c r="I130" s="387"/>
      <c r="J130" s="387"/>
      <c r="K130" s="387"/>
    </row>
    <row r="131" spans="1:11" x14ac:dyDescent="0.2">
      <c r="A131" s="389"/>
      <c r="B131" s="389"/>
      <c r="C131" s="385"/>
      <c r="D131" s="385"/>
      <c r="E131" s="385"/>
      <c r="F131" s="385"/>
      <c r="G131" s="383"/>
      <c r="H131" s="386"/>
      <c r="I131" s="387"/>
      <c r="J131" s="387"/>
      <c r="K131" s="387"/>
    </row>
    <row r="132" spans="1:11" x14ac:dyDescent="0.2">
      <c r="A132" s="389"/>
      <c r="B132" s="389"/>
      <c r="C132" s="385"/>
      <c r="D132" s="385"/>
      <c r="E132" s="385"/>
      <c r="F132" s="385"/>
      <c r="G132" s="383"/>
      <c r="H132" s="386"/>
      <c r="I132" s="387"/>
      <c r="J132" s="387"/>
      <c r="K132" s="387"/>
    </row>
    <row r="133" spans="1:11" x14ac:dyDescent="0.2">
      <c r="A133" s="389"/>
      <c r="B133" s="389"/>
      <c r="C133" s="385"/>
      <c r="D133" s="385"/>
      <c r="E133" s="385"/>
      <c r="F133" s="385"/>
      <c r="G133" s="383"/>
      <c r="H133" s="386"/>
      <c r="I133" s="387"/>
      <c r="J133" s="387"/>
      <c r="K133" s="387"/>
    </row>
    <row r="134" spans="1:11" x14ac:dyDescent="0.2">
      <c r="A134" s="389"/>
      <c r="B134" s="389"/>
      <c r="C134" s="385"/>
      <c r="D134" s="385"/>
      <c r="E134" s="385"/>
      <c r="F134" s="385"/>
      <c r="G134" s="383"/>
      <c r="H134" s="386"/>
      <c r="I134" s="387"/>
      <c r="J134" s="387"/>
      <c r="K134" s="387"/>
    </row>
    <row r="135" spans="1:11" x14ac:dyDescent="0.2">
      <c r="A135" s="389"/>
      <c r="B135" s="389"/>
      <c r="C135" s="385"/>
      <c r="D135" s="385"/>
      <c r="E135" s="385"/>
      <c r="F135" s="385"/>
      <c r="G135" s="383"/>
      <c r="H135" s="386"/>
      <c r="I135" s="387"/>
      <c r="J135" s="387"/>
      <c r="K135" s="387"/>
    </row>
    <row r="136" spans="1:11" x14ac:dyDescent="0.2">
      <c r="A136" s="389"/>
      <c r="B136" s="389"/>
      <c r="C136" s="385"/>
      <c r="D136" s="385"/>
      <c r="E136" s="385"/>
      <c r="F136" s="385"/>
      <c r="G136" s="383"/>
      <c r="H136" s="386"/>
      <c r="I136" s="387"/>
      <c r="J136" s="387"/>
      <c r="K136" s="387"/>
    </row>
    <row r="137" spans="1:11" x14ac:dyDescent="0.2">
      <c r="A137" s="389"/>
      <c r="B137" s="389"/>
      <c r="C137" s="385"/>
      <c r="D137" s="385"/>
      <c r="E137" s="385"/>
      <c r="F137" s="385"/>
      <c r="G137" s="383"/>
      <c r="H137" s="386"/>
      <c r="I137" s="387"/>
      <c r="J137" s="387"/>
      <c r="K137" s="387"/>
    </row>
    <row r="138" spans="1:11" x14ac:dyDescent="0.2">
      <c r="A138" s="389"/>
      <c r="B138" s="389"/>
      <c r="C138" s="385"/>
      <c r="D138" s="385"/>
      <c r="E138" s="385"/>
      <c r="F138" s="385"/>
      <c r="G138" s="383"/>
      <c r="H138" s="386"/>
      <c r="I138" s="387"/>
      <c r="J138" s="387"/>
      <c r="K138" s="387"/>
    </row>
    <row r="139" spans="1:11" x14ac:dyDescent="0.2">
      <c r="A139" s="389"/>
      <c r="B139" s="389"/>
      <c r="C139" s="385"/>
      <c r="D139" s="385"/>
      <c r="E139" s="385"/>
      <c r="F139" s="385"/>
      <c r="G139" s="383"/>
      <c r="H139" s="386"/>
      <c r="I139" s="387"/>
      <c r="J139" s="387"/>
      <c r="K139" s="387"/>
    </row>
    <row r="140" spans="1:11" x14ac:dyDescent="0.2">
      <c r="A140" s="389"/>
      <c r="B140" s="389"/>
      <c r="C140" s="385"/>
      <c r="D140" s="385"/>
      <c r="E140" s="385"/>
      <c r="F140" s="385"/>
      <c r="G140" s="383"/>
      <c r="H140" s="386"/>
      <c r="I140" s="387"/>
      <c r="J140" s="387"/>
      <c r="K140" s="387"/>
    </row>
    <row r="141" spans="1:11" x14ac:dyDescent="0.2">
      <c r="A141" s="389"/>
      <c r="B141" s="389"/>
      <c r="C141" s="385"/>
      <c r="D141" s="385"/>
      <c r="E141" s="385"/>
      <c r="F141" s="385"/>
      <c r="G141" s="383"/>
      <c r="H141" s="386"/>
      <c r="I141" s="387"/>
      <c r="J141" s="387"/>
      <c r="K141" s="387"/>
    </row>
    <row r="142" spans="1:11" x14ac:dyDescent="0.2">
      <c r="A142" s="389"/>
      <c r="B142" s="389"/>
      <c r="C142" s="385"/>
      <c r="D142" s="385"/>
      <c r="E142" s="385"/>
      <c r="F142" s="385"/>
      <c r="G142" s="383"/>
      <c r="H142" s="386"/>
      <c r="I142" s="387"/>
      <c r="J142" s="387"/>
      <c r="K142" s="387"/>
    </row>
    <row r="143" spans="1:11" x14ac:dyDescent="0.2">
      <c r="A143" s="389"/>
      <c r="B143" s="389"/>
      <c r="C143" s="385"/>
      <c r="D143" s="385"/>
      <c r="E143" s="385"/>
      <c r="F143" s="385"/>
      <c r="G143" s="383"/>
      <c r="H143" s="386"/>
      <c r="I143" s="387"/>
      <c r="J143" s="387"/>
      <c r="K143" s="387"/>
    </row>
    <row r="144" spans="1:11" x14ac:dyDescent="0.2">
      <c r="A144" s="389"/>
      <c r="B144" s="389"/>
      <c r="C144" s="385"/>
      <c r="D144" s="385"/>
      <c r="E144" s="385"/>
      <c r="F144" s="385"/>
      <c r="G144" s="383"/>
      <c r="H144" s="386"/>
      <c r="I144" s="387"/>
      <c r="J144" s="387"/>
      <c r="K144" s="387"/>
    </row>
    <row r="145" spans="1:11" x14ac:dyDescent="0.2">
      <c r="A145" s="389"/>
      <c r="B145" s="389"/>
      <c r="C145" s="385"/>
      <c r="D145" s="385"/>
      <c r="E145" s="385"/>
      <c r="F145" s="385"/>
      <c r="G145" s="383"/>
      <c r="H145" s="386"/>
      <c r="I145" s="387"/>
      <c r="J145" s="387"/>
      <c r="K145" s="387"/>
    </row>
    <row r="146" spans="1:11" x14ac:dyDescent="0.2">
      <c r="A146" s="389"/>
      <c r="B146" s="389"/>
      <c r="C146" s="385"/>
      <c r="D146" s="385"/>
      <c r="E146" s="385"/>
      <c r="F146" s="385"/>
      <c r="G146" s="383"/>
      <c r="H146" s="386"/>
      <c r="I146" s="387"/>
      <c r="J146" s="387"/>
      <c r="K146" s="387"/>
    </row>
    <row r="147" spans="1:11" x14ac:dyDescent="0.2">
      <c r="A147" s="389"/>
      <c r="B147" s="389"/>
      <c r="C147" s="385"/>
      <c r="D147" s="385"/>
      <c r="E147" s="385"/>
      <c r="F147" s="385"/>
      <c r="G147" s="383"/>
      <c r="H147" s="386"/>
      <c r="I147" s="387"/>
      <c r="J147" s="387"/>
      <c r="K147" s="387"/>
    </row>
    <row r="148" spans="1:11" x14ac:dyDescent="0.2">
      <c r="A148" s="389"/>
      <c r="B148" s="389"/>
      <c r="C148" s="385"/>
      <c r="D148" s="385"/>
      <c r="E148" s="385"/>
      <c r="F148" s="385"/>
      <c r="G148" s="383"/>
      <c r="H148" s="386"/>
      <c r="I148" s="387"/>
      <c r="J148" s="387"/>
      <c r="K148" s="387"/>
    </row>
    <row r="149" spans="1:11" x14ac:dyDescent="0.2">
      <c r="A149" s="389"/>
      <c r="B149" s="389"/>
      <c r="C149" s="385"/>
      <c r="D149" s="385"/>
      <c r="E149" s="385"/>
      <c r="F149" s="385"/>
      <c r="G149" s="383"/>
      <c r="H149" s="386"/>
      <c r="I149" s="387"/>
      <c r="J149" s="387"/>
      <c r="K149" s="387"/>
    </row>
    <row r="150" spans="1:11" x14ac:dyDescent="0.2">
      <c r="A150" s="389"/>
      <c r="B150" s="389"/>
      <c r="C150" s="385"/>
      <c r="D150" s="385"/>
      <c r="E150" s="385"/>
      <c r="F150" s="385"/>
      <c r="G150" s="383"/>
      <c r="H150" s="386"/>
      <c r="I150" s="387"/>
      <c r="J150" s="387"/>
      <c r="K150" s="387"/>
    </row>
    <row r="151" spans="1:11" x14ac:dyDescent="0.2">
      <c r="A151" s="389"/>
      <c r="B151" s="389"/>
      <c r="C151" s="385"/>
      <c r="D151" s="385"/>
      <c r="E151" s="385"/>
      <c r="F151" s="385"/>
      <c r="G151" s="383"/>
      <c r="H151" s="386"/>
      <c r="I151" s="387"/>
      <c r="J151" s="387"/>
      <c r="K151" s="387"/>
    </row>
    <row r="152" spans="1:11" x14ac:dyDescent="0.2">
      <c r="A152" s="389"/>
      <c r="B152" s="389"/>
      <c r="C152" s="385"/>
      <c r="D152" s="385"/>
      <c r="E152" s="385"/>
      <c r="F152" s="385"/>
      <c r="G152" s="383"/>
      <c r="H152" s="386"/>
      <c r="I152" s="387"/>
      <c r="J152" s="387"/>
      <c r="K152" s="387"/>
    </row>
    <row r="153" spans="1:11" x14ac:dyDescent="0.2">
      <c r="A153" s="389"/>
      <c r="B153" s="389"/>
      <c r="C153" s="385"/>
      <c r="D153" s="385"/>
      <c r="E153" s="385"/>
      <c r="F153" s="385"/>
      <c r="G153" s="383"/>
      <c r="H153" s="386"/>
      <c r="I153" s="387"/>
      <c r="J153" s="387"/>
      <c r="K153" s="387"/>
    </row>
    <row r="154" spans="1:11" x14ac:dyDescent="0.2">
      <c r="A154" s="389"/>
      <c r="B154" s="389"/>
      <c r="C154" s="385"/>
      <c r="D154" s="385"/>
      <c r="E154" s="385"/>
      <c r="F154" s="385"/>
      <c r="G154" s="383"/>
      <c r="H154" s="386"/>
      <c r="I154" s="387"/>
      <c r="J154" s="387"/>
      <c r="K154" s="387"/>
    </row>
    <row r="155" spans="1:11" x14ac:dyDescent="0.2">
      <c r="A155" s="389"/>
      <c r="B155" s="389"/>
      <c r="C155" s="385"/>
      <c r="D155" s="385"/>
      <c r="E155" s="385"/>
      <c r="F155" s="385"/>
      <c r="G155" s="383"/>
      <c r="H155" s="386"/>
      <c r="I155" s="387"/>
      <c r="J155" s="387"/>
      <c r="K155" s="387"/>
    </row>
    <row r="156" spans="1:11" x14ac:dyDescent="0.2">
      <c r="A156" s="389"/>
      <c r="B156" s="389"/>
      <c r="C156" s="385"/>
      <c r="D156" s="385"/>
      <c r="E156" s="385"/>
      <c r="F156" s="385"/>
      <c r="G156" s="383"/>
      <c r="H156" s="386"/>
      <c r="I156" s="387"/>
      <c r="J156" s="387"/>
      <c r="K156" s="387"/>
    </row>
    <row r="157" spans="1:11" x14ac:dyDescent="0.2">
      <c r="A157" s="389"/>
      <c r="B157" s="389"/>
      <c r="C157" s="385"/>
      <c r="D157" s="385"/>
      <c r="E157" s="385"/>
      <c r="F157" s="385"/>
      <c r="G157" s="383"/>
      <c r="H157" s="386"/>
      <c r="I157" s="387"/>
      <c r="J157" s="387"/>
      <c r="K157" s="387"/>
    </row>
    <row r="158" spans="1:11" x14ac:dyDescent="0.2">
      <c r="A158" s="389"/>
      <c r="B158" s="389"/>
      <c r="C158" s="385"/>
      <c r="D158" s="385"/>
      <c r="E158" s="385"/>
      <c r="F158" s="385"/>
      <c r="G158" s="383"/>
      <c r="H158" s="386"/>
      <c r="I158" s="387"/>
      <c r="J158" s="387"/>
      <c r="K158" s="387"/>
    </row>
    <row r="159" spans="1:11" x14ac:dyDescent="0.2">
      <c r="A159" s="389"/>
      <c r="B159" s="389"/>
      <c r="C159" s="385"/>
      <c r="D159" s="385"/>
      <c r="E159" s="385"/>
      <c r="F159" s="385"/>
      <c r="G159" s="383"/>
      <c r="H159" s="386"/>
      <c r="I159" s="387"/>
      <c r="J159" s="387"/>
      <c r="K159" s="387"/>
    </row>
    <row r="160" spans="1:11" x14ac:dyDescent="0.2">
      <c r="A160" s="389"/>
      <c r="B160" s="389"/>
      <c r="C160" s="385"/>
      <c r="D160" s="385"/>
      <c r="E160" s="385"/>
      <c r="F160" s="385"/>
      <c r="G160" s="383"/>
      <c r="H160" s="386"/>
      <c r="I160" s="387"/>
      <c r="J160" s="387"/>
      <c r="K160" s="387"/>
    </row>
    <row r="161" spans="1:11" x14ac:dyDescent="0.2">
      <c r="A161" s="389"/>
      <c r="B161" s="389"/>
      <c r="C161" s="385"/>
      <c r="D161" s="385"/>
      <c r="E161" s="385"/>
      <c r="F161" s="385"/>
      <c r="G161" s="383"/>
      <c r="H161" s="386"/>
      <c r="I161" s="387"/>
      <c r="J161" s="387"/>
      <c r="K161" s="387"/>
    </row>
    <row r="162" spans="1:11" x14ac:dyDescent="0.2">
      <c r="A162" s="389"/>
      <c r="B162" s="389"/>
      <c r="C162" s="385"/>
      <c r="D162" s="385"/>
      <c r="E162" s="385"/>
      <c r="F162" s="385"/>
      <c r="G162" s="383"/>
      <c r="H162" s="386"/>
      <c r="I162" s="387"/>
      <c r="J162" s="387"/>
      <c r="K162" s="387"/>
    </row>
    <row r="163" spans="1:11" x14ac:dyDescent="0.2">
      <c r="A163" s="389"/>
      <c r="B163" s="389"/>
      <c r="C163" s="385"/>
      <c r="D163" s="385"/>
      <c r="E163" s="385"/>
      <c r="F163" s="385"/>
      <c r="G163" s="383"/>
      <c r="H163" s="386"/>
      <c r="I163" s="387"/>
      <c r="J163" s="387"/>
      <c r="K163" s="387"/>
    </row>
    <row r="164" spans="1:11" x14ac:dyDescent="0.2">
      <c r="A164" s="389"/>
      <c r="B164" s="389"/>
      <c r="C164" s="385"/>
      <c r="D164" s="385"/>
      <c r="E164" s="385"/>
      <c r="F164" s="385"/>
      <c r="G164" s="383"/>
      <c r="H164" s="386"/>
      <c r="I164" s="387"/>
      <c r="J164" s="387"/>
      <c r="K164" s="387"/>
    </row>
    <row r="165" spans="1:11" x14ac:dyDescent="0.2">
      <c r="A165" s="389"/>
      <c r="B165" s="389"/>
      <c r="C165" s="385"/>
      <c r="D165" s="385"/>
      <c r="E165" s="385"/>
      <c r="F165" s="385"/>
      <c r="G165" s="383"/>
      <c r="H165" s="386"/>
      <c r="I165" s="387"/>
      <c r="J165" s="387"/>
      <c r="K165" s="387"/>
    </row>
    <row r="166" spans="1:11" x14ac:dyDescent="0.2">
      <c r="A166" s="389"/>
      <c r="B166" s="389"/>
      <c r="C166" s="385"/>
      <c r="D166" s="385"/>
      <c r="E166" s="385"/>
      <c r="F166" s="385"/>
      <c r="G166" s="383"/>
      <c r="H166" s="386"/>
      <c r="I166" s="387"/>
      <c r="J166" s="387"/>
      <c r="K166" s="387"/>
    </row>
    <row r="167" spans="1:11" x14ac:dyDescent="0.2">
      <c r="A167" s="389"/>
      <c r="B167" s="389"/>
      <c r="C167" s="385"/>
      <c r="D167" s="385"/>
      <c r="E167" s="385"/>
      <c r="F167" s="385"/>
      <c r="G167" s="383"/>
      <c r="H167" s="386"/>
      <c r="I167" s="387"/>
      <c r="J167" s="387"/>
      <c r="K167" s="387"/>
    </row>
    <row r="168" spans="1:11" x14ac:dyDescent="0.2">
      <c r="A168" s="389"/>
      <c r="B168" s="389"/>
      <c r="C168" s="385"/>
      <c r="D168" s="385"/>
      <c r="E168" s="385"/>
      <c r="F168" s="385"/>
      <c r="G168" s="383"/>
      <c r="H168" s="386"/>
      <c r="I168" s="387"/>
      <c r="J168" s="387"/>
      <c r="K168" s="387"/>
    </row>
    <row r="169" spans="1:11" x14ac:dyDescent="0.2">
      <c r="A169" s="389"/>
      <c r="B169" s="389"/>
      <c r="C169" s="385"/>
      <c r="D169" s="385"/>
      <c r="E169" s="385"/>
      <c r="F169" s="385"/>
      <c r="G169" s="383"/>
      <c r="H169" s="386"/>
      <c r="I169" s="387"/>
      <c r="J169" s="387"/>
      <c r="K169" s="387"/>
    </row>
    <row r="170" spans="1:11" x14ac:dyDescent="0.2">
      <c r="A170" s="389"/>
      <c r="B170" s="389"/>
      <c r="C170" s="385"/>
      <c r="D170" s="385"/>
      <c r="E170" s="385"/>
      <c r="F170" s="385"/>
      <c r="G170" s="383"/>
      <c r="H170" s="386"/>
      <c r="I170" s="387"/>
      <c r="J170" s="387"/>
      <c r="K170" s="387"/>
    </row>
    <row r="171" spans="1:11" x14ac:dyDescent="0.2">
      <c r="A171" s="389"/>
      <c r="B171" s="389"/>
      <c r="C171" s="385"/>
      <c r="D171" s="385"/>
      <c r="E171" s="385"/>
      <c r="F171" s="385"/>
      <c r="G171" s="383"/>
      <c r="H171" s="386"/>
      <c r="I171" s="387"/>
      <c r="J171" s="387"/>
      <c r="K171" s="387"/>
    </row>
    <row r="172" spans="1:11" x14ac:dyDescent="0.2">
      <c r="A172" s="389"/>
      <c r="B172" s="389"/>
      <c r="C172" s="385"/>
      <c r="D172" s="385"/>
      <c r="E172" s="385"/>
      <c r="F172" s="385"/>
      <c r="G172" s="383"/>
      <c r="H172" s="386"/>
      <c r="I172" s="387"/>
      <c r="J172" s="387"/>
      <c r="K172" s="387"/>
    </row>
    <row r="173" spans="1:11" x14ac:dyDescent="0.2">
      <c r="A173" s="389"/>
      <c r="B173" s="389"/>
      <c r="C173" s="385"/>
      <c r="D173" s="385"/>
      <c r="E173" s="385"/>
      <c r="F173" s="385"/>
      <c r="G173" s="383"/>
      <c r="H173" s="386"/>
      <c r="I173" s="387"/>
      <c r="J173" s="387"/>
      <c r="K173" s="387"/>
    </row>
    <row r="174" spans="1:11" x14ac:dyDescent="0.2">
      <c r="A174" s="389"/>
      <c r="B174" s="389"/>
      <c r="C174" s="385"/>
      <c r="D174" s="385"/>
      <c r="E174" s="385"/>
      <c r="F174" s="385"/>
      <c r="G174" s="383"/>
      <c r="H174" s="386"/>
      <c r="I174" s="387"/>
      <c r="J174" s="387"/>
      <c r="K174" s="387"/>
    </row>
    <row r="175" spans="1:11" x14ac:dyDescent="0.2">
      <c r="A175" s="389"/>
      <c r="B175" s="389"/>
      <c r="C175" s="385"/>
      <c r="D175" s="385"/>
      <c r="E175" s="385"/>
      <c r="F175" s="385"/>
      <c r="G175" s="383"/>
      <c r="H175" s="386"/>
      <c r="I175" s="387"/>
      <c r="J175" s="387"/>
      <c r="K175" s="387"/>
    </row>
    <row r="176" spans="1:11" x14ac:dyDescent="0.2">
      <c r="A176" s="389"/>
      <c r="B176" s="389"/>
      <c r="C176" s="385"/>
      <c r="D176" s="385"/>
      <c r="E176" s="385"/>
      <c r="F176" s="385"/>
      <c r="G176" s="383"/>
      <c r="H176" s="386"/>
      <c r="I176" s="387"/>
      <c r="J176" s="387"/>
      <c r="K176" s="387"/>
    </row>
    <row r="177" spans="1:11" x14ac:dyDescent="0.2">
      <c r="A177" s="389"/>
      <c r="B177" s="389"/>
      <c r="C177" s="385"/>
      <c r="D177" s="385"/>
      <c r="E177" s="385"/>
      <c r="F177" s="385"/>
      <c r="G177" s="383"/>
      <c r="H177" s="386"/>
      <c r="I177" s="387"/>
      <c r="J177" s="387"/>
      <c r="K177" s="387"/>
    </row>
    <row r="178" spans="1:11" x14ac:dyDescent="0.2">
      <c r="A178" s="389"/>
      <c r="B178" s="389"/>
      <c r="C178" s="385"/>
      <c r="D178" s="385"/>
      <c r="E178" s="385"/>
      <c r="F178" s="385"/>
      <c r="G178" s="383"/>
      <c r="H178" s="386"/>
      <c r="I178" s="387"/>
      <c r="J178" s="387"/>
      <c r="K178" s="387"/>
    </row>
    <row r="179" spans="1:11" x14ac:dyDescent="0.2">
      <c r="A179" s="389"/>
      <c r="B179" s="389"/>
      <c r="C179" s="385"/>
      <c r="D179" s="385"/>
      <c r="E179" s="385"/>
      <c r="F179" s="385"/>
      <c r="G179" s="383"/>
      <c r="H179" s="386"/>
      <c r="I179" s="387"/>
      <c r="J179" s="387"/>
      <c r="K179" s="387"/>
    </row>
    <row r="180" spans="1:11" x14ac:dyDescent="0.2">
      <c r="A180" s="389"/>
      <c r="B180" s="389"/>
      <c r="C180" s="385"/>
      <c r="D180" s="385"/>
      <c r="E180" s="385"/>
      <c r="F180" s="385"/>
      <c r="G180" s="383"/>
      <c r="H180" s="386"/>
      <c r="I180" s="387"/>
      <c r="J180" s="387"/>
      <c r="K180" s="387"/>
    </row>
    <row r="181" spans="1:11" x14ac:dyDescent="0.2">
      <c r="A181" s="389"/>
      <c r="B181" s="389"/>
      <c r="C181" s="385"/>
      <c r="D181" s="385"/>
      <c r="E181" s="385"/>
      <c r="F181" s="385"/>
      <c r="G181" s="383"/>
      <c r="H181" s="386"/>
      <c r="I181" s="387"/>
      <c r="J181" s="387"/>
      <c r="K181" s="387"/>
    </row>
    <row r="182" spans="1:11" x14ac:dyDescent="0.2">
      <c r="A182" s="389"/>
      <c r="B182" s="389"/>
      <c r="C182" s="385"/>
      <c r="D182" s="385"/>
      <c r="E182" s="385"/>
      <c r="F182" s="385"/>
      <c r="G182" s="383"/>
      <c r="H182" s="386"/>
      <c r="I182" s="387"/>
      <c r="J182" s="387"/>
      <c r="K182" s="387"/>
    </row>
    <row r="183" spans="1:11" x14ac:dyDescent="0.2">
      <c r="A183" s="389"/>
      <c r="B183" s="389"/>
      <c r="C183" s="385"/>
      <c r="D183" s="385"/>
      <c r="E183" s="385"/>
      <c r="F183" s="385"/>
      <c r="G183" s="383"/>
      <c r="H183" s="386"/>
      <c r="I183" s="387"/>
      <c r="J183" s="387"/>
      <c r="K183" s="387"/>
    </row>
    <row r="184" spans="1:11" x14ac:dyDescent="0.2">
      <c r="A184" s="389"/>
      <c r="B184" s="389"/>
      <c r="C184" s="385"/>
      <c r="D184" s="385"/>
      <c r="E184" s="385"/>
      <c r="F184" s="385"/>
      <c r="G184" s="383"/>
      <c r="H184" s="386"/>
      <c r="I184" s="387"/>
      <c r="J184" s="387"/>
      <c r="K184" s="387"/>
    </row>
    <row r="185" spans="1:11" x14ac:dyDescent="0.2">
      <c r="A185" s="389"/>
      <c r="B185" s="389"/>
      <c r="C185" s="385"/>
      <c r="D185" s="385"/>
      <c r="E185" s="385"/>
      <c r="F185" s="385"/>
      <c r="G185" s="383"/>
      <c r="H185" s="386"/>
      <c r="I185" s="387"/>
      <c r="J185" s="387"/>
      <c r="K185" s="387"/>
    </row>
    <row r="186" spans="1:11" x14ac:dyDescent="0.2">
      <c r="A186" s="389"/>
      <c r="B186" s="389"/>
      <c r="C186" s="385"/>
      <c r="D186" s="385"/>
      <c r="E186" s="385"/>
      <c r="F186" s="385"/>
      <c r="G186" s="383"/>
      <c r="H186" s="386"/>
      <c r="I186" s="387"/>
      <c r="J186" s="387"/>
      <c r="K186" s="387"/>
    </row>
    <row r="187" spans="1:11" x14ac:dyDescent="0.2">
      <c r="A187" s="389"/>
      <c r="B187" s="389"/>
      <c r="C187" s="385"/>
      <c r="D187" s="385"/>
      <c r="E187" s="385"/>
      <c r="F187" s="385"/>
      <c r="G187" s="383"/>
      <c r="H187" s="386"/>
      <c r="I187" s="387"/>
      <c r="J187" s="387"/>
      <c r="K187" s="387"/>
    </row>
    <row r="188" spans="1:11" x14ac:dyDescent="0.2">
      <c r="A188" s="389"/>
      <c r="B188" s="389"/>
      <c r="C188" s="385"/>
      <c r="D188" s="385"/>
      <c r="E188" s="385"/>
      <c r="F188" s="385"/>
      <c r="G188" s="383"/>
      <c r="H188" s="386"/>
      <c r="I188" s="387"/>
      <c r="J188" s="387"/>
      <c r="K188" s="387"/>
    </row>
    <row r="189" spans="1:11" x14ac:dyDescent="0.2">
      <c r="A189" s="389"/>
      <c r="B189" s="389"/>
      <c r="C189" s="385"/>
      <c r="D189" s="385"/>
      <c r="E189" s="385"/>
      <c r="F189" s="385"/>
      <c r="G189" s="383"/>
      <c r="H189" s="386"/>
      <c r="I189" s="387"/>
      <c r="J189" s="387"/>
      <c r="K189" s="387"/>
    </row>
    <row r="190" spans="1:11" x14ac:dyDescent="0.2">
      <c r="A190" s="389"/>
      <c r="B190" s="389"/>
      <c r="C190" s="385"/>
      <c r="D190" s="385"/>
      <c r="E190" s="385"/>
      <c r="F190" s="385"/>
      <c r="G190" s="383"/>
      <c r="H190" s="386"/>
      <c r="I190" s="387"/>
      <c r="J190" s="387"/>
      <c r="K190" s="387"/>
    </row>
    <row r="191" spans="1:11" x14ac:dyDescent="0.2">
      <c r="A191" s="389"/>
      <c r="B191" s="389"/>
      <c r="C191" s="385"/>
      <c r="D191" s="385"/>
      <c r="E191" s="385"/>
      <c r="F191" s="385"/>
      <c r="G191" s="383"/>
      <c r="H191" s="386"/>
      <c r="I191" s="387"/>
      <c r="J191" s="387"/>
      <c r="K191" s="387"/>
    </row>
    <row r="192" spans="1:11" x14ac:dyDescent="0.2">
      <c r="A192" s="389"/>
      <c r="B192" s="389"/>
      <c r="C192" s="385"/>
      <c r="D192" s="385"/>
      <c r="E192" s="385"/>
      <c r="F192" s="385"/>
      <c r="G192" s="383"/>
      <c r="H192" s="386"/>
      <c r="I192" s="387"/>
      <c r="J192" s="387"/>
      <c r="K192" s="387"/>
    </row>
    <row r="193" spans="1:11" x14ac:dyDescent="0.2">
      <c r="A193" s="389"/>
      <c r="B193" s="389"/>
      <c r="C193" s="385"/>
      <c r="D193" s="385"/>
      <c r="E193" s="385"/>
      <c r="F193" s="385"/>
      <c r="G193" s="383"/>
      <c r="H193" s="386"/>
      <c r="I193" s="387"/>
      <c r="J193" s="387"/>
      <c r="K193" s="387"/>
    </row>
    <row r="194" spans="1:11" x14ac:dyDescent="0.2">
      <c r="A194" s="389"/>
      <c r="B194" s="389"/>
      <c r="C194" s="385"/>
      <c r="D194" s="385"/>
      <c r="E194" s="385"/>
      <c r="F194" s="385"/>
      <c r="G194" s="383"/>
      <c r="H194" s="386"/>
      <c r="I194" s="387"/>
      <c r="J194" s="387"/>
      <c r="K194" s="387"/>
    </row>
    <row r="195" spans="1:11" x14ac:dyDescent="0.2">
      <c r="A195" s="389"/>
      <c r="B195" s="389"/>
      <c r="C195" s="385"/>
      <c r="D195" s="385"/>
      <c r="E195" s="385"/>
      <c r="F195" s="385"/>
      <c r="G195" s="383"/>
      <c r="H195" s="386"/>
      <c r="I195" s="387"/>
      <c r="J195" s="387"/>
      <c r="K195" s="387"/>
    </row>
    <row r="196" spans="1:11" x14ac:dyDescent="0.2">
      <c r="A196" s="389"/>
      <c r="B196" s="389"/>
      <c r="C196" s="385"/>
      <c r="D196" s="385"/>
      <c r="E196" s="385"/>
      <c r="F196" s="385"/>
      <c r="G196" s="383"/>
      <c r="H196" s="386"/>
      <c r="I196" s="387"/>
      <c r="J196" s="387"/>
      <c r="K196" s="387"/>
    </row>
    <row r="197" spans="1:11" x14ac:dyDescent="0.2">
      <c r="A197" s="389"/>
      <c r="B197" s="389"/>
      <c r="C197" s="385"/>
      <c r="D197" s="385"/>
      <c r="E197" s="385"/>
      <c r="F197" s="385"/>
      <c r="G197" s="383"/>
      <c r="H197" s="386"/>
      <c r="I197" s="387"/>
      <c r="J197" s="387"/>
      <c r="K197" s="387"/>
    </row>
    <row r="198" spans="1:11" x14ac:dyDescent="0.2">
      <c r="A198" s="389"/>
      <c r="B198" s="389"/>
      <c r="C198" s="385"/>
      <c r="D198" s="385"/>
      <c r="E198" s="385"/>
      <c r="F198" s="385"/>
      <c r="G198" s="383"/>
      <c r="H198" s="386"/>
      <c r="I198" s="387"/>
      <c r="J198" s="387"/>
      <c r="K198" s="387"/>
    </row>
    <row r="199" spans="1:11" x14ac:dyDescent="0.2">
      <c r="A199" s="389"/>
      <c r="B199" s="389"/>
      <c r="C199" s="385"/>
      <c r="D199" s="385"/>
      <c r="E199" s="385"/>
      <c r="F199" s="385"/>
      <c r="G199" s="383"/>
      <c r="H199" s="386"/>
      <c r="I199" s="387"/>
      <c r="J199" s="387"/>
      <c r="K199" s="387"/>
    </row>
    <row r="200" spans="1:11" x14ac:dyDescent="0.2">
      <c r="A200" s="389"/>
      <c r="B200" s="389"/>
      <c r="C200" s="385"/>
      <c r="D200" s="385"/>
      <c r="E200" s="385"/>
      <c r="F200" s="385"/>
      <c r="G200" s="383"/>
      <c r="H200" s="386"/>
      <c r="I200" s="387"/>
      <c r="J200" s="387"/>
      <c r="K200" s="387"/>
    </row>
    <row r="201" spans="1:11" x14ac:dyDescent="0.2">
      <c r="A201" s="389"/>
      <c r="B201" s="389"/>
      <c r="C201" s="385"/>
      <c r="D201" s="385"/>
      <c r="E201" s="385"/>
      <c r="F201" s="385"/>
      <c r="G201" s="383"/>
      <c r="H201" s="386"/>
      <c r="I201" s="387"/>
      <c r="J201" s="387"/>
      <c r="K201" s="387"/>
    </row>
    <row r="202" spans="1:11" x14ac:dyDescent="0.2">
      <c r="A202" s="389"/>
      <c r="B202" s="389"/>
      <c r="C202" s="385"/>
      <c r="D202" s="385"/>
      <c r="E202" s="385"/>
      <c r="F202" s="385"/>
      <c r="G202" s="383"/>
      <c r="H202" s="386"/>
      <c r="I202" s="387"/>
      <c r="J202" s="387"/>
      <c r="K202" s="387"/>
    </row>
    <row r="203" spans="1:11" x14ac:dyDescent="0.2">
      <c r="A203" s="389"/>
      <c r="B203" s="389"/>
      <c r="C203" s="385"/>
      <c r="D203" s="385"/>
      <c r="E203" s="385"/>
      <c r="F203" s="385"/>
      <c r="G203" s="383"/>
      <c r="H203" s="386"/>
      <c r="I203" s="387"/>
      <c r="J203" s="387"/>
      <c r="K203" s="387"/>
    </row>
    <row r="204" spans="1:11" x14ac:dyDescent="0.2">
      <c r="A204" s="389"/>
      <c r="B204" s="389"/>
      <c r="C204" s="385"/>
      <c r="D204" s="385"/>
      <c r="E204" s="385"/>
      <c r="F204" s="385"/>
      <c r="G204" s="383"/>
      <c r="H204" s="386"/>
      <c r="I204" s="387"/>
      <c r="J204" s="387"/>
      <c r="K204" s="387"/>
    </row>
    <row r="205" spans="1:11" x14ac:dyDescent="0.2">
      <c r="A205" s="389"/>
      <c r="B205" s="389"/>
      <c r="C205" s="385"/>
      <c r="D205" s="385"/>
      <c r="E205" s="385"/>
      <c r="F205" s="385"/>
      <c r="G205" s="383"/>
      <c r="H205" s="386"/>
      <c r="I205" s="387"/>
      <c r="J205" s="387"/>
      <c r="K205" s="387"/>
    </row>
    <row r="206" spans="1:11" x14ac:dyDescent="0.2">
      <c r="A206" s="389"/>
      <c r="B206" s="389"/>
      <c r="C206" s="385"/>
      <c r="D206" s="385"/>
      <c r="E206" s="385"/>
      <c r="F206" s="385"/>
      <c r="G206" s="383"/>
      <c r="H206" s="386"/>
      <c r="I206" s="387"/>
      <c r="J206" s="387"/>
      <c r="K206" s="387"/>
    </row>
    <row r="207" spans="1:11" x14ac:dyDescent="0.2">
      <c r="A207" s="389"/>
      <c r="B207" s="389"/>
      <c r="C207" s="385"/>
      <c r="D207" s="385"/>
      <c r="E207" s="385"/>
      <c r="F207" s="385"/>
      <c r="G207" s="383"/>
      <c r="H207" s="386"/>
      <c r="I207" s="387"/>
      <c r="J207" s="387"/>
      <c r="K207" s="387"/>
    </row>
    <row r="208" spans="1:11" x14ac:dyDescent="0.2">
      <c r="A208" s="389"/>
      <c r="B208" s="389"/>
      <c r="C208" s="385"/>
      <c r="D208" s="385"/>
      <c r="E208" s="385"/>
      <c r="F208" s="385"/>
      <c r="G208" s="383"/>
      <c r="H208" s="386"/>
      <c r="I208" s="387"/>
      <c r="J208" s="387"/>
      <c r="K208" s="387"/>
    </row>
    <row r="209" spans="1:11" x14ac:dyDescent="0.2">
      <c r="A209" s="389"/>
      <c r="B209" s="389"/>
      <c r="C209" s="385"/>
      <c r="D209" s="385"/>
      <c r="E209" s="385"/>
      <c r="F209" s="385"/>
      <c r="G209" s="383"/>
      <c r="H209" s="386"/>
      <c r="I209" s="387"/>
      <c r="J209" s="387"/>
      <c r="K209" s="387"/>
    </row>
    <row r="210" spans="1:11" x14ac:dyDescent="0.2">
      <c r="A210" s="389"/>
      <c r="B210" s="389"/>
      <c r="C210" s="385"/>
      <c r="D210" s="385"/>
      <c r="E210" s="385"/>
      <c r="F210" s="385"/>
      <c r="G210" s="383"/>
      <c r="H210" s="386"/>
      <c r="I210" s="387"/>
      <c r="J210" s="387"/>
      <c r="K210" s="387"/>
    </row>
    <row r="211" spans="1:11" x14ac:dyDescent="0.2">
      <c r="A211" s="389"/>
      <c r="B211" s="389"/>
      <c r="C211" s="385"/>
      <c r="D211" s="385"/>
      <c r="E211" s="385"/>
      <c r="F211" s="385"/>
      <c r="G211" s="383"/>
      <c r="H211" s="386"/>
      <c r="I211" s="387"/>
      <c r="J211" s="387"/>
      <c r="K211" s="387"/>
    </row>
    <row r="212" spans="1:11" x14ac:dyDescent="0.2">
      <c r="A212" s="389"/>
      <c r="B212" s="389"/>
      <c r="C212" s="385"/>
      <c r="D212" s="385"/>
      <c r="E212" s="385"/>
      <c r="F212" s="385"/>
      <c r="G212" s="383"/>
      <c r="H212" s="386"/>
      <c r="I212" s="387"/>
      <c r="J212" s="387"/>
      <c r="K212" s="387"/>
    </row>
    <row r="213" spans="1:11" x14ac:dyDescent="0.2">
      <c r="A213" s="389"/>
      <c r="B213" s="389"/>
      <c r="C213" s="385"/>
      <c r="D213" s="385"/>
      <c r="E213" s="385"/>
      <c r="F213" s="385"/>
      <c r="G213" s="383"/>
      <c r="H213" s="386"/>
      <c r="I213" s="387"/>
      <c r="J213" s="387"/>
      <c r="K213" s="387"/>
    </row>
    <row r="214" spans="1:11" x14ac:dyDescent="0.2">
      <c r="A214" s="389"/>
      <c r="B214" s="389"/>
      <c r="C214" s="385"/>
      <c r="D214" s="385"/>
      <c r="E214" s="385"/>
      <c r="F214" s="385"/>
      <c r="G214" s="383"/>
      <c r="H214" s="386"/>
      <c r="I214" s="387"/>
      <c r="J214" s="387"/>
      <c r="K214" s="387"/>
    </row>
    <row r="215" spans="1:11" x14ac:dyDescent="0.2">
      <c r="A215" s="389"/>
      <c r="B215" s="389"/>
      <c r="C215" s="385"/>
      <c r="D215" s="385"/>
      <c r="E215" s="385"/>
      <c r="F215" s="385"/>
      <c r="G215" s="383"/>
      <c r="H215" s="386"/>
      <c r="I215" s="387"/>
      <c r="J215" s="387"/>
      <c r="K215" s="387"/>
    </row>
    <row r="216" spans="1:11" x14ac:dyDescent="0.2">
      <c r="A216" s="389"/>
      <c r="B216" s="389"/>
      <c r="C216" s="385"/>
      <c r="D216" s="385"/>
      <c r="E216" s="385"/>
      <c r="F216" s="385"/>
      <c r="G216" s="383"/>
      <c r="H216" s="386"/>
      <c r="I216" s="387"/>
      <c r="J216" s="387"/>
      <c r="K216" s="387"/>
    </row>
    <row r="217" spans="1:11" x14ac:dyDescent="0.2">
      <c r="A217" s="389"/>
      <c r="B217" s="389"/>
      <c r="C217" s="385"/>
      <c r="D217" s="385"/>
      <c r="E217" s="385"/>
      <c r="F217" s="385"/>
      <c r="G217" s="383"/>
      <c r="H217" s="386"/>
      <c r="I217" s="387"/>
      <c r="J217" s="387"/>
      <c r="K217" s="387"/>
    </row>
    <row r="218" spans="1:11" x14ac:dyDescent="0.2">
      <c r="A218" s="389"/>
      <c r="B218" s="389"/>
      <c r="C218" s="385"/>
      <c r="D218" s="385"/>
      <c r="E218" s="385"/>
      <c r="F218" s="385"/>
      <c r="G218" s="383"/>
      <c r="H218" s="386"/>
      <c r="I218" s="387"/>
      <c r="J218" s="387"/>
      <c r="K218" s="387"/>
    </row>
    <row r="219" spans="1:11" x14ac:dyDescent="0.2">
      <c r="A219" s="389"/>
      <c r="B219" s="389"/>
      <c r="C219" s="385"/>
      <c r="D219" s="385"/>
      <c r="E219" s="385"/>
      <c r="F219" s="385"/>
      <c r="G219" s="383"/>
      <c r="H219" s="386"/>
      <c r="I219" s="387"/>
      <c r="J219" s="387"/>
      <c r="K219" s="387"/>
    </row>
    <row r="220" spans="1:11" x14ac:dyDescent="0.2">
      <c r="A220" s="389"/>
      <c r="B220" s="389"/>
      <c r="C220" s="385"/>
      <c r="D220" s="385"/>
      <c r="E220" s="385"/>
      <c r="F220" s="385"/>
      <c r="G220" s="383"/>
      <c r="H220" s="386"/>
      <c r="I220" s="387"/>
      <c r="J220" s="387"/>
      <c r="K220" s="387"/>
    </row>
    <row r="221" spans="1:11" x14ac:dyDescent="0.2">
      <c r="A221" s="389"/>
      <c r="B221" s="389"/>
      <c r="C221" s="385"/>
      <c r="D221" s="385"/>
      <c r="E221" s="385"/>
      <c r="F221" s="385"/>
      <c r="G221" s="383"/>
      <c r="H221" s="386"/>
      <c r="I221" s="387"/>
      <c r="J221" s="387"/>
      <c r="K221" s="387"/>
    </row>
    <row r="222" spans="1:11" x14ac:dyDescent="0.2">
      <c r="A222" s="389"/>
      <c r="B222" s="389"/>
      <c r="C222" s="385"/>
      <c r="D222" s="385"/>
      <c r="E222" s="385"/>
      <c r="F222" s="385"/>
      <c r="G222" s="383"/>
      <c r="H222" s="386"/>
      <c r="I222" s="387"/>
      <c r="J222" s="387"/>
      <c r="K222" s="387"/>
    </row>
    <row r="223" spans="1:11" x14ac:dyDescent="0.2">
      <c r="A223" s="389"/>
      <c r="B223" s="389"/>
      <c r="C223" s="385"/>
      <c r="D223" s="385"/>
      <c r="E223" s="385"/>
      <c r="F223" s="385"/>
      <c r="G223" s="383"/>
      <c r="H223" s="386"/>
      <c r="I223" s="387"/>
      <c r="J223" s="387"/>
      <c r="K223" s="387"/>
    </row>
    <row r="224" spans="1:11" x14ac:dyDescent="0.2">
      <c r="A224" s="389"/>
      <c r="B224" s="389"/>
      <c r="C224" s="385"/>
      <c r="D224" s="385"/>
      <c r="E224" s="385"/>
      <c r="F224" s="385"/>
      <c r="G224" s="383"/>
      <c r="H224" s="386"/>
      <c r="I224" s="387"/>
      <c r="J224" s="387"/>
      <c r="K224" s="387"/>
    </row>
    <row r="225" spans="1:11" x14ac:dyDescent="0.2">
      <c r="A225" s="389"/>
      <c r="B225" s="389"/>
      <c r="C225" s="385"/>
      <c r="D225" s="385"/>
      <c r="E225" s="385"/>
      <c r="F225" s="385"/>
      <c r="G225" s="383"/>
      <c r="H225" s="386"/>
      <c r="I225" s="387"/>
      <c r="J225" s="387"/>
      <c r="K225" s="387"/>
    </row>
    <row r="226" spans="1:11" x14ac:dyDescent="0.2">
      <c r="A226" s="389"/>
      <c r="B226" s="389"/>
      <c r="C226" s="385"/>
      <c r="D226" s="385"/>
      <c r="E226" s="385"/>
      <c r="F226" s="385"/>
      <c r="G226" s="383"/>
      <c r="H226" s="386"/>
      <c r="I226" s="387"/>
      <c r="J226" s="387"/>
      <c r="K226" s="387"/>
    </row>
    <row r="227" spans="1:11" x14ac:dyDescent="0.2">
      <c r="A227" s="389"/>
      <c r="B227" s="389"/>
      <c r="C227" s="385"/>
      <c r="D227" s="385"/>
      <c r="E227" s="385"/>
      <c r="F227" s="385"/>
      <c r="G227" s="383"/>
      <c r="H227" s="386"/>
      <c r="I227" s="387"/>
      <c r="J227" s="387"/>
      <c r="K227" s="387"/>
    </row>
    <row r="228" spans="1:11" x14ac:dyDescent="0.2">
      <c r="A228" s="389"/>
      <c r="B228" s="389"/>
      <c r="C228" s="385"/>
      <c r="D228" s="385"/>
      <c r="E228" s="385"/>
      <c r="F228" s="385"/>
      <c r="G228" s="383"/>
      <c r="H228" s="386"/>
      <c r="I228" s="387"/>
      <c r="J228" s="387"/>
      <c r="K228" s="387"/>
    </row>
    <row r="229" spans="1:11" x14ac:dyDescent="0.2">
      <c r="A229" s="389"/>
      <c r="B229" s="389"/>
      <c r="C229" s="385"/>
      <c r="D229" s="385"/>
      <c r="E229" s="385"/>
      <c r="F229" s="385"/>
      <c r="G229" s="383"/>
      <c r="H229" s="386"/>
      <c r="I229" s="387"/>
      <c r="J229" s="387"/>
      <c r="K229" s="387"/>
    </row>
    <row r="230" spans="1:11" x14ac:dyDescent="0.2">
      <c r="A230" s="389"/>
      <c r="B230" s="389"/>
      <c r="C230" s="385"/>
      <c r="D230" s="385"/>
      <c r="E230" s="385"/>
      <c r="F230" s="385"/>
      <c r="G230" s="383"/>
      <c r="H230" s="386"/>
      <c r="I230" s="387"/>
      <c r="J230" s="387"/>
      <c r="K230" s="387"/>
    </row>
    <row r="231" spans="1:11" x14ac:dyDescent="0.2">
      <c r="A231" s="389"/>
      <c r="B231" s="389"/>
      <c r="C231" s="385"/>
      <c r="D231" s="385"/>
      <c r="E231" s="385"/>
      <c r="F231" s="385"/>
      <c r="G231" s="383"/>
      <c r="H231" s="386"/>
      <c r="I231" s="387"/>
      <c r="J231" s="387"/>
      <c r="K231" s="387"/>
    </row>
    <row r="232" spans="1:11" x14ac:dyDescent="0.2">
      <c r="A232" s="389"/>
      <c r="B232" s="389"/>
      <c r="C232" s="385"/>
      <c r="D232" s="385"/>
      <c r="E232" s="385"/>
      <c r="F232" s="385"/>
      <c r="G232" s="383"/>
      <c r="H232" s="386"/>
      <c r="I232" s="387"/>
      <c r="J232" s="387"/>
      <c r="K232" s="387"/>
    </row>
    <row r="233" spans="1:11" x14ac:dyDescent="0.2">
      <c r="A233" s="389"/>
      <c r="B233" s="389"/>
      <c r="C233" s="385"/>
      <c r="D233" s="385"/>
      <c r="E233" s="385"/>
      <c r="F233" s="385"/>
      <c r="G233" s="383"/>
      <c r="H233" s="386"/>
      <c r="I233" s="387"/>
      <c r="J233" s="387"/>
      <c r="K233" s="387"/>
    </row>
    <row r="234" spans="1:11" x14ac:dyDescent="0.2">
      <c r="A234" s="389"/>
      <c r="B234" s="389"/>
      <c r="C234" s="385"/>
      <c r="D234" s="385"/>
      <c r="E234" s="385"/>
      <c r="F234" s="385"/>
      <c r="G234" s="383"/>
      <c r="H234" s="386"/>
      <c r="I234" s="387"/>
      <c r="J234" s="387"/>
      <c r="K234" s="387"/>
    </row>
    <row r="235" spans="1:11" x14ac:dyDescent="0.2">
      <c r="A235" s="389"/>
      <c r="B235" s="389"/>
      <c r="C235" s="385"/>
      <c r="D235" s="385"/>
      <c r="E235" s="385"/>
      <c r="F235" s="385"/>
      <c r="G235" s="383"/>
      <c r="H235" s="386"/>
      <c r="I235" s="387"/>
      <c r="J235" s="387"/>
      <c r="K235" s="387"/>
    </row>
    <row r="236" spans="1:11" x14ac:dyDescent="0.2">
      <c r="A236" s="389"/>
      <c r="B236" s="389"/>
      <c r="C236" s="385"/>
      <c r="D236" s="385"/>
      <c r="E236" s="385"/>
      <c r="F236" s="385"/>
      <c r="G236" s="383"/>
      <c r="H236" s="386"/>
      <c r="I236" s="387"/>
      <c r="J236" s="387"/>
      <c r="K236" s="387"/>
    </row>
    <row r="237" spans="1:11" x14ac:dyDescent="0.2">
      <c r="A237" s="389"/>
      <c r="B237" s="389"/>
      <c r="C237" s="385"/>
      <c r="D237" s="385"/>
      <c r="E237" s="385"/>
      <c r="F237" s="385"/>
      <c r="G237" s="383"/>
      <c r="H237" s="386"/>
      <c r="I237" s="387"/>
      <c r="J237" s="387"/>
      <c r="K237" s="387"/>
    </row>
    <row r="238" spans="1:11" x14ac:dyDescent="0.2">
      <c r="A238" s="389"/>
      <c r="B238" s="389"/>
      <c r="C238" s="385"/>
      <c r="D238" s="385"/>
      <c r="E238" s="385"/>
      <c r="F238" s="385"/>
      <c r="G238" s="383"/>
      <c r="H238" s="386"/>
      <c r="I238" s="387"/>
      <c r="J238" s="387"/>
      <c r="K238" s="387"/>
    </row>
    <row r="239" spans="1:11" x14ac:dyDescent="0.2">
      <c r="A239" s="389"/>
      <c r="B239" s="389"/>
      <c r="C239" s="385"/>
      <c r="D239" s="385"/>
      <c r="E239" s="385"/>
      <c r="F239" s="385"/>
      <c r="G239" s="383"/>
      <c r="H239" s="386"/>
      <c r="I239" s="387"/>
      <c r="J239" s="387"/>
      <c r="K239" s="387"/>
    </row>
    <row r="240" spans="1:11" x14ac:dyDescent="0.2">
      <c r="A240" s="389"/>
      <c r="B240" s="389"/>
      <c r="C240" s="385"/>
      <c r="D240" s="385"/>
      <c r="E240" s="385"/>
      <c r="F240" s="385"/>
      <c r="G240" s="383"/>
      <c r="H240" s="386"/>
      <c r="I240" s="387"/>
      <c r="J240" s="387"/>
      <c r="K240" s="387"/>
    </row>
    <row r="241" spans="1:11" x14ac:dyDescent="0.2">
      <c r="A241" s="389"/>
      <c r="B241" s="389"/>
      <c r="C241" s="385"/>
      <c r="D241" s="385"/>
      <c r="E241" s="385"/>
      <c r="F241" s="385"/>
      <c r="G241" s="383"/>
      <c r="H241" s="386"/>
      <c r="I241" s="387"/>
      <c r="J241" s="387"/>
      <c r="K241" s="387"/>
    </row>
    <row r="242" spans="1:11" x14ac:dyDescent="0.2">
      <c r="A242" s="389"/>
      <c r="B242" s="389"/>
      <c r="C242" s="385"/>
      <c r="D242" s="385"/>
      <c r="E242" s="385"/>
      <c r="F242" s="385"/>
      <c r="G242" s="383"/>
      <c r="H242" s="386"/>
      <c r="I242" s="387"/>
      <c r="J242" s="387"/>
      <c r="K242" s="387"/>
    </row>
    <row r="243" spans="1:11" x14ac:dyDescent="0.2">
      <c r="A243" s="389"/>
      <c r="B243" s="389"/>
      <c r="C243" s="385"/>
      <c r="D243" s="385"/>
      <c r="E243" s="385"/>
      <c r="F243" s="385"/>
      <c r="G243" s="383"/>
      <c r="H243" s="386"/>
      <c r="I243" s="387"/>
      <c r="J243" s="387"/>
      <c r="K243" s="387"/>
    </row>
    <row r="244" spans="1:11" x14ac:dyDescent="0.2">
      <c r="A244" s="389"/>
      <c r="B244" s="389"/>
      <c r="C244" s="385"/>
      <c r="D244" s="385"/>
      <c r="E244" s="385"/>
      <c r="F244" s="385"/>
      <c r="G244" s="383"/>
      <c r="H244" s="386"/>
      <c r="I244" s="387"/>
      <c r="J244" s="387"/>
      <c r="K244" s="387"/>
    </row>
    <row r="245" spans="1:11" x14ac:dyDescent="0.2">
      <c r="A245" s="389"/>
      <c r="B245" s="389"/>
      <c r="C245" s="385"/>
      <c r="D245" s="385"/>
      <c r="E245" s="385"/>
      <c r="F245" s="385"/>
      <c r="G245" s="383"/>
      <c r="H245" s="386"/>
      <c r="I245" s="387"/>
      <c r="J245" s="387"/>
      <c r="K245" s="387"/>
    </row>
    <row r="246" spans="1:11" x14ac:dyDescent="0.2">
      <c r="A246" s="389"/>
      <c r="B246" s="389"/>
      <c r="C246" s="385"/>
      <c r="D246" s="385"/>
      <c r="E246" s="385"/>
      <c r="F246" s="385"/>
      <c r="G246" s="383"/>
      <c r="H246" s="386"/>
      <c r="I246" s="387"/>
      <c r="J246" s="387"/>
      <c r="K246" s="387"/>
    </row>
    <row r="247" spans="1:11" x14ac:dyDescent="0.2">
      <c r="A247" s="389"/>
      <c r="B247" s="389"/>
      <c r="C247" s="385"/>
      <c r="D247" s="385"/>
      <c r="E247" s="385"/>
      <c r="F247" s="385"/>
      <c r="G247" s="383"/>
      <c r="H247" s="386"/>
      <c r="I247" s="387"/>
      <c r="J247" s="387"/>
      <c r="K247" s="387"/>
    </row>
    <row r="248" spans="1:11" x14ac:dyDescent="0.2">
      <c r="A248" s="389"/>
      <c r="B248" s="389"/>
      <c r="C248" s="385"/>
      <c r="D248" s="385"/>
      <c r="E248" s="385"/>
      <c r="F248" s="385"/>
      <c r="G248" s="383"/>
      <c r="H248" s="386"/>
      <c r="I248" s="387"/>
      <c r="J248" s="387"/>
      <c r="K248" s="387"/>
    </row>
    <row r="249" spans="1:11" x14ac:dyDescent="0.2">
      <c r="A249" s="389"/>
      <c r="B249" s="389"/>
      <c r="C249" s="385"/>
      <c r="D249" s="385"/>
      <c r="E249" s="385"/>
      <c r="F249" s="385"/>
      <c r="G249" s="383"/>
      <c r="H249" s="386"/>
      <c r="I249" s="387"/>
      <c r="J249" s="387"/>
      <c r="K249" s="387"/>
    </row>
    <row r="250" spans="1:11" x14ac:dyDescent="0.2">
      <c r="A250" s="389"/>
      <c r="B250" s="389"/>
      <c r="C250" s="385"/>
      <c r="D250" s="385"/>
      <c r="E250" s="385"/>
      <c r="F250" s="385"/>
      <c r="G250" s="383"/>
      <c r="H250" s="386"/>
      <c r="I250" s="387"/>
      <c r="J250" s="387"/>
      <c r="K250" s="387"/>
    </row>
    <row r="251" spans="1:11" x14ac:dyDescent="0.2">
      <c r="A251" s="389"/>
      <c r="B251" s="389"/>
      <c r="C251" s="385"/>
      <c r="D251" s="385"/>
      <c r="E251" s="385"/>
      <c r="F251" s="385"/>
      <c r="G251" s="383"/>
      <c r="H251" s="386"/>
      <c r="I251" s="387"/>
      <c r="J251" s="387"/>
      <c r="K251" s="387"/>
    </row>
    <row r="252" spans="1:11" x14ac:dyDescent="0.2">
      <c r="A252" s="389"/>
      <c r="B252" s="389"/>
      <c r="C252" s="385"/>
      <c r="D252" s="385"/>
      <c r="E252" s="385"/>
      <c r="F252" s="385"/>
      <c r="G252" s="383"/>
      <c r="H252" s="386"/>
      <c r="I252" s="387"/>
      <c r="J252" s="387"/>
      <c r="K252" s="387"/>
    </row>
    <row r="253" spans="1:11" x14ac:dyDescent="0.2">
      <c r="A253" s="389"/>
      <c r="B253" s="389"/>
      <c r="C253" s="385"/>
      <c r="D253" s="385"/>
      <c r="E253" s="385"/>
      <c r="F253" s="385"/>
      <c r="G253" s="383"/>
      <c r="H253" s="386"/>
      <c r="I253" s="387"/>
      <c r="J253" s="387"/>
      <c r="K253" s="387"/>
    </row>
    <row r="254" spans="1:11" x14ac:dyDescent="0.2">
      <c r="A254" s="389"/>
      <c r="B254" s="389"/>
      <c r="C254" s="385"/>
      <c r="D254" s="385"/>
      <c r="E254" s="385"/>
      <c r="F254" s="385"/>
      <c r="G254" s="383"/>
      <c r="H254" s="386"/>
      <c r="I254" s="387"/>
      <c r="J254" s="387"/>
      <c r="K254" s="387"/>
    </row>
    <row r="255" spans="1:11" x14ac:dyDescent="0.2">
      <c r="A255" s="389"/>
      <c r="B255" s="389"/>
      <c r="C255" s="385"/>
      <c r="D255" s="385"/>
      <c r="E255" s="385"/>
      <c r="F255" s="385"/>
      <c r="G255" s="383"/>
      <c r="H255" s="386"/>
      <c r="I255" s="387"/>
      <c r="J255" s="387"/>
      <c r="K255" s="387"/>
    </row>
    <row r="256" spans="1:11" x14ac:dyDescent="0.2">
      <c r="A256" s="389"/>
      <c r="B256" s="389"/>
      <c r="C256" s="385"/>
      <c r="D256" s="385"/>
      <c r="E256" s="385"/>
      <c r="F256" s="385"/>
      <c r="G256" s="383"/>
      <c r="H256" s="386"/>
      <c r="I256" s="387"/>
      <c r="J256" s="387"/>
      <c r="K256" s="387"/>
    </row>
    <row r="257" spans="1:11" x14ac:dyDescent="0.2">
      <c r="A257" s="389"/>
      <c r="B257" s="389"/>
      <c r="C257" s="385"/>
      <c r="D257" s="385"/>
      <c r="E257" s="385"/>
      <c r="F257" s="385"/>
      <c r="G257" s="383"/>
      <c r="H257" s="386"/>
      <c r="I257" s="387"/>
      <c r="J257" s="387"/>
      <c r="K257" s="387"/>
    </row>
    <row r="258" spans="1:11" x14ac:dyDescent="0.2">
      <c r="A258" s="389"/>
      <c r="B258" s="389"/>
      <c r="C258" s="385"/>
      <c r="D258" s="385"/>
      <c r="E258" s="385"/>
      <c r="F258" s="385"/>
      <c r="G258" s="383"/>
      <c r="H258" s="386"/>
      <c r="I258" s="387"/>
      <c r="J258" s="387"/>
      <c r="K258" s="387"/>
    </row>
    <row r="259" spans="1:11" x14ac:dyDescent="0.2">
      <c r="A259" s="389"/>
      <c r="B259" s="389"/>
      <c r="C259" s="385"/>
      <c r="D259" s="385"/>
      <c r="E259" s="385"/>
      <c r="F259" s="385"/>
      <c r="G259" s="383"/>
      <c r="H259" s="386"/>
      <c r="I259" s="387"/>
      <c r="J259" s="387"/>
      <c r="K259" s="387"/>
    </row>
    <row r="260" spans="1:11" x14ac:dyDescent="0.2">
      <c r="A260" s="389"/>
      <c r="B260" s="389"/>
      <c r="C260" s="385"/>
      <c r="D260" s="385"/>
      <c r="E260" s="385"/>
      <c r="F260" s="385"/>
      <c r="G260" s="383"/>
      <c r="H260" s="386"/>
      <c r="I260" s="387"/>
      <c r="J260" s="387"/>
      <c r="K260" s="387"/>
    </row>
    <row r="261" spans="1:11" x14ac:dyDescent="0.2">
      <c r="A261" s="389"/>
      <c r="B261" s="389"/>
      <c r="C261" s="385"/>
      <c r="D261" s="385"/>
      <c r="E261" s="385"/>
      <c r="F261" s="385"/>
      <c r="G261" s="383"/>
      <c r="H261" s="386"/>
      <c r="I261" s="387"/>
      <c r="J261" s="387"/>
      <c r="K261" s="387"/>
    </row>
    <row r="262" spans="1:11" x14ac:dyDescent="0.2">
      <c r="A262" s="389"/>
      <c r="B262" s="389"/>
      <c r="C262" s="385"/>
      <c r="D262" s="385"/>
      <c r="E262" s="385"/>
      <c r="F262" s="385"/>
      <c r="G262" s="383"/>
      <c r="H262" s="386"/>
      <c r="I262" s="387"/>
      <c r="J262" s="387"/>
      <c r="K262" s="387"/>
    </row>
    <row r="263" spans="1:11" x14ac:dyDescent="0.2">
      <c r="A263" s="389"/>
      <c r="B263" s="389"/>
      <c r="C263" s="385"/>
      <c r="D263" s="385"/>
      <c r="E263" s="385"/>
      <c r="F263" s="385"/>
      <c r="G263" s="383"/>
      <c r="H263" s="386"/>
      <c r="I263" s="387"/>
      <c r="J263" s="387"/>
      <c r="K263" s="387"/>
    </row>
    <row r="264" spans="1:11" x14ac:dyDescent="0.2">
      <c r="A264" s="389"/>
      <c r="B264" s="389"/>
      <c r="C264" s="385"/>
      <c r="D264" s="385"/>
      <c r="E264" s="385"/>
      <c r="F264" s="385"/>
      <c r="G264" s="383"/>
      <c r="H264" s="386"/>
      <c r="I264" s="387"/>
      <c r="J264" s="387"/>
      <c r="K264" s="387"/>
    </row>
    <row r="265" spans="1:11" x14ac:dyDescent="0.2">
      <c r="A265" s="389"/>
      <c r="B265" s="389"/>
      <c r="C265" s="385"/>
      <c r="D265" s="385"/>
      <c r="E265" s="385"/>
      <c r="F265" s="385"/>
      <c r="G265" s="383"/>
      <c r="H265" s="386"/>
      <c r="I265" s="387"/>
      <c r="J265" s="387"/>
      <c r="K265" s="387"/>
    </row>
    <row r="266" spans="1:11" x14ac:dyDescent="0.2">
      <c r="A266" s="389"/>
      <c r="B266" s="389"/>
      <c r="C266" s="385"/>
      <c r="D266" s="385"/>
      <c r="E266" s="385"/>
      <c r="F266" s="385"/>
      <c r="G266" s="383"/>
      <c r="H266" s="386"/>
      <c r="I266" s="387"/>
      <c r="J266" s="387"/>
      <c r="K266" s="387"/>
    </row>
    <row r="267" spans="1:11" x14ac:dyDescent="0.2">
      <c r="A267" s="387"/>
      <c r="B267" s="387"/>
      <c r="C267" s="385"/>
      <c r="D267" s="385"/>
      <c r="E267" s="385"/>
      <c r="F267" s="385"/>
      <c r="G267" s="383"/>
      <c r="H267" s="386"/>
      <c r="I267" s="387"/>
      <c r="J267" s="387"/>
      <c r="K267" s="387"/>
    </row>
    <row r="268" spans="1:11" x14ac:dyDescent="0.2">
      <c r="A268" s="387"/>
      <c r="B268" s="387"/>
      <c r="C268" s="385"/>
      <c r="D268" s="385"/>
      <c r="E268" s="385"/>
      <c r="F268" s="385"/>
      <c r="G268" s="383"/>
      <c r="H268" s="386"/>
      <c r="I268" s="387"/>
      <c r="J268" s="387"/>
      <c r="K268" s="387"/>
    </row>
    <row r="269" spans="1:11" x14ac:dyDescent="0.2">
      <c r="A269" s="387"/>
      <c r="B269" s="387"/>
      <c r="C269" s="385"/>
      <c r="D269" s="385"/>
      <c r="E269" s="385"/>
      <c r="F269" s="385"/>
      <c r="G269" s="383"/>
      <c r="H269" s="386"/>
      <c r="I269" s="387"/>
      <c r="J269" s="387"/>
      <c r="K269" s="387"/>
    </row>
    <row r="270" spans="1:11" x14ac:dyDescent="0.2">
      <c r="A270" s="387"/>
      <c r="B270" s="387"/>
      <c r="C270" s="385"/>
      <c r="D270" s="385"/>
      <c r="E270" s="385"/>
      <c r="F270" s="385"/>
      <c r="G270" s="383"/>
      <c r="H270" s="386"/>
      <c r="I270" s="387"/>
      <c r="J270" s="387"/>
      <c r="K270" s="387"/>
    </row>
    <row r="271" spans="1:11" x14ac:dyDescent="0.2">
      <c r="A271" s="387"/>
      <c r="B271" s="387"/>
      <c r="C271" s="385"/>
      <c r="D271" s="385"/>
      <c r="E271" s="385"/>
      <c r="F271" s="385"/>
      <c r="G271" s="383"/>
      <c r="H271" s="386"/>
      <c r="I271" s="387"/>
      <c r="J271" s="387"/>
      <c r="K271" s="387"/>
    </row>
    <row r="272" spans="1:11" x14ac:dyDescent="0.2">
      <c r="A272" s="387"/>
      <c r="B272" s="387"/>
      <c r="C272" s="385"/>
      <c r="D272" s="385"/>
      <c r="E272" s="385"/>
      <c r="F272" s="385"/>
      <c r="G272" s="383"/>
      <c r="H272" s="386"/>
      <c r="I272" s="387"/>
      <c r="J272" s="387"/>
      <c r="K272" s="387"/>
    </row>
    <row r="273" spans="1:11" x14ac:dyDescent="0.2">
      <c r="A273" s="387"/>
      <c r="B273" s="387"/>
      <c r="C273" s="385"/>
      <c r="D273" s="385"/>
      <c r="E273" s="385"/>
      <c r="F273" s="385"/>
      <c r="G273" s="383"/>
      <c r="H273" s="386"/>
      <c r="I273" s="387"/>
      <c r="J273" s="387"/>
      <c r="K273" s="387"/>
    </row>
    <row r="274" spans="1:11" x14ac:dyDescent="0.2">
      <c r="A274" s="387"/>
      <c r="B274" s="387"/>
      <c r="C274" s="385"/>
      <c r="D274" s="385"/>
      <c r="E274" s="385"/>
      <c r="F274" s="385"/>
      <c r="G274" s="383"/>
      <c r="H274" s="386"/>
      <c r="I274" s="387"/>
      <c r="J274" s="387"/>
      <c r="K274" s="387"/>
    </row>
    <row r="275" spans="1:11" x14ac:dyDescent="0.2">
      <c r="A275" s="387"/>
      <c r="B275" s="387"/>
      <c r="C275" s="385"/>
      <c r="D275" s="385"/>
      <c r="E275" s="385"/>
      <c r="F275" s="385"/>
      <c r="G275" s="383"/>
      <c r="H275" s="386"/>
      <c r="I275" s="387"/>
      <c r="J275" s="387"/>
      <c r="K275" s="387"/>
    </row>
    <row r="276" spans="1:11" x14ac:dyDescent="0.2">
      <c r="A276" s="387"/>
      <c r="B276" s="387"/>
      <c r="C276" s="385"/>
      <c r="D276" s="385"/>
      <c r="E276" s="385"/>
      <c r="F276" s="385"/>
      <c r="G276" s="383"/>
      <c r="H276" s="386"/>
      <c r="I276" s="387"/>
      <c r="J276" s="387"/>
      <c r="K276" s="387"/>
    </row>
    <row r="277" spans="1:11" x14ac:dyDescent="0.2">
      <c r="A277" s="387"/>
      <c r="B277" s="387"/>
      <c r="C277" s="385"/>
      <c r="D277" s="385"/>
      <c r="E277" s="385"/>
      <c r="F277" s="385"/>
      <c r="G277" s="383"/>
      <c r="H277" s="386"/>
      <c r="I277" s="387"/>
      <c r="J277" s="387"/>
      <c r="K277" s="387"/>
    </row>
    <row r="278" spans="1:11" x14ac:dyDescent="0.2">
      <c r="A278" s="387"/>
      <c r="B278" s="387"/>
      <c r="C278" s="385"/>
      <c r="D278" s="385"/>
      <c r="E278" s="385"/>
      <c r="F278" s="385"/>
      <c r="G278" s="383"/>
      <c r="H278" s="386"/>
      <c r="I278" s="387"/>
      <c r="J278" s="387"/>
      <c r="K278" s="387"/>
    </row>
    <row r="279" spans="1:11" x14ac:dyDescent="0.2">
      <c r="A279" s="387"/>
      <c r="B279" s="387"/>
      <c r="C279" s="385"/>
      <c r="D279" s="385"/>
      <c r="E279" s="385"/>
      <c r="F279" s="385"/>
      <c r="G279" s="383"/>
      <c r="H279" s="386"/>
      <c r="I279" s="387"/>
      <c r="J279" s="387"/>
      <c r="K279" s="387"/>
    </row>
    <row r="280" spans="1:11" x14ac:dyDescent="0.2">
      <c r="A280" s="387"/>
      <c r="B280" s="387"/>
      <c r="C280" s="385"/>
      <c r="D280" s="385"/>
      <c r="E280" s="385"/>
      <c r="F280" s="385"/>
      <c r="G280" s="383"/>
      <c r="H280" s="386"/>
      <c r="I280" s="387"/>
      <c r="J280" s="387"/>
      <c r="K280" s="387"/>
    </row>
    <row r="281" spans="1:11" x14ac:dyDescent="0.2">
      <c r="A281" s="387"/>
      <c r="B281" s="387"/>
      <c r="C281" s="385"/>
      <c r="D281" s="385"/>
      <c r="E281" s="385"/>
      <c r="F281" s="385"/>
      <c r="G281" s="383"/>
      <c r="H281" s="386"/>
      <c r="I281" s="387"/>
      <c r="J281" s="387"/>
      <c r="K281" s="387"/>
    </row>
    <row r="282" spans="1:11" x14ac:dyDescent="0.2">
      <c r="A282" s="387"/>
      <c r="B282" s="387"/>
      <c r="C282" s="385"/>
      <c r="D282" s="385"/>
      <c r="E282" s="385"/>
      <c r="F282" s="385"/>
      <c r="G282" s="383"/>
      <c r="H282" s="386"/>
      <c r="I282" s="387"/>
      <c r="J282" s="387"/>
      <c r="K282" s="387"/>
    </row>
    <row r="283" spans="1:11" x14ac:dyDescent="0.2">
      <c r="A283" s="387"/>
      <c r="B283" s="387"/>
      <c r="C283" s="385"/>
      <c r="D283" s="385"/>
      <c r="E283" s="385"/>
      <c r="F283" s="385"/>
      <c r="G283" s="383"/>
      <c r="H283" s="386"/>
      <c r="I283" s="387"/>
      <c r="J283" s="387"/>
      <c r="K283" s="387"/>
    </row>
    <row r="284" spans="1:11" x14ac:dyDescent="0.2">
      <c r="A284" s="387"/>
      <c r="B284" s="387"/>
      <c r="C284" s="385"/>
      <c r="D284" s="385"/>
      <c r="E284" s="385"/>
      <c r="F284" s="385"/>
      <c r="G284" s="383"/>
      <c r="H284" s="386"/>
      <c r="I284" s="387"/>
      <c r="J284" s="387"/>
      <c r="K284" s="387"/>
    </row>
    <row r="285" spans="1:11" x14ac:dyDescent="0.2">
      <c r="A285" s="387"/>
      <c r="B285" s="387"/>
      <c r="C285" s="385"/>
      <c r="D285" s="385"/>
      <c r="E285" s="385"/>
      <c r="F285" s="385"/>
      <c r="G285" s="383"/>
      <c r="H285" s="386"/>
      <c r="I285" s="387"/>
      <c r="J285" s="387"/>
      <c r="K285" s="387"/>
    </row>
    <row r="286" spans="1:11" x14ac:dyDescent="0.2">
      <c r="A286" s="387"/>
      <c r="B286" s="387"/>
      <c r="C286" s="385"/>
      <c r="D286" s="385"/>
      <c r="E286" s="385"/>
      <c r="F286" s="385"/>
      <c r="G286" s="383"/>
      <c r="H286" s="386"/>
      <c r="I286" s="387"/>
      <c r="J286" s="387"/>
      <c r="K286" s="387"/>
    </row>
    <row r="287" spans="1:11" x14ac:dyDescent="0.2">
      <c r="A287" s="387"/>
      <c r="B287" s="387"/>
      <c r="C287" s="385"/>
      <c r="D287" s="385"/>
      <c r="E287" s="385"/>
      <c r="F287" s="385"/>
      <c r="G287" s="383"/>
      <c r="H287" s="386"/>
      <c r="I287" s="387"/>
      <c r="J287" s="387"/>
      <c r="K287" s="387"/>
    </row>
    <row r="288" spans="1:11" x14ac:dyDescent="0.2">
      <c r="A288" s="387"/>
      <c r="B288" s="387"/>
      <c r="C288" s="385"/>
      <c r="D288" s="385"/>
      <c r="E288" s="385"/>
      <c r="F288" s="385"/>
      <c r="G288" s="383"/>
      <c r="H288" s="386"/>
      <c r="I288" s="387"/>
      <c r="J288" s="387"/>
      <c r="K288" s="387"/>
    </row>
    <row r="289" spans="1:11" x14ac:dyDescent="0.2">
      <c r="A289" s="387"/>
      <c r="B289" s="387"/>
      <c r="C289" s="385"/>
      <c r="D289" s="385"/>
      <c r="E289" s="385"/>
      <c r="F289" s="385"/>
      <c r="G289" s="383"/>
      <c r="H289" s="386"/>
      <c r="I289" s="387"/>
      <c r="J289" s="387"/>
      <c r="K289" s="387"/>
    </row>
    <row r="290" spans="1:11" x14ac:dyDescent="0.2">
      <c r="A290" s="387"/>
      <c r="B290" s="387"/>
      <c r="C290" s="385"/>
      <c r="D290" s="385"/>
      <c r="E290" s="385"/>
      <c r="F290" s="385"/>
      <c r="G290" s="383"/>
      <c r="H290" s="386"/>
      <c r="I290" s="387"/>
      <c r="J290" s="387"/>
      <c r="K290" s="387"/>
    </row>
    <row r="291" spans="1:11" x14ac:dyDescent="0.2">
      <c r="A291" s="387"/>
      <c r="B291" s="387"/>
      <c r="C291" s="385"/>
      <c r="D291" s="385"/>
      <c r="E291" s="385"/>
      <c r="F291" s="385"/>
      <c r="G291" s="383"/>
      <c r="H291" s="386"/>
      <c r="I291" s="387"/>
      <c r="J291" s="387"/>
      <c r="K291" s="387"/>
    </row>
    <row r="292" spans="1:11" x14ac:dyDescent="0.2">
      <c r="A292" s="387"/>
      <c r="B292" s="387"/>
      <c r="C292" s="385"/>
      <c r="D292" s="385"/>
      <c r="E292" s="385"/>
      <c r="F292" s="385"/>
      <c r="G292" s="383"/>
      <c r="H292" s="386"/>
      <c r="I292" s="387"/>
      <c r="J292" s="387"/>
      <c r="K292" s="387"/>
    </row>
    <row r="293" spans="1:11" x14ac:dyDescent="0.2">
      <c r="A293" s="387"/>
      <c r="B293" s="387"/>
      <c r="C293" s="385"/>
      <c r="D293" s="385"/>
      <c r="E293" s="385"/>
      <c r="F293" s="385"/>
      <c r="G293" s="383"/>
      <c r="H293" s="386"/>
      <c r="I293" s="387"/>
      <c r="J293" s="387"/>
      <c r="K293" s="387"/>
    </row>
    <row r="294" spans="1:11" x14ac:dyDescent="0.2">
      <c r="A294" s="387"/>
      <c r="B294" s="387"/>
      <c r="C294" s="385"/>
      <c r="D294" s="385"/>
      <c r="E294" s="385"/>
      <c r="F294" s="385"/>
      <c r="G294" s="383"/>
      <c r="H294" s="386"/>
      <c r="I294" s="387"/>
      <c r="J294" s="387"/>
      <c r="K294" s="387"/>
    </row>
    <row r="295" spans="1:11" x14ac:dyDescent="0.2">
      <c r="A295" s="387"/>
      <c r="B295" s="387"/>
      <c r="C295" s="385"/>
      <c r="D295" s="385"/>
      <c r="E295" s="385"/>
      <c r="F295" s="385"/>
      <c r="G295" s="383"/>
      <c r="H295" s="386"/>
      <c r="I295" s="387"/>
      <c r="J295" s="387"/>
      <c r="K295" s="387"/>
    </row>
    <row r="296" spans="1:11" x14ac:dyDescent="0.2">
      <c r="A296" s="387"/>
      <c r="B296" s="387"/>
      <c r="C296" s="385"/>
      <c r="D296" s="385"/>
      <c r="E296" s="385"/>
      <c r="F296" s="385"/>
      <c r="G296" s="383"/>
      <c r="H296" s="386"/>
      <c r="I296" s="387"/>
      <c r="J296" s="387"/>
      <c r="K296" s="387"/>
    </row>
    <row r="297" spans="1:11" x14ac:dyDescent="0.2">
      <c r="A297" s="387"/>
      <c r="B297" s="387"/>
      <c r="C297" s="385"/>
      <c r="D297" s="385"/>
      <c r="E297" s="385"/>
      <c r="F297" s="385"/>
      <c r="G297" s="383"/>
      <c r="H297" s="386"/>
      <c r="I297" s="387"/>
      <c r="J297" s="387"/>
      <c r="K297" s="387"/>
    </row>
    <row r="298" spans="1:11" x14ac:dyDescent="0.2">
      <c r="A298" s="387"/>
      <c r="B298" s="387"/>
      <c r="C298" s="385"/>
      <c r="D298" s="385"/>
      <c r="E298" s="385"/>
      <c r="F298" s="385"/>
      <c r="G298" s="383"/>
      <c r="H298" s="386"/>
      <c r="I298" s="387"/>
      <c r="J298" s="387"/>
      <c r="K298" s="387"/>
    </row>
    <row r="299" spans="1:11" x14ac:dyDescent="0.2">
      <c r="A299" s="387"/>
      <c r="B299" s="387"/>
      <c r="C299" s="385"/>
      <c r="D299" s="385"/>
      <c r="E299" s="385"/>
      <c r="F299" s="385"/>
      <c r="G299" s="383"/>
      <c r="H299" s="386"/>
      <c r="I299" s="387"/>
      <c r="J299" s="387"/>
      <c r="K299" s="387"/>
    </row>
    <row r="300" spans="1:11" x14ac:dyDescent="0.2">
      <c r="A300" s="387"/>
      <c r="B300" s="387"/>
      <c r="C300" s="385"/>
      <c r="D300" s="385"/>
      <c r="E300" s="385"/>
      <c r="F300" s="385"/>
      <c r="G300" s="383"/>
      <c r="H300" s="386"/>
      <c r="I300" s="387"/>
      <c r="J300" s="387"/>
      <c r="K300" s="387"/>
    </row>
    <row r="301" spans="1:11" x14ac:dyDescent="0.2">
      <c r="A301" s="387"/>
      <c r="B301" s="387"/>
      <c r="C301" s="385"/>
      <c r="D301" s="385"/>
      <c r="E301" s="385"/>
      <c r="F301" s="385"/>
      <c r="G301" s="383"/>
      <c r="H301" s="386"/>
      <c r="I301" s="387"/>
      <c r="J301" s="387"/>
      <c r="K301" s="387"/>
    </row>
    <row r="302" spans="1:11" x14ac:dyDescent="0.2">
      <c r="A302" s="387"/>
      <c r="B302" s="387"/>
      <c r="C302" s="385"/>
      <c r="D302" s="385"/>
      <c r="E302" s="385"/>
      <c r="F302" s="385"/>
      <c r="G302" s="383"/>
      <c r="H302" s="386"/>
      <c r="I302" s="387"/>
      <c r="J302" s="387"/>
      <c r="K302" s="387"/>
    </row>
    <row r="303" spans="1:11" x14ac:dyDescent="0.2">
      <c r="A303" s="387"/>
      <c r="B303" s="387"/>
      <c r="C303" s="385"/>
      <c r="D303" s="385"/>
      <c r="E303" s="385"/>
      <c r="F303" s="385"/>
      <c r="G303" s="383"/>
      <c r="H303" s="386"/>
      <c r="I303" s="387"/>
      <c r="J303" s="387"/>
      <c r="K303" s="387"/>
    </row>
    <row r="304" spans="1:11" x14ac:dyDescent="0.2">
      <c r="A304" s="387"/>
      <c r="B304" s="387"/>
      <c r="C304" s="385"/>
      <c r="D304" s="385"/>
      <c r="E304" s="385"/>
      <c r="F304" s="385"/>
      <c r="G304" s="383"/>
      <c r="H304" s="386"/>
      <c r="I304" s="387"/>
      <c r="J304" s="387"/>
      <c r="K304" s="387"/>
    </row>
    <row r="305" spans="1:11" x14ac:dyDescent="0.2">
      <c r="A305" s="387"/>
      <c r="B305" s="387"/>
      <c r="C305" s="385"/>
      <c r="D305" s="385"/>
      <c r="E305" s="385"/>
      <c r="F305" s="385"/>
      <c r="G305" s="383"/>
      <c r="H305" s="386"/>
      <c r="I305" s="387"/>
      <c r="J305" s="387"/>
      <c r="K305" s="387"/>
    </row>
    <row r="306" spans="1:11" x14ac:dyDescent="0.2">
      <c r="A306" s="387"/>
      <c r="B306" s="387"/>
      <c r="C306" s="385"/>
      <c r="D306" s="385"/>
      <c r="E306" s="385"/>
      <c r="F306" s="385"/>
      <c r="G306" s="383"/>
      <c r="H306" s="386"/>
      <c r="I306" s="387"/>
      <c r="J306" s="387"/>
      <c r="K306" s="387"/>
    </row>
    <row r="307" spans="1:11" x14ac:dyDescent="0.2">
      <c r="A307" s="387"/>
      <c r="B307" s="387"/>
      <c r="C307" s="385"/>
      <c r="D307" s="385"/>
      <c r="E307" s="385"/>
      <c r="F307" s="385"/>
      <c r="G307" s="383"/>
      <c r="H307" s="386"/>
      <c r="I307" s="387"/>
      <c r="J307" s="387"/>
      <c r="K307" s="387"/>
    </row>
    <row r="308" spans="1:11" x14ac:dyDescent="0.2">
      <c r="A308" s="387"/>
      <c r="B308" s="387"/>
      <c r="C308" s="385"/>
      <c r="D308" s="385"/>
      <c r="E308" s="385"/>
      <c r="F308" s="385"/>
      <c r="G308" s="383"/>
      <c r="H308" s="386"/>
      <c r="I308" s="387"/>
      <c r="J308" s="387"/>
      <c r="K308" s="387"/>
    </row>
    <row r="309" spans="1:11" x14ac:dyDescent="0.2">
      <c r="A309" s="387"/>
      <c r="B309" s="387"/>
      <c r="C309" s="385"/>
      <c r="D309" s="385"/>
      <c r="E309" s="385"/>
      <c r="F309" s="385"/>
      <c r="G309" s="383"/>
      <c r="H309" s="386"/>
      <c r="I309" s="387"/>
      <c r="J309" s="387"/>
      <c r="K309" s="387"/>
    </row>
    <row r="310" spans="1:11" x14ac:dyDescent="0.2">
      <c r="A310" s="387"/>
      <c r="B310" s="387"/>
      <c r="C310" s="385"/>
      <c r="D310" s="385"/>
      <c r="E310" s="385"/>
      <c r="F310" s="385"/>
      <c r="G310" s="383"/>
      <c r="H310" s="386"/>
      <c r="I310" s="387"/>
      <c r="J310" s="387"/>
      <c r="K310" s="387"/>
    </row>
    <row r="311" spans="1:11" x14ac:dyDescent="0.2">
      <c r="A311" s="387"/>
      <c r="B311" s="387"/>
      <c r="C311" s="385"/>
      <c r="D311" s="385"/>
      <c r="E311" s="385"/>
      <c r="F311" s="385"/>
      <c r="G311" s="383"/>
      <c r="H311" s="386"/>
      <c r="I311" s="387"/>
      <c r="J311" s="387"/>
      <c r="K311" s="387"/>
    </row>
    <row r="312" spans="1:11" x14ac:dyDescent="0.2">
      <c r="A312" s="387"/>
      <c r="B312" s="387"/>
      <c r="C312" s="385"/>
      <c r="D312" s="385"/>
      <c r="E312" s="385"/>
      <c r="F312" s="385"/>
      <c r="G312" s="383"/>
      <c r="H312" s="386"/>
      <c r="I312" s="387"/>
      <c r="J312" s="387"/>
      <c r="K312" s="387"/>
    </row>
    <row r="313" spans="1:11" x14ac:dyDescent="0.2">
      <c r="A313" s="387"/>
      <c r="B313" s="387"/>
      <c r="C313" s="385"/>
      <c r="D313" s="385"/>
      <c r="E313" s="385"/>
      <c r="F313" s="385"/>
      <c r="G313" s="383"/>
      <c r="H313" s="386"/>
      <c r="I313" s="387"/>
      <c r="J313" s="387"/>
      <c r="K313" s="387"/>
    </row>
    <row r="314" spans="1:11" x14ac:dyDescent="0.2">
      <c r="A314" s="387"/>
      <c r="B314" s="387"/>
      <c r="C314" s="385"/>
      <c r="D314" s="385"/>
      <c r="E314" s="385"/>
      <c r="F314" s="385"/>
      <c r="G314" s="383"/>
      <c r="H314" s="386"/>
      <c r="I314" s="387"/>
      <c r="J314" s="387"/>
      <c r="K314" s="387"/>
    </row>
    <row r="315" spans="1:11" x14ac:dyDescent="0.2">
      <c r="A315" s="387"/>
      <c r="B315" s="387"/>
      <c r="C315" s="385"/>
      <c r="D315" s="385"/>
      <c r="E315" s="385"/>
      <c r="F315" s="385"/>
      <c r="G315" s="383"/>
      <c r="H315" s="386"/>
      <c r="I315" s="387"/>
      <c r="J315" s="387"/>
      <c r="K315" s="387"/>
    </row>
    <row r="316" spans="1:11" x14ac:dyDescent="0.2">
      <c r="A316" s="387"/>
      <c r="B316" s="387"/>
      <c r="C316" s="385"/>
      <c r="D316" s="385"/>
      <c r="E316" s="385"/>
      <c r="F316" s="385"/>
      <c r="G316" s="383"/>
      <c r="H316" s="386"/>
      <c r="I316" s="387"/>
      <c r="J316" s="387"/>
      <c r="K316" s="387"/>
    </row>
    <row r="317" spans="1:11" x14ac:dyDescent="0.2">
      <c r="A317" s="387"/>
      <c r="B317" s="387"/>
      <c r="C317" s="385"/>
      <c r="D317" s="385"/>
      <c r="E317" s="385"/>
      <c r="F317" s="385"/>
      <c r="G317" s="383"/>
      <c r="H317" s="386"/>
      <c r="I317" s="387"/>
      <c r="J317" s="387"/>
      <c r="K317" s="387"/>
    </row>
    <row r="318" spans="1:11" x14ac:dyDescent="0.2">
      <c r="A318" s="387"/>
      <c r="B318" s="387"/>
      <c r="C318" s="385"/>
      <c r="D318" s="385"/>
      <c r="E318" s="385"/>
      <c r="F318" s="385"/>
      <c r="G318" s="383"/>
      <c r="H318" s="386"/>
      <c r="I318" s="387"/>
      <c r="J318" s="387"/>
      <c r="K318" s="387"/>
    </row>
    <row r="319" spans="1:11" x14ac:dyDescent="0.2">
      <c r="A319" s="387"/>
      <c r="B319" s="387"/>
      <c r="C319" s="385"/>
      <c r="D319" s="385"/>
      <c r="E319" s="385"/>
      <c r="F319" s="385"/>
      <c r="G319" s="383"/>
      <c r="H319" s="386"/>
      <c r="I319" s="387"/>
      <c r="J319" s="387"/>
      <c r="K319" s="387"/>
    </row>
    <row r="320" spans="1:11" x14ac:dyDescent="0.2">
      <c r="A320" s="387"/>
      <c r="B320" s="387"/>
      <c r="C320" s="385"/>
      <c r="D320" s="385"/>
      <c r="E320" s="385"/>
      <c r="F320" s="385"/>
      <c r="G320" s="383"/>
      <c r="H320" s="386"/>
      <c r="I320" s="387"/>
      <c r="J320" s="387"/>
      <c r="K320" s="387"/>
    </row>
    <row r="321" spans="1:11" x14ac:dyDescent="0.2">
      <c r="A321" s="387"/>
      <c r="B321" s="387"/>
      <c r="C321" s="385"/>
      <c r="D321" s="385"/>
      <c r="E321" s="385"/>
      <c r="F321" s="385"/>
      <c r="G321" s="383"/>
      <c r="H321" s="386"/>
      <c r="I321" s="387"/>
      <c r="J321" s="387"/>
      <c r="K321" s="387"/>
    </row>
    <row r="322" spans="1:11" x14ac:dyDescent="0.2">
      <c r="A322" s="387"/>
      <c r="B322" s="387"/>
      <c r="C322" s="385"/>
      <c r="D322" s="385"/>
      <c r="E322" s="385"/>
      <c r="F322" s="385"/>
      <c r="G322" s="383"/>
      <c r="H322" s="386"/>
      <c r="I322" s="387"/>
      <c r="J322" s="387"/>
      <c r="K322" s="387"/>
    </row>
    <row r="323" spans="1:11" x14ac:dyDescent="0.2">
      <c r="A323" s="387"/>
      <c r="B323" s="387"/>
      <c r="C323" s="385"/>
      <c r="D323" s="385"/>
      <c r="E323" s="385"/>
      <c r="F323" s="385"/>
      <c r="G323" s="383"/>
      <c r="H323" s="386"/>
      <c r="I323" s="387"/>
      <c r="J323" s="387"/>
      <c r="K323" s="387"/>
    </row>
    <row r="324" spans="1:11" x14ac:dyDescent="0.2">
      <c r="A324" s="387"/>
      <c r="B324" s="387"/>
      <c r="C324" s="385"/>
      <c r="D324" s="385"/>
      <c r="E324" s="385"/>
      <c r="F324" s="385"/>
      <c r="G324" s="383"/>
      <c r="H324" s="386"/>
      <c r="I324" s="387"/>
      <c r="J324" s="387"/>
      <c r="K324" s="387"/>
    </row>
    <row r="325" spans="1:11" x14ac:dyDescent="0.2">
      <c r="A325" s="387"/>
      <c r="B325" s="387"/>
      <c r="C325" s="385"/>
      <c r="D325" s="385"/>
      <c r="E325" s="385"/>
      <c r="F325" s="385"/>
      <c r="G325" s="383"/>
      <c r="H325" s="386"/>
      <c r="I325" s="387"/>
      <c r="J325" s="387"/>
      <c r="K325" s="387"/>
    </row>
    <row r="326" spans="1:11" x14ac:dyDescent="0.2">
      <c r="A326" s="387"/>
      <c r="B326" s="387"/>
      <c r="C326" s="385"/>
      <c r="D326" s="385"/>
      <c r="E326" s="385"/>
      <c r="F326" s="385"/>
      <c r="G326" s="383"/>
      <c r="H326" s="386"/>
      <c r="I326" s="387"/>
      <c r="J326" s="387"/>
      <c r="K326" s="387"/>
    </row>
    <row r="327" spans="1:11" x14ac:dyDescent="0.2">
      <c r="A327" s="387"/>
      <c r="B327" s="387"/>
      <c r="C327" s="385"/>
      <c r="D327" s="385"/>
      <c r="E327" s="385"/>
      <c r="F327" s="385"/>
      <c r="G327" s="383"/>
      <c r="H327" s="386"/>
      <c r="I327" s="387"/>
      <c r="J327" s="387"/>
      <c r="K327" s="387"/>
    </row>
    <row r="328" spans="1:11" x14ac:dyDescent="0.2">
      <c r="A328" s="387"/>
      <c r="B328" s="387"/>
      <c r="C328" s="385"/>
      <c r="D328" s="385"/>
      <c r="E328" s="385"/>
      <c r="F328" s="385"/>
      <c r="G328" s="383"/>
      <c r="H328" s="386"/>
      <c r="I328" s="387"/>
      <c r="J328" s="387"/>
      <c r="K328" s="387"/>
    </row>
    <row r="329" spans="1:11" x14ac:dyDescent="0.2">
      <c r="A329" s="387"/>
      <c r="B329" s="387"/>
      <c r="C329" s="385"/>
      <c r="D329" s="385"/>
      <c r="E329" s="385"/>
      <c r="F329" s="385"/>
      <c r="G329" s="383"/>
      <c r="H329" s="386"/>
      <c r="I329" s="387"/>
      <c r="J329" s="387"/>
      <c r="K329" s="387"/>
    </row>
    <row r="330" spans="1:11" x14ac:dyDescent="0.2">
      <c r="A330" s="387"/>
      <c r="B330" s="387"/>
      <c r="C330" s="385"/>
      <c r="D330" s="385"/>
      <c r="E330" s="385"/>
      <c r="F330" s="385"/>
      <c r="G330" s="383"/>
      <c r="H330" s="386"/>
      <c r="I330" s="387"/>
      <c r="J330" s="387"/>
      <c r="K330" s="387"/>
    </row>
    <row r="331" spans="1:11" x14ac:dyDescent="0.2">
      <c r="A331" s="387"/>
      <c r="B331" s="387"/>
      <c r="C331" s="385"/>
      <c r="D331" s="385"/>
      <c r="E331" s="385"/>
      <c r="F331" s="385"/>
      <c r="G331" s="383"/>
      <c r="H331" s="386"/>
      <c r="I331" s="387"/>
      <c r="J331" s="387"/>
      <c r="K331" s="387"/>
    </row>
    <row r="332" spans="1:11" x14ac:dyDescent="0.2">
      <c r="A332" s="387"/>
      <c r="B332" s="387"/>
      <c r="C332" s="385"/>
      <c r="D332" s="385"/>
      <c r="E332" s="385"/>
      <c r="F332" s="385"/>
      <c r="G332" s="383"/>
      <c r="H332" s="386"/>
      <c r="I332" s="387"/>
      <c r="J332" s="387"/>
      <c r="K332" s="387"/>
    </row>
    <row r="333" spans="1:11" x14ac:dyDescent="0.2">
      <c r="A333" s="387"/>
      <c r="B333" s="387"/>
      <c r="C333" s="385"/>
      <c r="D333" s="385"/>
      <c r="E333" s="385"/>
      <c r="F333" s="385"/>
      <c r="G333" s="383"/>
      <c r="H333" s="386"/>
      <c r="I333" s="387"/>
      <c r="J333" s="387"/>
      <c r="K333" s="387"/>
    </row>
    <row r="334" spans="1:11" x14ac:dyDescent="0.2">
      <c r="A334" s="387"/>
      <c r="B334" s="387"/>
      <c r="C334" s="385"/>
      <c r="D334" s="385"/>
      <c r="E334" s="385"/>
      <c r="F334" s="385"/>
      <c r="G334" s="383"/>
      <c r="H334" s="386"/>
      <c r="I334" s="387"/>
      <c r="J334" s="387"/>
      <c r="K334" s="387"/>
    </row>
    <row r="335" spans="1:11" x14ac:dyDescent="0.2">
      <c r="A335" s="387"/>
      <c r="B335" s="387"/>
      <c r="C335" s="385"/>
      <c r="D335" s="385"/>
      <c r="E335" s="385"/>
      <c r="F335" s="385"/>
      <c r="G335" s="383"/>
      <c r="H335" s="386"/>
      <c r="I335" s="387"/>
      <c r="J335" s="387"/>
      <c r="K335" s="387"/>
    </row>
    <row r="336" spans="1:11" x14ac:dyDescent="0.2">
      <c r="A336" s="387"/>
      <c r="B336" s="387"/>
      <c r="C336" s="385"/>
      <c r="D336" s="385"/>
      <c r="E336" s="385"/>
      <c r="F336" s="385"/>
      <c r="G336" s="383"/>
      <c r="H336" s="386"/>
      <c r="I336" s="387"/>
      <c r="J336" s="387"/>
      <c r="K336" s="387"/>
    </row>
    <row r="337" spans="1:11" x14ac:dyDescent="0.2">
      <c r="A337" s="387"/>
      <c r="B337" s="387"/>
      <c r="C337" s="385"/>
      <c r="D337" s="385"/>
      <c r="E337" s="385"/>
      <c r="F337" s="385"/>
      <c r="G337" s="383"/>
      <c r="H337" s="386"/>
      <c r="I337" s="387"/>
      <c r="J337" s="387"/>
      <c r="K337" s="387"/>
    </row>
    <row r="338" spans="1:11" x14ac:dyDescent="0.2">
      <c r="A338" s="387"/>
      <c r="B338" s="387"/>
      <c r="C338" s="385"/>
      <c r="D338" s="385"/>
      <c r="E338" s="385"/>
      <c r="F338" s="385"/>
      <c r="G338" s="383"/>
      <c r="H338" s="386"/>
      <c r="I338" s="387"/>
      <c r="J338" s="387"/>
      <c r="K338" s="387"/>
    </row>
    <row r="339" spans="1:11" x14ac:dyDescent="0.2">
      <c r="A339" s="387"/>
      <c r="B339" s="387"/>
      <c r="C339" s="385"/>
      <c r="D339" s="385"/>
      <c r="E339" s="385"/>
      <c r="F339" s="385"/>
      <c r="G339" s="383"/>
      <c r="H339" s="386"/>
      <c r="I339" s="387"/>
      <c r="J339" s="387"/>
      <c r="K339" s="387"/>
    </row>
    <row r="340" spans="1:11" x14ac:dyDescent="0.2">
      <c r="A340" s="387"/>
      <c r="B340" s="387"/>
      <c r="C340" s="385"/>
      <c r="D340" s="385"/>
      <c r="E340" s="385"/>
      <c r="F340" s="385"/>
      <c r="G340" s="383"/>
      <c r="H340" s="386"/>
      <c r="I340" s="387"/>
      <c r="J340" s="387"/>
      <c r="K340" s="387"/>
    </row>
    <row r="341" spans="1:11" x14ac:dyDescent="0.2">
      <c r="A341" s="387"/>
      <c r="B341" s="387"/>
      <c r="C341" s="385"/>
      <c r="D341" s="385"/>
      <c r="E341" s="385"/>
      <c r="F341" s="385"/>
      <c r="G341" s="383"/>
      <c r="H341" s="386"/>
      <c r="I341" s="387"/>
      <c r="J341" s="387"/>
      <c r="K341" s="387"/>
    </row>
    <row r="342" spans="1:11" x14ac:dyDescent="0.2">
      <c r="A342" s="387"/>
      <c r="B342" s="387"/>
      <c r="C342" s="385"/>
      <c r="D342" s="385"/>
      <c r="E342" s="385"/>
      <c r="F342" s="385"/>
      <c r="G342" s="383"/>
      <c r="H342" s="386"/>
      <c r="I342" s="387"/>
      <c r="J342" s="387"/>
      <c r="K342" s="387"/>
    </row>
    <row r="343" spans="1:11" x14ac:dyDescent="0.2">
      <c r="A343" s="387"/>
      <c r="B343" s="387"/>
      <c r="C343" s="385"/>
      <c r="D343" s="385"/>
      <c r="E343" s="385"/>
      <c r="F343" s="385"/>
      <c r="G343" s="383"/>
      <c r="H343" s="386"/>
      <c r="I343" s="387"/>
      <c r="J343" s="387"/>
      <c r="K343" s="387"/>
    </row>
    <row r="344" spans="1:11" x14ac:dyDescent="0.2">
      <c r="A344" s="387"/>
      <c r="B344" s="387"/>
      <c r="C344" s="385"/>
      <c r="D344" s="385"/>
      <c r="E344" s="385"/>
      <c r="F344" s="385"/>
      <c r="G344" s="383"/>
      <c r="H344" s="386"/>
      <c r="I344" s="387"/>
      <c r="J344" s="387"/>
      <c r="K344" s="387"/>
    </row>
    <row r="345" spans="1:11" x14ac:dyDescent="0.2">
      <c r="A345" s="387"/>
      <c r="B345" s="387"/>
      <c r="C345" s="385"/>
      <c r="D345" s="385"/>
      <c r="E345" s="385"/>
      <c r="F345" s="385"/>
      <c r="G345" s="383"/>
      <c r="H345" s="386"/>
      <c r="I345" s="387"/>
      <c r="J345" s="387"/>
      <c r="K345" s="387"/>
    </row>
    <row r="346" spans="1:11" x14ac:dyDescent="0.2">
      <c r="A346" s="387"/>
      <c r="B346" s="387"/>
      <c r="C346" s="385"/>
      <c r="D346" s="385"/>
      <c r="E346" s="385"/>
      <c r="F346" s="385"/>
      <c r="G346" s="383"/>
      <c r="H346" s="386"/>
      <c r="I346" s="387"/>
      <c r="J346" s="387"/>
      <c r="K346" s="387"/>
    </row>
    <row r="347" spans="1:11" x14ac:dyDescent="0.2">
      <c r="A347" s="387"/>
      <c r="B347" s="387"/>
      <c r="C347" s="385"/>
      <c r="D347" s="385"/>
      <c r="E347" s="385"/>
      <c r="F347" s="385"/>
      <c r="G347" s="383"/>
      <c r="H347" s="386"/>
      <c r="I347" s="387"/>
      <c r="J347" s="387"/>
      <c r="K347" s="387"/>
    </row>
    <row r="348" spans="1:11" x14ac:dyDescent="0.2">
      <c r="A348" s="387"/>
      <c r="B348" s="387"/>
      <c r="C348" s="385"/>
      <c r="D348" s="385"/>
      <c r="E348" s="385"/>
      <c r="F348" s="385"/>
      <c r="G348" s="383"/>
      <c r="H348" s="386"/>
      <c r="I348" s="387"/>
      <c r="J348" s="387"/>
      <c r="K348" s="387"/>
    </row>
    <row r="349" spans="1:11" x14ac:dyDescent="0.2">
      <c r="A349" s="387"/>
      <c r="B349" s="387"/>
      <c r="C349" s="385"/>
      <c r="D349" s="385"/>
      <c r="E349" s="385"/>
      <c r="F349" s="385"/>
      <c r="G349" s="383"/>
      <c r="H349" s="386"/>
      <c r="I349" s="387"/>
      <c r="J349" s="387"/>
      <c r="K349" s="387"/>
    </row>
    <row r="350" spans="1:11" x14ac:dyDescent="0.2">
      <c r="A350" s="387"/>
      <c r="B350" s="387"/>
      <c r="C350" s="385"/>
      <c r="D350" s="385"/>
      <c r="E350" s="385"/>
      <c r="F350" s="385"/>
      <c r="G350" s="383"/>
      <c r="H350" s="386"/>
      <c r="I350" s="387"/>
      <c r="J350" s="387"/>
      <c r="K350" s="387"/>
    </row>
    <row r="351" spans="1:11" x14ac:dyDescent="0.2">
      <c r="A351" s="387"/>
      <c r="B351" s="387"/>
      <c r="C351" s="385"/>
      <c r="D351" s="385"/>
      <c r="E351" s="385"/>
      <c r="F351" s="385"/>
      <c r="G351" s="383"/>
      <c r="H351" s="386"/>
      <c r="I351" s="387"/>
      <c r="J351" s="387"/>
      <c r="K351" s="387"/>
    </row>
    <row r="352" spans="1:11" x14ac:dyDescent="0.2">
      <c r="A352" s="387"/>
      <c r="B352" s="387"/>
      <c r="C352" s="385"/>
      <c r="D352" s="385"/>
      <c r="E352" s="385"/>
      <c r="F352" s="385"/>
      <c r="G352" s="383"/>
      <c r="H352" s="386"/>
      <c r="I352" s="387"/>
      <c r="J352" s="387"/>
      <c r="K352" s="387"/>
    </row>
    <row r="353" spans="1:11" x14ac:dyDescent="0.2">
      <c r="A353" s="387"/>
      <c r="B353" s="387"/>
      <c r="C353" s="385"/>
      <c r="D353" s="385"/>
      <c r="E353" s="385"/>
      <c r="F353" s="385"/>
      <c r="G353" s="383"/>
      <c r="H353" s="386"/>
      <c r="I353" s="387"/>
      <c r="J353" s="387"/>
      <c r="K353" s="387"/>
    </row>
    <row r="354" spans="1:11" x14ac:dyDescent="0.2">
      <c r="A354" s="387"/>
      <c r="B354" s="387"/>
      <c r="C354" s="385"/>
      <c r="D354" s="385"/>
      <c r="E354" s="385"/>
      <c r="F354" s="385"/>
      <c r="G354" s="383"/>
      <c r="H354" s="386"/>
      <c r="I354" s="387"/>
      <c r="J354" s="387"/>
      <c r="K354" s="387"/>
    </row>
    <row r="355" spans="1:11" x14ac:dyDescent="0.2">
      <c r="A355" s="387"/>
      <c r="B355" s="387"/>
      <c r="C355" s="385"/>
      <c r="D355" s="385"/>
      <c r="E355" s="385"/>
      <c r="F355" s="385"/>
      <c r="G355" s="383"/>
      <c r="H355" s="386"/>
      <c r="I355" s="387"/>
      <c r="J355" s="387"/>
      <c r="K355" s="387"/>
    </row>
    <row r="356" spans="1:11" x14ac:dyDescent="0.2">
      <c r="A356" s="387"/>
      <c r="B356" s="387"/>
      <c r="C356" s="385"/>
      <c r="D356" s="385"/>
      <c r="E356" s="385"/>
      <c r="F356" s="385"/>
      <c r="G356" s="383"/>
      <c r="H356" s="386"/>
      <c r="I356" s="387"/>
      <c r="J356" s="387"/>
      <c r="K356" s="387"/>
    </row>
    <row r="357" spans="1:11" x14ac:dyDescent="0.2">
      <c r="A357" s="387"/>
      <c r="B357" s="387"/>
      <c r="C357" s="385"/>
      <c r="D357" s="385"/>
      <c r="E357" s="385"/>
      <c r="F357" s="385"/>
      <c r="G357" s="383"/>
      <c r="H357" s="386"/>
      <c r="I357" s="387"/>
      <c r="J357" s="387"/>
      <c r="K357" s="387"/>
    </row>
    <row r="358" spans="1:11" x14ac:dyDescent="0.2">
      <c r="A358" s="387"/>
      <c r="B358" s="387"/>
      <c r="C358" s="385"/>
      <c r="D358" s="385"/>
      <c r="E358" s="385"/>
      <c r="F358" s="385"/>
      <c r="G358" s="383"/>
      <c r="H358" s="386"/>
      <c r="I358" s="387"/>
      <c r="J358" s="387"/>
      <c r="K358" s="387"/>
    </row>
    <row r="359" spans="1:11" x14ac:dyDescent="0.2">
      <c r="A359" s="387"/>
      <c r="B359" s="387"/>
      <c r="C359" s="385"/>
      <c r="D359" s="385"/>
      <c r="E359" s="385"/>
      <c r="F359" s="385"/>
      <c r="G359" s="383"/>
      <c r="H359" s="386"/>
      <c r="I359" s="387"/>
      <c r="J359" s="387"/>
      <c r="K359" s="387"/>
    </row>
    <row r="360" spans="1:11" x14ac:dyDescent="0.2">
      <c r="A360" s="387"/>
      <c r="B360" s="387"/>
      <c r="C360" s="385"/>
      <c r="D360" s="385"/>
      <c r="E360" s="385"/>
      <c r="F360" s="385"/>
      <c r="G360" s="383"/>
      <c r="H360" s="386"/>
      <c r="I360" s="387"/>
      <c r="J360" s="387"/>
      <c r="K360" s="387"/>
    </row>
    <row r="361" spans="1:11" x14ac:dyDescent="0.2">
      <c r="A361" s="387"/>
      <c r="B361" s="387"/>
      <c r="C361" s="385"/>
      <c r="D361" s="385"/>
      <c r="E361" s="385"/>
      <c r="F361" s="385"/>
      <c r="G361" s="383"/>
      <c r="H361" s="386"/>
      <c r="I361" s="387"/>
      <c r="J361" s="387"/>
      <c r="K361" s="387"/>
    </row>
    <row r="362" spans="1:11" x14ac:dyDescent="0.2">
      <c r="A362" s="387"/>
      <c r="B362" s="387"/>
      <c r="C362" s="385"/>
      <c r="D362" s="385"/>
      <c r="E362" s="385"/>
      <c r="F362" s="385"/>
      <c r="G362" s="383"/>
      <c r="H362" s="386"/>
      <c r="I362" s="387"/>
      <c r="J362" s="387"/>
      <c r="K362" s="387"/>
    </row>
    <row r="363" spans="1:11" x14ac:dyDescent="0.2">
      <c r="A363" s="387"/>
      <c r="B363" s="387"/>
      <c r="C363" s="385"/>
      <c r="D363" s="385"/>
      <c r="E363" s="385"/>
      <c r="F363" s="385"/>
      <c r="G363" s="383"/>
      <c r="H363" s="386"/>
      <c r="I363" s="387"/>
      <c r="J363" s="387"/>
      <c r="K363" s="387"/>
    </row>
    <row r="364" spans="1:11" x14ac:dyDescent="0.2">
      <c r="A364" s="387"/>
      <c r="B364" s="387"/>
      <c r="C364" s="385"/>
      <c r="D364" s="385"/>
      <c r="E364" s="385"/>
      <c r="F364" s="385"/>
      <c r="G364" s="383"/>
      <c r="H364" s="386"/>
      <c r="I364" s="387"/>
      <c r="J364" s="387"/>
      <c r="K364" s="387"/>
    </row>
    <row r="365" spans="1:11" x14ac:dyDescent="0.2">
      <c r="A365" s="387"/>
      <c r="B365" s="387"/>
      <c r="C365" s="385"/>
      <c r="D365" s="385"/>
      <c r="E365" s="385"/>
      <c r="F365" s="385"/>
      <c r="G365" s="383"/>
      <c r="H365" s="386"/>
      <c r="I365" s="387"/>
      <c r="J365" s="387"/>
      <c r="K365" s="387"/>
    </row>
    <row r="366" spans="1:11" x14ac:dyDescent="0.2">
      <c r="A366" s="387"/>
      <c r="B366" s="387"/>
      <c r="C366" s="385"/>
      <c r="D366" s="385"/>
      <c r="E366" s="385"/>
      <c r="F366" s="385"/>
      <c r="G366" s="383"/>
      <c r="H366" s="386"/>
      <c r="I366" s="387"/>
      <c r="J366" s="387"/>
      <c r="K366" s="387"/>
    </row>
    <row r="367" spans="1:11" x14ac:dyDescent="0.2">
      <c r="A367" s="387"/>
      <c r="B367" s="387"/>
      <c r="C367" s="385"/>
      <c r="D367" s="385"/>
      <c r="E367" s="385"/>
      <c r="F367" s="385"/>
      <c r="G367" s="383"/>
      <c r="H367" s="386"/>
      <c r="I367" s="387"/>
      <c r="J367" s="387"/>
      <c r="K367" s="387"/>
    </row>
    <row r="368" spans="1:11" x14ac:dyDescent="0.2">
      <c r="A368" s="387"/>
      <c r="B368" s="387"/>
      <c r="C368" s="385"/>
      <c r="D368" s="385"/>
      <c r="E368" s="385"/>
      <c r="F368" s="385"/>
      <c r="G368" s="383"/>
      <c r="H368" s="386"/>
      <c r="I368" s="387"/>
      <c r="J368" s="387"/>
      <c r="K368" s="387"/>
    </row>
    <row r="369" spans="1:11" x14ac:dyDescent="0.2">
      <c r="A369" s="387"/>
      <c r="B369" s="387"/>
      <c r="C369" s="385"/>
      <c r="D369" s="385"/>
      <c r="E369" s="385"/>
      <c r="F369" s="385"/>
      <c r="G369" s="383"/>
      <c r="H369" s="386"/>
      <c r="I369" s="387"/>
      <c r="J369" s="387"/>
      <c r="K369" s="387"/>
    </row>
    <row r="370" spans="1:11" x14ac:dyDescent="0.2">
      <c r="A370" s="387"/>
      <c r="B370" s="387"/>
      <c r="C370" s="385"/>
      <c r="D370" s="385"/>
      <c r="E370" s="385"/>
      <c r="F370" s="385"/>
      <c r="G370" s="383"/>
      <c r="H370" s="386"/>
      <c r="I370" s="387"/>
      <c r="J370" s="387"/>
      <c r="K370" s="387"/>
    </row>
    <row r="371" spans="1:11" x14ac:dyDescent="0.2">
      <c r="A371" s="387"/>
      <c r="B371" s="387"/>
      <c r="C371" s="385"/>
      <c r="D371" s="385"/>
      <c r="E371" s="385"/>
      <c r="F371" s="385"/>
      <c r="G371" s="383"/>
      <c r="H371" s="386"/>
      <c r="I371" s="387"/>
      <c r="J371" s="387"/>
      <c r="K371" s="387"/>
    </row>
    <row r="372" spans="1:11" x14ac:dyDescent="0.2">
      <c r="A372" s="387"/>
      <c r="B372" s="387"/>
      <c r="C372" s="385"/>
      <c r="D372" s="385"/>
      <c r="E372" s="385"/>
      <c r="F372" s="385"/>
      <c r="G372" s="383"/>
      <c r="H372" s="386"/>
      <c r="I372" s="387"/>
      <c r="J372" s="387"/>
      <c r="K372" s="387"/>
    </row>
    <row r="373" spans="1:11" x14ac:dyDescent="0.2">
      <c r="A373" s="387"/>
      <c r="B373" s="387"/>
      <c r="C373" s="385"/>
      <c r="D373" s="385"/>
      <c r="E373" s="385"/>
      <c r="F373" s="385"/>
      <c r="G373" s="383"/>
      <c r="H373" s="386"/>
      <c r="I373" s="387"/>
      <c r="J373" s="387"/>
      <c r="K373" s="387"/>
    </row>
    <row r="374" spans="1:11" x14ac:dyDescent="0.2">
      <c r="A374" s="387"/>
      <c r="B374" s="387"/>
      <c r="C374" s="385"/>
      <c r="D374" s="385"/>
      <c r="E374" s="385"/>
      <c r="F374" s="385"/>
      <c r="G374" s="383"/>
      <c r="H374" s="386"/>
      <c r="I374" s="387"/>
      <c r="J374" s="387"/>
      <c r="K374" s="387"/>
    </row>
    <row r="375" spans="1:11" x14ac:dyDescent="0.2">
      <c r="A375" s="387"/>
      <c r="B375" s="387"/>
      <c r="C375" s="385"/>
      <c r="D375" s="385"/>
      <c r="E375" s="385"/>
      <c r="F375" s="385"/>
      <c r="G375" s="383"/>
      <c r="H375" s="386"/>
      <c r="I375" s="387"/>
      <c r="J375" s="387"/>
      <c r="K375" s="387"/>
    </row>
    <row r="376" spans="1:11" x14ac:dyDescent="0.2">
      <c r="A376" s="387"/>
      <c r="B376" s="387"/>
      <c r="C376" s="385"/>
      <c r="D376" s="385"/>
      <c r="E376" s="385"/>
      <c r="F376" s="385"/>
      <c r="G376" s="383"/>
      <c r="H376" s="386"/>
      <c r="I376" s="387"/>
      <c r="J376" s="387"/>
      <c r="K376" s="387"/>
    </row>
    <row r="377" spans="1:11" x14ac:dyDescent="0.2">
      <c r="A377" s="387"/>
      <c r="B377" s="387"/>
      <c r="C377" s="385"/>
      <c r="D377" s="385"/>
      <c r="E377" s="385"/>
      <c r="F377" s="385"/>
      <c r="G377" s="383"/>
      <c r="H377" s="386"/>
      <c r="I377" s="387"/>
      <c r="J377" s="387"/>
      <c r="K377" s="387"/>
    </row>
    <row r="378" spans="1:11" x14ac:dyDescent="0.2">
      <c r="A378" s="387"/>
      <c r="B378" s="387"/>
      <c r="C378" s="385"/>
      <c r="D378" s="385"/>
      <c r="E378" s="385"/>
      <c r="F378" s="385"/>
      <c r="G378" s="383"/>
      <c r="H378" s="386"/>
      <c r="I378" s="387"/>
      <c r="J378" s="387"/>
      <c r="K378" s="387"/>
    </row>
    <row r="379" spans="1:11" x14ac:dyDescent="0.2">
      <c r="A379" s="387"/>
      <c r="B379" s="387"/>
      <c r="C379" s="385"/>
      <c r="D379" s="385"/>
      <c r="E379" s="385"/>
      <c r="F379" s="385"/>
      <c r="G379" s="383"/>
      <c r="H379" s="386"/>
      <c r="I379" s="387"/>
      <c r="J379" s="387"/>
      <c r="K379" s="387"/>
    </row>
    <row r="380" spans="1:11" x14ac:dyDescent="0.2">
      <c r="A380" s="387"/>
      <c r="B380" s="387"/>
      <c r="C380" s="385"/>
      <c r="D380" s="385"/>
      <c r="E380" s="385"/>
      <c r="F380" s="385"/>
      <c r="G380" s="383"/>
      <c r="H380" s="386"/>
      <c r="I380" s="387"/>
      <c r="J380" s="387"/>
      <c r="K380" s="387"/>
    </row>
    <row r="381" spans="1:11" x14ac:dyDescent="0.2">
      <c r="A381" s="387"/>
      <c r="B381" s="387"/>
      <c r="C381" s="385"/>
      <c r="D381" s="385"/>
      <c r="E381" s="385"/>
      <c r="F381" s="385"/>
      <c r="G381" s="383"/>
      <c r="H381" s="386"/>
      <c r="I381" s="387"/>
      <c r="J381" s="387"/>
      <c r="K381" s="387"/>
    </row>
    <row r="382" spans="1:11" x14ac:dyDescent="0.2">
      <c r="A382" s="387"/>
      <c r="B382" s="387"/>
      <c r="C382" s="385"/>
      <c r="D382" s="385"/>
      <c r="E382" s="385"/>
      <c r="F382" s="385"/>
      <c r="G382" s="383"/>
      <c r="H382" s="386"/>
      <c r="I382" s="387"/>
      <c r="J382" s="387"/>
      <c r="K382" s="387"/>
    </row>
    <row r="383" spans="1:11" x14ac:dyDescent="0.2">
      <c r="A383" s="387"/>
      <c r="B383" s="387"/>
      <c r="C383" s="385"/>
      <c r="D383" s="385"/>
      <c r="E383" s="385"/>
      <c r="F383" s="385"/>
      <c r="G383" s="383"/>
      <c r="H383" s="386"/>
      <c r="I383" s="387"/>
      <c r="J383" s="387"/>
      <c r="K383" s="387"/>
    </row>
    <row r="384" spans="1:11" x14ac:dyDescent="0.2">
      <c r="A384" s="387"/>
      <c r="B384" s="387"/>
      <c r="C384" s="385"/>
      <c r="D384" s="385"/>
      <c r="E384" s="385"/>
      <c r="F384" s="385"/>
      <c r="G384" s="383"/>
      <c r="H384" s="386"/>
      <c r="I384" s="387"/>
      <c r="J384" s="387"/>
      <c r="K384" s="387"/>
    </row>
    <row r="385" spans="1:11" x14ac:dyDescent="0.2">
      <c r="A385" s="387"/>
      <c r="B385" s="387"/>
      <c r="C385" s="385"/>
      <c r="D385" s="385"/>
      <c r="E385" s="385"/>
      <c r="F385" s="385"/>
      <c r="G385" s="383"/>
      <c r="H385" s="386"/>
      <c r="I385" s="387"/>
      <c r="J385" s="387"/>
      <c r="K385" s="387"/>
    </row>
    <row r="386" spans="1:11" x14ac:dyDescent="0.2">
      <c r="A386" s="387"/>
      <c r="B386" s="387"/>
      <c r="C386" s="385"/>
      <c r="D386" s="385"/>
      <c r="E386" s="385"/>
      <c r="F386" s="385"/>
      <c r="G386" s="383"/>
      <c r="H386" s="386"/>
      <c r="I386" s="387"/>
      <c r="J386" s="387"/>
      <c r="K386" s="387"/>
    </row>
    <row r="387" spans="1:11" x14ac:dyDescent="0.2">
      <c r="A387" s="387"/>
      <c r="B387" s="387"/>
      <c r="C387" s="385"/>
      <c r="D387" s="385"/>
      <c r="E387" s="385"/>
      <c r="F387" s="385"/>
      <c r="G387" s="383"/>
      <c r="H387" s="386"/>
      <c r="I387" s="387"/>
      <c r="J387" s="387"/>
      <c r="K387" s="387"/>
    </row>
    <row r="388" spans="1:11" x14ac:dyDescent="0.2">
      <c r="A388" s="387"/>
      <c r="B388" s="387"/>
      <c r="C388" s="385"/>
      <c r="D388" s="385"/>
      <c r="E388" s="385"/>
      <c r="F388" s="385"/>
      <c r="G388" s="383"/>
      <c r="H388" s="386"/>
      <c r="I388" s="387"/>
      <c r="J388" s="387"/>
      <c r="K388" s="387"/>
    </row>
    <row r="389" spans="1:11" x14ac:dyDescent="0.2">
      <c r="A389" s="387"/>
      <c r="B389" s="387"/>
      <c r="C389" s="385"/>
      <c r="D389" s="385"/>
      <c r="E389" s="385"/>
      <c r="F389" s="385"/>
      <c r="G389" s="383"/>
      <c r="H389" s="386"/>
      <c r="I389" s="387"/>
      <c r="J389" s="387"/>
      <c r="K389" s="387"/>
    </row>
    <row r="390" spans="1:11" x14ac:dyDescent="0.2">
      <c r="A390" s="387"/>
      <c r="B390" s="387"/>
      <c r="C390" s="385"/>
      <c r="D390" s="385"/>
      <c r="E390" s="385"/>
      <c r="F390" s="385"/>
      <c r="G390" s="383"/>
      <c r="H390" s="386"/>
      <c r="I390" s="387"/>
      <c r="J390" s="387"/>
      <c r="K390" s="387"/>
    </row>
    <row r="391" spans="1:11" x14ac:dyDescent="0.2">
      <c r="A391" s="387"/>
      <c r="B391" s="387"/>
      <c r="C391" s="385"/>
      <c r="D391" s="385"/>
      <c r="E391" s="385"/>
      <c r="F391" s="385"/>
      <c r="G391" s="383"/>
      <c r="H391" s="386"/>
      <c r="I391" s="387"/>
      <c r="J391" s="387"/>
      <c r="K391" s="387"/>
    </row>
    <row r="392" spans="1:11" x14ac:dyDescent="0.2">
      <c r="A392" s="387"/>
      <c r="B392" s="387"/>
      <c r="C392" s="385"/>
      <c r="D392" s="385"/>
      <c r="E392" s="385"/>
      <c r="F392" s="385"/>
      <c r="G392" s="383"/>
      <c r="H392" s="386"/>
      <c r="I392" s="387"/>
      <c r="J392" s="387"/>
      <c r="K392" s="387"/>
    </row>
    <row r="393" spans="1:11" x14ac:dyDescent="0.2">
      <c r="A393" s="387"/>
      <c r="B393" s="387"/>
      <c r="C393" s="385"/>
      <c r="D393" s="385"/>
      <c r="E393" s="385"/>
      <c r="F393" s="385"/>
      <c r="G393" s="383"/>
      <c r="H393" s="386"/>
      <c r="I393" s="387"/>
      <c r="J393" s="387"/>
      <c r="K393" s="387"/>
    </row>
    <row r="394" spans="1:11" x14ac:dyDescent="0.2">
      <c r="A394" s="387"/>
      <c r="B394" s="387"/>
      <c r="C394" s="385"/>
      <c r="D394" s="385"/>
      <c r="E394" s="385"/>
      <c r="F394" s="385"/>
      <c r="G394" s="383"/>
      <c r="H394" s="386"/>
      <c r="I394" s="387"/>
      <c r="J394" s="387"/>
      <c r="K394" s="387"/>
    </row>
    <row r="395" spans="1:11" x14ac:dyDescent="0.2">
      <c r="A395" s="387"/>
      <c r="B395" s="387"/>
      <c r="C395" s="385"/>
      <c r="D395" s="385"/>
      <c r="E395" s="385"/>
      <c r="F395" s="385"/>
      <c r="G395" s="383"/>
      <c r="H395" s="386"/>
      <c r="I395" s="387"/>
      <c r="J395" s="387"/>
      <c r="K395" s="387"/>
    </row>
    <row r="396" spans="1:11" x14ac:dyDescent="0.2">
      <c r="A396" s="387"/>
      <c r="B396" s="387"/>
      <c r="C396" s="385"/>
      <c r="D396" s="385"/>
      <c r="E396" s="385"/>
      <c r="F396" s="385"/>
      <c r="G396" s="383"/>
      <c r="H396" s="386"/>
      <c r="I396" s="387"/>
      <c r="J396" s="387"/>
      <c r="K396" s="387"/>
    </row>
    <row r="397" spans="1:11" x14ac:dyDescent="0.2">
      <c r="A397" s="387"/>
      <c r="B397" s="387"/>
      <c r="C397" s="385"/>
      <c r="D397" s="385"/>
      <c r="E397" s="385"/>
      <c r="F397" s="385"/>
      <c r="G397" s="383"/>
      <c r="H397" s="386"/>
      <c r="I397" s="387"/>
      <c r="J397" s="387"/>
      <c r="K397" s="387"/>
    </row>
    <row r="398" spans="1:11" x14ac:dyDescent="0.2">
      <c r="A398" s="387"/>
      <c r="B398" s="387"/>
      <c r="C398" s="385"/>
      <c r="D398" s="385"/>
      <c r="E398" s="385"/>
      <c r="F398" s="385"/>
      <c r="G398" s="383"/>
      <c r="H398" s="386"/>
      <c r="I398" s="387"/>
      <c r="J398" s="387"/>
      <c r="K398" s="387"/>
    </row>
    <row r="399" spans="1:11" x14ac:dyDescent="0.2">
      <c r="A399" s="387"/>
      <c r="B399" s="387"/>
      <c r="C399" s="385"/>
      <c r="D399" s="385"/>
      <c r="E399" s="385"/>
      <c r="F399" s="385"/>
      <c r="G399" s="383"/>
      <c r="H399" s="386"/>
      <c r="I399" s="387"/>
      <c r="J399" s="387"/>
      <c r="K399" s="387"/>
    </row>
    <row r="400" spans="1:11" x14ac:dyDescent="0.2">
      <c r="A400" s="387"/>
      <c r="B400" s="387"/>
      <c r="C400" s="385"/>
      <c r="D400" s="385"/>
      <c r="E400" s="385"/>
      <c r="F400" s="385"/>
      <c r="G400" s="383"/>
      <c r="H400" s="386"/>
      <c r="I400" s="387"/>
      <c r="J400" s="387"/>
      <c r="K400" s="387"/>
    </row>
    <row r="401" spans="1:11" x14ac:dyDescent="0.2">
      <c r="A401" s="387"/>
      <c r="B401" s="387"/>
      <c r="C401" s="385"/>
      <c r="D401" s="385"/>
      <c r="E401" s="385"/>
      <c r="F401" s="385"/>
      <c r="G401" s="383"/>
      <c r="H401" s="386"/>
      <c r="I401" s="387"/>
      <c r="J401" s="387"/>
      <c r="K401" s="387"/>
    </row>
    <row r="402" spans="1:11" x14ac:dyDescent="0.2">
      <c r="A402" s="387"/>
      <c r="B402" s="387"/>
      <c r="C402" s="385"/>
      <c r="D402" s="385"/>
      <c r="E402" s="385"/>
      <c r="F402" s="385"/>
      <c r="G402" s="383"/>
      <c r="H402" s="386"/>
      <c r="I402" s="387"/>
      <c r="J402" s="387"/>
      <c r="K402" s="387"/>
    </row>
    <row r="403" spans="1:11" x14ac:dyDescent="0.2">
      <c r="A403" s="387"/>
      <c r="B403" s="387"/>
      <c r="C403" s="385"/>
      <c r="D403" s="385"/>
      <c r="E403" s="385"/>
      <c r="F403" s="385"/>
      <c r="G403" s="383"/>
      <c r="H403" s="386"/>
      <c r="I403" s="387"/>
      <c r="J403" s="387"/>
      <c r="K403" s="387"/>
    </row>
    <row r="404" spans="1:11" x14ac:dyDescent="0.2">
      <c r="A404" s="387"/>
      <c r="B404" s="387"/>
      <c r="C404" s="385"/>
      <c r="D404" s="385"/>
      <c r="E404" s="385"/>
      <c r="F404" s="385"/>
      <c r="G404" s="383"/>
      <c r="H404" s="386"/>
      <c r="I404" s="387"/>
      <c r="J404" s="387"/>
      <c r="K404" s="387"/>
    </row>
    <row r="405" spans="1:11" x14ac:dyDescent="0.2">
      <c r="A405" s="387"/>
      <c r="B405" s="387"/>
      <c r="C405" s="385"/>
      <c r="D405" s="385"/>
      <c r="E405" s="385"/>
      <c r="F405" s="385"/>
      <c r="G405" s="383"/>
      <c r="H405" s="386"/>
      <c r="I405" s="387"/>
      <c r="J405" s="387"/>
      <c r="K405" s="387"/>
    </row>
    <row r="406" spans="1:11" x14ac:dyDescent="0.2">
      <c r="A406" s="387"/>
      <c r="B406" s="387"/>
      <c r="C406" s="385"/>
      <c r="D406" s="385"/>
      <c r="E406" s="385"/>
      <c r="F406" s="385"/>
      <c r="G406" s="383"/>
      <c r="H406" s="386"/>
      <c r="I406" s="387"/>
      <c r="J406" s="387"/>
      <c r="K406" s="387"/>
    </row>
    <row r="407" spans="1:11" x14ac:dyDescent="0.2">
      <c r="A407" s="387"/>
      <c r="B407" s="387"/>
      <c r="C407" s="385"/>
      <c r="D407" s="385"/>
      <c r="E407" s="385"/>
      <c r="F407" s="385"/>
      <c r="G407" s="383"/>
      <c r="H407" s="386"/>
      <c r="I407" s="387"/>
      <c r="J407" s="387"/>
      <c r="K407" s="387"/>
    </row>
    <row r="408" spans="1:11" x14ac:dyDescent="0.2">
      <c r="A408" s="387"/>
      <c r="B408" s="387"/>
      <c r="C408" s="385"/>
      <c r="D408" s="385"/>
      <c r="E408" s="385"/>
      <c r="F408" s="385"/>
      <c r="G408" s="383"/>
      <c r="H408" s="386"/>
      <c r="I408" s="387"/>
      <c r="J408" s="387"/>
      <c r="K408" s="387"/>
    </row>
    <row r="409" spans="1:11" x14ac:dyDescent="0.2">
      <c r="A409" s="387"/>
      <c r="B409" s="387"/>
      <c r="C409" s="385"/>
      <c r="D409" s="385"/>
      <c r="E409" s="385"/>
      <c r="F409" s="385"/>
      <c r="G409" s="383"/>
      <c r="H409" s="386"/>
      <c r="I409" s="387"/>
      <c r="J409" s="387"/>
      <c r="K409" s="387"/>
    </row>
    <row r="410" spans="1:11" x14ac:dyDescent="0.2">
      <c r="A410" s="387"/>
      <c r="B410" s="387"/>
      <c r="C410" s="385"/>
      <c r="D410" s="385"/>
      <c r="E410" s="385"/>
      <c r="F410" s="385"/>
      <c r="G410" s="383"/>
      <c r="H410" s="386"/>
      <c r="I410" s="387"/>
      <c r="J410" s="387"/>
      <c r="K410" s="387"/>
    </row>
    <row r="411" spans="1:11" x14ac:dyDescent="0.2">
      <c r="A411" s="387"/>
      <c r="B411" s="387"/>
      <c r="C411" s="385"/>
      <c r="D411" s="385"/>
      <c r="E411" s="385"/>
      <c r="F411" s="385"/>
      <c r="G411" s="383"/>
      <c r="H411" s="386"/>
      <c r="I411" s="387"/>
      <c r="J411" s="387"/>
      <c r="K411" s="387"/>
    </row>
    <row r="412" spans="1:11" x14ac:dyDescent="0.2">
      <c r="A412" s="387"/>
      <c r="B412" s="387"/>
      <c r="C412" s="385"/>
      <c r="D412" s="385"/>
      <c r="E412" s="385"/>
      <c r="F412" s="385"/>
      <c r="G412" s="383"/>
      <c r="H412" s="386"/>
      <c r="I412" s="387"/>
      <c r="J412" s="387"/>
      <c r="K412" s="387"/>
    </row>
    <row r="413" spans="1:11" x14ac:dyDescent="0.2">
      <c r="A413" s="387"/>
      <c r="B413" s="387"/>
      <c r="C413" s="385"/>
      <c r="D413" s="385"/>
      <c r="E413" s="385"/>
      <c r="F413" s="385"/>
      <c r="G413" s="383"/>
      <c r="H413" s="386"/>
      <c r="I413" s="387"/>
      <c r="J413" s="387"/>
      <c r="K413" s="387"/>
    </row>
    <row r="414" spans="1:11" x14ac:dyDescent="0.2">
      <c r="A414" s="387"/>
      <c r="B414" s="387"/>
      <c r="C414" s="385"/>
      <c r="D414" s="385"/>
      <c r="E414" s="385"/>
      <c r="F414" s="385"/>
      <c r="G414" s="385"/>
      <c r="H414" s="386"/>
      <c r="I414" s="387"/>
      <c r="J414" s="387"/>
      <c r="K414" s="387"/>
    </row>
    <row r="415" spans="1:11" x14ac:dyDescent="0.2">
      <c r="A415" s="387"/>
      <c r="B415" s="387"/>
      <c r="C415" s="385"/>
      <c r="D415" s="385"/>
      <c r="E415" s="385"/>
      <c r="F415" s="385"/>
      <c r="G415" s="385"/>
      <c r="H415" s="386"/>
      <c r="I415" s="387"/>
      <c r="J415" s="387"/>
      <c r="K415" s="387"/>
    </row>
    <row r="416" spans="1:11" x14ac:dyDescent="0.2">
      <c r="A416" s="387"/>
      <c r="B416" s="387"/>
      <c r="C416" s="385"/>
      <c r="D416" s="385"/>
      <c r="E416" s="385"/>
      <c r="F416" s="385"/>
      <c r="G416" s="385"/>
      <c r="H416" s="386"/>
      <c r="I416" s="387"/>
      <c r="J416" s="387"/>
      <c r="K416" s="387"/>
    </row>
    <row r="417" spans="1:11" x14ac:dyDescent="0.2">
      <c r="A417" s="387"/>
      <c r="B417" s="387"/>
      <c r="C417" s="385"/>
      <c r="D417" s="385"/>
      <c r="E417" s="385"/>
      <c r="F417" s="385"/>
      <c r="G417" s="385"/>
      <c r="H417" s="386"/>
      <c r="I417" s="387"/>
      <c r="J417" s="387"/>
      <c r="K417" s="387"/>
    </row>
    <row r="418" spans="1:11" x14ac:dyDescent="0.2">
      <c r="A418" s="387"/>
      <c r="B418" s="387"/>
      <c r="C418" s="385"/>
      <c r="D418" s="385"/>
      <c r="E418" s="385"/>
      <c r="F418" s="385"/>
      <c r="G418" s="385"/>
      <c r="H418" s="386"/>
      <c r="I418" s="387"/>
      <c r="J418" s="387"/>
      <c r="K418" s="387"/>
    </row>
    <row r="419" spans="1:11" x14ac:dyDescent="0.2">
      <c r="A419" s="387"/>
      <c r="B419" s="387"/>
      <c r="C419" s="385"/>
      <c r="D419" s="385"/>
      <c r="E419" s="385"/>
      <c r="F419" s="385"/>
      <c r="G419" s="385"/>
      <c r="H419" s="386"/>
      <c r="I419" s="387"/>
      <c r="J419" s="387"/>
      <c r="K419" s="387"/>
    </row>
    <row r="420" spans="1:11" x14ac:dyDescent="0.2">
      <c r="A420" s="387"/>
      <c r="B420" s="387"/>
      <c r="C420" s="385"/>
      <c r="D420" s="385"/>
      <c r="E420" s="385"/>
      <c r="F420" s="385"/>
      <c r="G420" s="385"/>
      <c r="H420" s="386"/>
      <c r="I420" s="387"/>
      <c r="J420" s="387"/>
      <c r="K420" s="387"/>
    </row>
    <row r="421" spans="1:11" x14ac:dyDescent="0.2">
      <c r="A421" s="387"/>
      <c r="B421" s="387"/>
      <c r="C421" s="385"/>
      <c r="D421" s="385"/>
      <c r="E421" s="385"/>
      <c r="F421" s="385"/>
      <c r="G421" s="385"/>
      <c r="H421" s="386"/>
      <c r="I421" s="387"/>
      <c r="J421" s="387"/>
      <c r="K421" s="387"/>
    </row>
    <row r="422" spans="1:11" x14ac:dyDescent="0.2">
      <c r="A422" s="387"/>
      <c r="B422" s="387"/>
      <c r="C422" s="385"/>
      <c r="D422" s="385"/>
      <c r="E422" s="385"/>
      <c r="F422" s="385"/>
      <c r="G422" s="385"/>
      <c r="H422" s="386"/>
      <c r="I422" s="387"/>
      <c r="J422" s="387"/>
      <c r="K422" s="387"/>
    </row>
    <row r="423" spans="1:11" x14ac:dyDescent="0.2">
      <c r="A423" s="387"/>
      <c r="B423" s="387"/>
      <c r="C423" s="385"/>
      <c r="D423" s="385"/>
      <c r="E423" s="385"/>
      <c r="F423" s="385"/>
      <c r="G423" s="385"/>
      <c r="H423" s="386"/>
      <c r="I423" s="387"/>
      <c r="J423" s="387"/>
      <c r="K423" s="387"/>
    </row>
    <row r="424" spans="1:11" x14ac:dyDescent="0.2">
      <c r="A424" s="387"/>
      <c r="B424" s="387"/>
      <c r="C424" s="385"/>
      <c r="D424" s="385"/>
      <c r="E424" s="385"/>
      <c r="F424" s="385"/>
      <c r="G424" s="385"/>
      <c r="H424" s="386"/>
      <c r="I424" s="387"/>
      <c r="J424" s="387"/>
      <c r="K424" s="387"/>
    </row>
    <row r="425" spans="1:11" x14ac:dyDescent="0.2">
      <c r="A425" s="387"/>
      <c r="B425" s="387"/>
      <c r="C425" s="385"/>
      <c r="D425" s="385"/>
      <c r="E425" s="385"/>
      <c r="F425" s="385"/>
      <c r="G425" s="385"/>
      <c r="H425" s="386"/>
      <c r="I425" s="387"/>
      <c r="J425" s="387"/>
      <c r="K425" s="387"/>
    </row>
    <row r="426" spans="1:11" x14ac:dyDescent="0.2">
      <c r="A426" s="387"/>
      <c r="B426" s="387"/>
      <c r="C426" s="385"/>
      <c r="D426" s="385"/>
      <c r="E426" s="385"/>
      <c r="F426" s="385"/>
      <c r="G426" s="385"/>
      <c r="H426" s="386"/>
      <c r="I426" s="387"/>
      <c r="J426" s="387"/>
      <c r="K426" s="387"/>
    </row>
    <row r="427" spans="1:11" x14ac:dyDescent="0.2">
      <c r="A427" s="387"/>
      <c r="B427" s="387"/>
      <c r="C427" s="385"/>
      <c r="D427" s="385"/>
      <c r="E427" s="385"/>
      <c r="F427" s="385"/>
      <c r="G427" s="385"/>
      <c r="H427" s="386"/>
      <c r="I427" s="387"/>
      <c r="J427" s="387"/>
      <c r="K427" s="387"/>
    </row>
    <row r="428" spans="1:11" x14ac:dyDescent="0.2">
      <c r="A428" s="387"/>
      <c r="B428" s="387"/>
      <c r="C428" s="385"/>
      <c r="D428" s="385"/>
      <c r="E428" s="385"/>
      <c r="F428" s="385"/>
      <c r="G428" s="385"/>
      <c r="H428" s="386"/>
      <c r="I428" s="387"/>
      <c r="J428" s="387"/>
      <c r="K428" s="387"/>
    </row>
    <row r="429" spans="1:11" x14ac:dyDescent="0.2">
      <c r="A429" s="387"/>
      <c r="B429" s="387"/>
      <c r="C429" s="385"/>
      <c r="D429" s="385"/>
      <c r="E429" s="385"/>
      <c r="F429" s="385"/>
      <c r="G429" s="385"/>
      <c r="H429" s="386"/>
      <c r="I429" s="387"/>
      <c r="J429" s="387"/>
      <c r="K429" s="387"/>
    </row>
    <row r="430" spans="1:11" x14ac:dyDescent="0.2">
      <c r="A430" s="387"/>
      <c r="B430" s="387"/>
      <c r="C430" s="385"/>
      <c r="D430" s="385"/>
      <c r="E430" s="385"/>
      <c r="F430" s="385"/>
      <c r="G430" s="385"/>
      <c r="H430" s="386"/>
      <c r="I430" s="387"/>
      <c r="J430" s="387"/>
      <c r="K430" s="387"/>
    </row>
    <row r="431" spans="1:11" x14ac:dyDescent="0.2">
      <c r="A431" s="387"/>
      <c r="B431" s="387"/>
      <c r="C431" s="385"/>
      <c r="D431" s="385"/>
      <c r="E431" s="385"/>
      <c r="F431" s="385"/>
      <c r="G431" s="385"/>
      <c r="H431" s="386"/>
      <c r="I431" s="387"/>
      <c r="J431" s="387"/>
      <c r="K431" s="387"/>
    </row>
    <row r="432" spans="1:11" x14ac:dyDescent="0.2">
      <c r="A432" s="387"/>
      <c r="B432" s="387"/>
      <c r="C432" s="385"/>
      <c r="D432" s="385"/>
      <c r="E432" s="385"/>
      <c r="F432" s="385"/>
      <c r="G432" s="385"/>
      <c r="H432" s="386"/>
      <c r="I432" s="387"/>
      <c r="J432" s="387"/>
      <c r="K432" s="387"/>
    </row>
    <row r="433" spans="1:11" x14ac:dyDescent="0.2">
      <c r="A433" s="387"/>
      <c r="B433" s="387"/>
      <c r="C433" s="385"/>
      <c r="D433" s="385"/>
      <c r="E433" s="385"/>
      <c r="F433" s="385"/>
      <c r="G433" s="385"/>
      <c r="H433" s="386"/>
      <c r="I433" s="387"/>
      <c r="J433" s="387"/>
      <c r="K433" s="387"/>
    </row>
    <row r="434" spans="1:11" x14ac:dyDescent="0.2">
      <c r="A434" s="387"/>
      <c r="B434" s="387"/>
      <c r="C434" s="385"/>
      <c r="D434" s="385"/>
      <c r="E434" s="385"/>
      <c r="F434" s="385"/>
      <c r="G434" s="385"/>
      <c r="H434" s="386"/>
      <c r="I434" s="387"/>
      <c r="J434" s="387"/>
      <c r="K434" s="387"/>
    </row>
    <row r="435" spans="1:11" x14ac:dyDescent="0.2">
      <c r="A435" s="387"/>
      <c r="B435" s="387"/>
      <c r="C435" s="385"/>
      <c r="D435" s="385"/>
      <c r="E435" s="385"/>
      <c r="F435" s="385"/>
      <c r="G435" s="385"/>
      <c r="H435" s="386"/>
      <c r="I435" s="387"/>
      <c r="J435" s="387"/>
      <c r="K435" s="387"/>
    </row>
    <row r="436" spans="1:11" x14ac:dyDescent="0.2">
      <c r="A436" s="387"/>
      <c r="B436" s="387"/>
      <c r="C436" s="385"/>
      <c r="D436" s="385"/>
      <c r="E436" s="385"/>
      <c r="F436" s="385"/>
      <c r="G436" s="385"/>
      <c r="H436" s="386"/>
      <c r="I436" s="387"/>
      <c r="J436" s="387"/>
      <c r="K436" s="387"/>
    </row>
    <row r="437" spans="1:11" x14ac:dyDescent="0.2">
      <c r="A437" s="387"/>
      <c r="B437" s="387"/>
      <c r="C437" s="385"/>
      <c r="D437" s="385"/>
      <c r="E437" s="385"/>
      <c r="F437" s="385"/>
      <c r="G437" s="385"/>
      <c r="H437" s="386"/>
      <c r="I437" s="387"/>
      <c r="J437" s="387"/>
      <c r="K437" s="387"/>
    </row>
    <row r="438" spans="1:11" x14ac:dyDescent="0.2">
      <c r="A438" s="387"/>
      <c r="B438" s="387"/>
      <c r="C438" s="385"/>
      <c r="D438" s="385"/>
      <c r="E438" s="385"/>
      <c r="F438" s="385"/>
      <c r="G438" s="385"/>
      <c r="H438" s="386"/>
      <c r="I438" s="387"/>
      <c r="J438" s="387"/>
      <c r="K438" s="387"/>
    </row>
    <row r="439" spans="1:11" x14ac:dyDescent="0.2">
      <c r="A439" s="387"/>
      <c r="B439" s="387"/>
      <c r="C439" s="385"/>
      <c r="D439" s="385"/>
      <c r="E439" s="385"/>
      <c r="F439" s="385"/>
      <c r="G439" s="385"/>
      <c r="H439" s="386"/>
      <c r="I439" s="387"/>
      <c r="J439" s="387"/>
      <c r="K439" s="387"/>
    </row>
    <row r="440" spans="1:11" x14ac:dyDescent="0.2">
      <c r="A440" s="387"/>
      <c r="B440" s="387"/>
      <c r="C440" s="385"/>
      <c r="D440" s="385"/>
      <c r="E440" s="385"/>
      <c r="F440" s="385"/>
      <c r="G440" s="385"/>
      <c r="H440" s="386"/>
      <c r="I440" s="387"/>
      <c r="J440" s="387"/>
      <c r="K440" s="387"/>
    </row>
    <row r="441" spans="1:11" x14ac:dyDescent="0.2">
      <c r="A441" s="387"/>
      <c r="B441" s="387"/>
      <c r="C441" s="385"/>
      <c r="D441" s="385"/>
      <c r="E441" s="385"/>
      <c r="F441" s="385"/>
      <c r="G441" s="385"/>
      <c r="H441" s="386"/>
      <c r="I441" s="387"/>
      <c r="J441" s="387"/>
      <c r="K441" s="387"/>
    </row>
    <row r="442" spans="1:11" x14ac:dyDescent="0.2">
      <c r="A442" s="387"/>
      <c r="B442" s="387"/>
      <c r="C442" s="385"/>
      <c r="D442" s="385"/>
      <c r="E442" s="385"/>
      <c r="F442" s="385"/>
      <c r="G442" s="385"/>
      <c r="H442" s="386"/>
      <c r="I442" s="387"/>
      <c r="J442" s="387"/>
      <c r="K442" s="387"/>
    </row>
    <row r="443" spans="1:11" x14ac:dyDescent="0.2">
      <c r="A443" s="387"/>
      <c r="B443" s="387"/>
      <c r="C443" s="385"/>
      <c r="D443" s="385"/>
      <c r="E443" s="385"/>
      <c r="F443" s="385"/>
      <c r="G443" s="385"/>
      <c r="H443" s="386"/>
      <c r="I443" s="387"/>
      <c r="J443" s="387"/>
      <c r="K443" s="387"/>
    </row>
    <row r="444" spans="1:11" x14ac:dyDescent="0.2">
      <c r="A444" s="387"/>
      <c r="B444" s="387"/>
      <c r="C444" s="385"/>
      <c r="D444" s="385"/>
      <c r="E444" s="385"/>
      <c r="F444" s="385"/>
      <c r="G444" s="385"/>
      <c r="H444" s="386"/>
      <c r="I444" s="387"/>
      <c r="J444" s="387"/>
      <c r="K444" s="387"/>
    </row>
    <row r="445" spans="1:11" x14ac:dyDescent="0.2">
      <c r="A445" s="387"/>
      <c r="B445" s="387"/>
      <c r="C445" s="385"/>
      <c r="D445" s="385"/>
      <c r="E445" s="385"/>
      <c r="F445" s="385"/>
      <c r="G445" s="385"/>
      <c r="H445" s="386"/>
      <c r="I445" s="387"/>
      <c r="J445" s="387"/>
      <c r="K445" s="387"/>
    </row>
    <row r="446" spans="1:11" x14ac:dyDescent="0.2">
      <c r="A446" s="387"/>
      <c r="B446" s="387"/>
      <c r="C446" s="385"/>
      <c r="D446" s="385"/>
      <c r="E446" s="385"/>
      <c r="F446" s="385"/>
      <c r="G446" s="385"/>
      <c r="H446" s="386"/>
      <c r="I446" s="387"/>
      <c r="J446" s="387"/>
      <c r="K446" s="387"/>
    </row>
    <row r="447" spans="1:11" x14ac:dyDescent="0.2">
      <c r="A447" s="387"/>
      <c r="B447" s="387"/>
      <c r="C447" s="385"/>
      <c r="D447" s="385"/>
      <c r="E447" s="385"/>
      <c r="F447" s="385"/>
      <c r="G447" s="385"/>
      <c r="H447" s="386"/>
      <c r="I447" s="387"/>
      <c r="J447" s="387"/>
      <c r="K447" s="387"/>
    </row>
    <row r="448" spans="1:11" x14ac:dyDescent="0.2">
      <c r="A448" s="387"/>
      <c r="B448" s="387"/>
      <c r="C448" s="385"/>
      <c r="D448" s="385"/>
      <c r="E448" s="385"/>
      <c r="F448" s="385"/>
      <c r="G448" s="385"/>
      <c r="H448" s="386"/>
      <c r="I448" s="387"/>
      <c r="J448" s="387"/>
      <c r="K448" s="387"/>
    </row>
    <row r="449" spans="1:11" x14ac:dyDescent="0.2">
      <c r="A449" s="387"/>
      <c r="B449" s="387"/>
      <c r="C449" s="385"/>
      <c r="D449" s="385"/>
      <c r="E449" s="385"/>
      <c r="F449" s="385"/>
      <c r="G449" s="385"/>
      <c r="H449" s="386"/>
      <c r="I449" s="387"/>
      <c r="J449" s="387"/>
      <c r="K449" s="387"/>
    </row>
    <row r="450" spans="1:11" x14ac:dyDescent="0.2">
      <c r="A450" s="387"/>
      <c r="B450" s="387"/>
      <c r="C450" s="385"/>
      <c r="D450" s="385"/>
      <c r="E450" s="385"/>
      <c r="F450" s="385"/>
      <c r="G450" s="385"/>
      <c r="H450" s="386"/>
      <c r="I450" s="387"/>
      <c r="J450" s="387"/>
      <c r="K450" s="387"/>
    </row>
    <row r="451" spans="1:11" x14ac:dyDescent="0.2">
      <c r="A451" s="387"/>
      <c r="B451" s="387"/>
      <c r="C451" s="385"/>
      <c r="D451" s="385"/>
      <c r="E451" s="385"/>
      <c r="F451" s="385"/>
      <c r="G451" s="385"/>
      <c r="H451" s="386"/>
      <c r="I451" s="387"/>
      <c r="J451" s="387"/>
      <c r="K451" s="387"/>
    </row>
    <row r="452" spans="1:11" x14ac:dyDescent="0.2">
      <c r="A452" s="387"/>
      <c r="B452" s="387"/>
      <c r="C452" s="385"/>
      <c r="D452" s="385"/>
      <c r="E452" s="385"/>
      <c r="F452" s="385"/>
      <c r="G452" s="385"/>
      <c r="H452" s="386"/>
      <c r="I452" s="387"/>
      <c r="J452" s="387"/>
      <c r="K452" s="387"/>
    </row>
    <row r="453" spans="1:11" x14ac:dyDescent="0.2">
      <c r="A453" s="387"/>
      <c r="B453" s="387"/>
      <c r="C453" s="385"/>
      <c r="D453" s="385"/>
      <c r="E453" s="385"/>
      <c r="F453" s="385"/>
      <c r="G453" s="385"/>
      <c r="H453" s="386"/>
      <c r="I453" s="387"/>
      <c r="J453" s="387"/>
      <c r="K453" s="387"/>
    </row>
    <row r="454" spans="1:11" x14ac:dyDescent="0.2">
      <c r="A454" s="387"/>
      <c r="B454" s="387"/>
      <c r="C454" s="385"/>
      <c r="D454" s="385"/>
      <c r="E454" s="385"/>
      <c r="F454" s="385"/>
      <c r="G454" s="385"/>
      <c r="H454" s="386"/>
      <c r="I454" s="387"/>
      <c r="J454" s="387"/>
      <c r="K454" s="387"/>
    </row>
    <row r="455" spans="1:11" x14ac:dyDescent="0.2">
      <c r="A455" s="387"/>
      <c r="B455" s="387"/>
      <c r="C455" s="385"/>
      <c r="D455" s="385"/>
      <c r="E455" s="385"/>
      <c r="F455" s="385"/>
      <c r="G455" s="385"/>
      <c r="H455" s="386"/>
      <c r="I455" s="387"/>
      <c r="J455" s="387"/>
      <c r="K455" s="387"/>
    </row>
    <row r="456" spans="1:11" x14ac:dyDescent="0.2">
      <c r="A456" s="387"/>
      <c r="B456" s="387"/>
      <c r="C456" s="385"/>
      <c r="D456" s="385"/>
      <c r="E456" s="385"/>
      <c r="F456" s="385"/>
      <c r="G456" s="385"/>
      <c r="H456" s="386"/>
      <c r="I456" s="387"/>
      <c r="J456" s="387"/>
      <c r="K456" s="387"/>
    </row>
    <row r="457" spans="1:11" x14ac:dyDescent="0.2">
      <c r="A457" s="387"/>
      <c r="B457" s="387"/>
      <c r="C457" s="385"/>
      <c r="D457" s="385"/>
      <c r="E457" s="385"/>
      <c r="F457" s="385"/>
      <c r="G457" s="385"/>
      <c r="H457" s="386"/>
      <c r="I457" s="387"/>
      <c r="J457" s="387"/>
      <c r="K457" s="387"/>
    </row>
    <row r="458" spans="1:11" x14ac:dyDescent="0.2">
      <c r="A458" s="387"/>
      <c r="B458" s="387"/>
      <c r="C458" s="385"/>
      <c r="D458" s="385"/>
      <c r="E458" s="385"/>
      <c r="F458" s="385"/>
      <c r="G458" s="385"/>
      <c r="H458" s="386"/>
      <c r="I458" s="387"/>
      <c r="J458" s="387"/>
      <c r="K458" s="387"/>
    </row>
    <row r="459" spans="1:11" x14ac:dyDescent="0.2">
      <c r="A459" s="387"/>
      <c r="B459" s="387"/>
      <c r="C459" s="385"/>
      <c r="D459" s="385"/>
      <c r="E459" s="385"/>
      <c r="F459" s="385"/>
      <c r="G459" s="385"/>
      <c r="H459" s="386"/>
      <c r="I459" s="387"/>
      <c r="J459" s="387"/>
      <c r="K459" s="387"/>
    </row>
    <row r="460" spans="1:11" x14ac:dyDescent="0.2">
      <c r="A460" s="387"/>
      <c r="B460" s="387"/>
      <c r="C460" s="385"/>
      <c r="D460" s="385"/>
      <c r="E460" s="385"/>
      <c r="F460" s="385"/>
      <c r="G460" s="385"/>
      <c r="H460" s="386"/>
      <c r="I460" s="387"/>
      <c r="J460" s="387"/>
      <c r="K460" s="387"/>
    </row>
    <row r="461" spans="1:11" x14ac:dyDescent="0.2">
      <c r="A461" s="387"/>
      <c r="B461" s="387"/>
      <c r="C461" s="385"/>
      <c r="D461" s="385"/>
      <c r="E461" s="385"/>
      <c r="F461" s="385"/>
      <c r="G461" s="385"/>
      <c r="H461" s="386"/>
      <c r="I461" s="387"/>
      <c r="J461" s="387"/>
      <c r="K461" s="387"/>
    </row>
    <row r="462" spans="1:11" x14ac:dyDescent="0.2">
      <c r="A462" s="387"/>
      <c r="B462" s="387"/>
      <c r="C462" s="385"/>
      <c r="D462" s="385"/>
      <c r="E462" s="385"/>
      <c r="F462" s="385"/>
      <c r="G462" s="385"/>
      <c r="H462" s="386"/>
      <c r="I462" s="387"/>
      <c r="J462" s="387"/>
      <c r="K462" s="387"/>
    </row>
    <row r="463" spans="1:11" x14ac:dyDescent="0.2">
      <c r="A463" s="387"/>
      <c r="B463" s="387"/>
      <c r="C463" s="385"/>
      <c r="D463" s="385"/>
      <c r="E463" s="385"/>
      <c r="F463" s="385"/>
      <c r="G463" s="385"/>
      <c r="H463" s="386"/>
      <c r="I463" s="387"/>
      <c r="J463" s="387"/>
      <c r="K463" s="387"/>
    </row>
    <row r="464" spans="1:11" x14ac:dyDescent="0.2">
      <c r="A464" s="387"/>
      <c r="B464" s="387"/>
      <c r="C464" s="385"/>
      <c r="D464" s="385"/>
      <c r="E464" s="385"/>
      <c r="F464" s="385"/>
      <c r="G464" s="385"/>
      <c r="H464" s="386"/>
      <c r="I464" s="387"/>
      <c r="J464" s="387"/>
      <c r="K464" s="387"/>
    </row>
    <row r="465" spans="1:11" x14ac:dyDescent="0.2">
      <c r="A465" s="387"/>
      <c r="B465" s="387"/>
      <c r="C465" s="385"/>
      <c r="D465" s="385"/>
      <c r="E465" s="385"/>
      <c r="F465" s="385"/>
      <c r="G465" s="385"/>
      <c r="H465" s="386"/>
      <c r="I465" s="387"/>
      <c r="J465" s="387"/>
      <c r="K465" s="387"/>
    </row>
    <row r="466" spans="1:11" x14ac:dyDescent="0.2">
      <c r="A466" s="387"/>
      <c r="B466" s="387"/>
      <c r="C466" s="385"/>
      <c r="D466" s="385"/>
      <c r="E466" s="385"/>
      <c r="F466" s="385"/>
      <c r="G466" s="385"/>
      <c r="H466" s="386"/>
      <c r="I466" s="387"/>
      <c r="J466" s="387"/>
      <c r="K466" s="387"/>
    </row>
    <row r="467" spans="1:11" x14ac:dyDescent="0.2">
      <c r="A467" s="387"/>
      <c r="B467" s="387"/>
      <c r="C467" s="385"/>
      <c r="D467" s="385"/>
      <c r="E467" s="385"/>
      <c r="F467" s="385"/>
      <c r="G467" s="385"/>
      <c r="H467" s="386"/>
      <c r="I467" s="387"/>
      <c r="J467" s="387"/>
      <c r="K467" s="387"/>
    </row>
    <row r="468" spans="1:11" x14ac:dyDescent="0.2">
      <c r="A468" s="387"/>
      <c r="B468" s="387"/>
      <c r="C468" s="385"/>
      <c r="D468" s="385"/>
      <c r="E468" s="385"/>
      <c r="F468" s="385"/>
      <c r="G468" s="385"/>
      <c r="H468" s="386"/>
      <c r="I468" s="387"/>
      <c r="J468" s="387"/>
      <c r="K468" s="387"/>
    </row>
    <row r="469" spans="1:11" x14ac:dyDescent="0.2">
      <c r="A469" s="387"/>
      <c r="B469" s="387"/>
      <c r="C469" s="385"/>
      <c r="D469" s="385"/>
      <c r="E469" s="385"/>
      <c r="F469" s="385"/>
      <c r="G469" s="385"/>
      <c r="H469" s="386"/>
      <c r="I469" s="387"/>
      <c r="J469" s="387"/>
      <c r="K469" s="387"/>
    </row>
    <row r="470" spans="1:11" x14ac:dyDescent="0.2">
      <c r="A470" s="387"/>
      <c r="B470" s="387"/>
      <c r="C470" s="385"/>
      <c r="D470" s="385"/>
      <c r="E470" s="385"/>
      <c r="F470" s="385"/>
      <c r="G470" s="385"/>
      <c r="H470" s="386"/>
      <c r="I470" s="387"/>
      <c r="J470" s="387"/>
      <c r="K470" s="387"/>
    </row>
    <row r="471" spans="1:11" x14ac:dyDescent="0.2">
      <c r="A471" s="387"/>
      <c r="B471" s="387"/>
      <c r="C471" s="385"/>
      <c r="D471" s="385"/>
      <c r="E471" s="385"/>
      <c r="F471" s="385"/>
      <c r="G471" s="385"/>
      <c r="H471" s="386"/>
      <c r="I471" s="387"/>
      <c r="J471" s="387"/>
      <c r="K471" s="387"/>
    </row>
    <row r="472" spans="1:11" x14ac:dyDescent="0.2">
      <c r="A472" s="387"/>
      <c r="B472" s="387"/>
      <c r="C472" s="385"/>
      <c r="D472" s="385"/>
      <c r="E472" s="385"/>
      <c r="F472" s="385"/>
      <c r="G472" s="385"/>
      <c r="H472" s="386"/>
      <c r="I472" s="387"/>
      <c r="J472" s="387"/>
      <c r="K472" s="387"/>
    </row>
    <row r="473" spans="1:11" x14ac:dyDescent="0.2">
      <c r="A473" s="387"/>
      <c r="B473" s="387"/>
      <c r="C473" s="385"/>
      <c r="D473" s="385"/>
      <c r="E473" s="385"/>
      <c r="F473" s="385"/>
      <c r="G473" s="385"/>
      <c r="H473" s="386"/>
      <c r="I473" s="387"/>
      <c r="J473" s="387"/>
      <c r="K473" s="387"/>
    </row>
    <row r="474" spans="1:11" x14ac:dyDescent="0.2">
      <c r="A474" s="387"/>
      <c r="B474" s="387"/>
      <c r="C474" s="385"/>
      <c r="D474" s="385"/>
      <c r="E474" s="385"/>
      <c r="F474" s="385"/>
      <c r="G474" s="385"/>
      <c r="H474" s="386"/>
      <c r="I474" s="387"/>
      <c r="J474" s="387"/>
      <c r="K474" s="387"/>
    </row>
    <row r="475" spans="1:11" x14ac:dyDescent="0.2">
      <c r="A475" s="387"/>
      <c r="B475" s="387"/>
      <c r="C475" s="385"/>
      <c r="D475" s="385"/>
      <c r="E475" s="385"/>
      <c r="F475" s="385"/>
      <c r="G475" s="385"/>
      <c r="H475" s="386"/>
      <c r="I475" s="387"/>
      <c r="J475" s="387"/>
      <c r="K475" s="387"/>
    </row>
    <row r="476" spans="1:11" x14ac:dyDescent="0.2">
      <c r="A476" s="387"/>
      <c r="B476" s="387"/>
      <c r="C476" s="385"/>
      <c r="D476" s="385"/>
      <c r="E476" s="385"/>
      <c r="F476" s="385"/>
      <c r="G476" s="385"/>
      <c r="H476" s="386"/>
      <c r="I476" s="387"/>
      <c r="J476" s="387"/>
      <c r="K476" s="387"/>
    </row>
    <row r="477" spans="1:11" x14ac:dyDescent="0.2">
      <c r="A477" s="387"/>
      <c r="B477" s="387"/>
      <c r="C477" s="385"/>
      <c r="D477" s="385"/>
      <c r="E477" s="385"/>
      <c r="F477" s="385"/>
      <c r="G477" s="385"/>
      <c r="H477" s="386"/>
      <c r="I477" s="387"/>
      <c r="J477" s="387"/>
      <c r="K477" s="387"/>
    </row>
    <row r="478" spans="1:11" x14ac:dyDescent="0.2">
      <c r="A478" s="387"/>
      <c r="B478" s="387"/>
      <c r="C478" s="385"/>
      <c r="D478" s="385"/>
      <c r="E478" s="385"/>
      <c r="F478" s="385"/>
      <c r="G478" s="385"/>
      <c r="H478" s="386"/>
      <c r="I478" s="387"/>
      <c r="J478" s="387"/>
      <c r="K478" s="387"/>
    </row>
    <row r="479" spans="1:11" x14ac:dyDescent="0.2">
      <c r="A479" s="387"/>
      <c r="B479" s="387"/>
      <c r="C479" s="385"/>
      <c r="D479" s="385"/>
      <c r="E479" s="385"/>
      <c r="F479" s="385"/>
      <c r="G479" s="385"/>
      <c r="H479" s="386"/>
      <c r="I479" s="387"/>
      <c r="J479" s="387"/>
      <c r="K479" s="387"/>
    </row>
    <row r="480" spans="1:11" x14ac:dyDescent="0.2">
      <c r="A480" s="387"/>
      <c r="B480" s="387"/>
      <c r="C480" s="385"/>
      <c r="D480" s="385"/>
      <c r="E480" s="385"/>
      <c r="F480" s="385"/>
      <c r="G480" s="385"/>
      <c r="H480" s="386"/>
      <c r="I480" s="387"/>
      <c r="J480" s="387"/>
      <c r="K480" s="387"/>
    </row>
    <row r="481" spans="1:11" x14ac:dyDescent="0.2">
      <c r="A481" s="387"/>
      <c r="B481" s="387"/>
      <c r="C481" s="385"/>
      <c r="D481" s="385"/>
      <c r="E481" s="385"/>
      <c r="F481" s="385"/>
      <c r="G481" s="385"/>
      <c r="H481" s="386"/>
      <c r="I481" s="387"/>
      <c r="J481" s="387"/>
      <c r="K481" s="387"/>
    </row>
    <row r="482" spans="1:11" x14ac:dyDescent="0.2">
      <c r="A482" s="387"/>
      <c r="B482" s="387"/>
      <c r="C482" s="385"/>
      <c r="D482" s="385"/>
      <c r="E482" s="385"/>
      <c r="F482" s="385"/>
      <c r="G482" s="385"/>
      <c r="H482" s="386"/>
      <c r="I482" s="387"/>
      <c r="J482" s="387"/>
      <c r="K482" s="387"/>
    </row>
    <row r="483" spans="1:11" x14ac:dyDescent="0.2">
      <c r="A483" s="387"/>
      <c r="B483" s="387"/>
      <c r="C483" s="385"/>
      <c r="D483" s="385"/>
      <c r="E483" s="385"/>
      <c r="F483" s="385"/>
      <c r="G483" s="385"/>
      <c r="H483" s="386"/>
      <c r="I483" s="387"/>
      <c r="J483" s="387"/>
      <c r="K483" s="387"/>
    </row>
    <row r="484" spans="1:11" x14ac:dyDescent="0.2">
      <c r="A484" s="387"/>
      <c r="B484" s="387"/>
      <c r="C484" s="385"/>
      <c r="D484" s="385"/>
      <c r="E484" s="385"/>
      <c r="F484" s="385"/>
      <c r="G484" s="385"/>
      <c r="H484" s="386"/>
      <c r="I484" s="387"/>
      <c r="J484" s="387"/>
      <c r="K484" s="387"/>
    </row>
    <row r="485" spans="1:11" x14ac:dyDescent="0.2">
      <c r="A485" s="387"/>
      <c r="B485" s="387"/>
      <c r="C485" s="385"/>
      <c r="D485" s="385"/>
      <c r="E485" s="385"/>
      <c r="F485" s="385"/>
      <c r="G485" s="385"/>
      <c r="H485" s="386"/>
      <c r="I485" s="387"/>
      <c r="J485" s="387"/>
      <c r="K485" s="387"/>
    </row>
    <row r="486" spans="1:11" x14ac:dyDescent="0.2">
      <c r="A486" s="387"/>
      <c r="B486" s="387"/>
      <c r="C486" s="385"/>
      <c r="D486" s="385"/>
      <c r="E486" s="385"/>
      <c r="F486" s="385"/>
      <c r="G486" s="385"/>
      <c r="H486" s="386"/>
      <c r="I486" s="387"/>
      <c r="J486" s="387"/>
      <c r="K486" s="387"/>
    </row>
    <row r="487" spans="1:11" x14ac:dyDescent="0.2">
      <c r="A487" s="387"/>
      <c r="B487" s="387"/>
      <c r="C487" s="385"/>
      <c r="D487" s="385"/>
      <c r="E487" s="385"/>
      <c r="F487" s="385"/>
      <c r="G487" s="385"/>
      <c r="H487" s="386"/>
      <c r="I487" s="387"/>
      <c r="J487" s="387"/>
      <c r="K487" s="387"/>
    </row>
    <row r="488" spans="1:11" x14ac:dyDescent="0.2">
      <c r="A488" s="387"/>
      <c r="B488" s="387"/>
      <c r="C488" s="385"/>
      <c r="D488" s="385"/>
      <c r="E488" s="385"/>
      <c r="F488" s="385"/>
      <c r="G488" s="385"/>
      <c r="H488" s="386"/>
      <c r="I488" s="387"/>
      <c r="J488" s="387"/>
      <c r="K488" s="387"/>
    </row>
    <row r="489" spans="1:11" x14ac:dyDescent="0.2">
      <c r="A489" s="387"/>
      <c r="B489" s="387"/>
      <c r="C489" s="385"/>
      <c r="D489" s="385"/>
      <c r="E489" s="385"/>
      <c r="F489" s="385"/>
      <c r="G489" s="385"/>
      <c r="H489" s="386"/>
      <c r="I489" s="387"/>
      <c r="J489" s="387"/>
      <c r="K489" s="387"/>
    </row>
    <row r="490" spans="1:11" x14ac:dyDescent="0.2">
      <c r="A490" s="387"/>
      <c r="B490" s="387"/>
      <c r="C490" s="385"/>
      <c r="D490" s="385"/>
      <c r="E490" s="385"/>
      <c r="F490" s="385"/>
      <c r="G490" s="385"/>
      <c r="H490" s="386"/>
      <c r="I490" s="387"/>
      <c r="J490" s="387"/>
      <c r="K490" s="387"/>
    </row>
    <row r="491" spans="1:11" x14ac:dyDescent="0.2">
      <c r="A491" s="387"/>
      <c r="B491" s="387"/>
      <c r="C491" s="385"/>
      <c r="D491" s="385"/>
      <c r="E491" s="385"/>
      <c r="F491" s="385"/>
      <c r="G491" s="385"/>
      <c r="H491" s="386"/>
      <c r="I491" s="387"/>
      <c r="J491" s="387"/>
      <c r="K491" s="387"/>
    </row>
    <row r="492" spans="1:11" x14ac:dyDescent="0.2">
      <c r="A492" s="387"/>
      <c r="B492" s="387"/>
      <c r="C492" s="385"/>
      <c r="D492" s="385"/>
      <c r="E492" s="385"/>
      <c r="F492" s="385"/>
      <c r="G492" s="385"/>
      <c r="H492" s="386"/>
      <c r="I492" s="387"/>
      <c r="J492" s="387"/>
      <c r="K492" s="387"/>
    </row>
    <row r="493" spans="1:11" x14ac:dyDescent="0.2">
      <c r="A493" s="387"/>
      <c r="B493" s="387"/>
      <c r="C493" s="385"/>
      <c r="D493" s="385"/>
      <c r="E493" s="385"/>
      <c r="F493" s="385"/>
      <c r="G493" s="385"/>
      <c r="H493" s="386"/>
      <c r="I493" s="387"/>
      <c r="J493" s="387"/>
      <c r="K493" s="387"/>
    </row>
    <row r="494" spans="1:11" x14ac:dyDescent="0.2">
      <c r="A494" s="387"/>
      <c r="B494" s="387"/>
      <c r="C494" s="385"/>
      <c r="D494" s="385"/>
      <c r="E494" s="385"/>
      <c r="F494" s="385"/>
      <c r="G494" s="385"/>
      <c r="H494" s="386"/>
      <c r="I494" s="387"/>
      <c r="J494" s="387"/>
      <c r="K494" s="387"/>
    </row>
    <row r="495" spans="1:11" x14ac:dyDescent="0.2">
      <c r="A495" s="387"/>
      <c r="B495" s="387"/>
      <c r="C495" s="385"/>
      <c r="D495" s="385"/>
      <c r="E495" s="385"/>
      <c r="F495" s="385"/>
      <c r="G495" s="385"/>
      <c r="H495" s="386"/>
      <c r="I495" s="387"/>
      <c r="J495" s="387"/>
      <c r="K495" s="387"/>
    </row>
    <row r="496" spans="1:11" x14ac:dyDescent="0.2">
      <c r="A496" s="387"/>
      <c r="B496" s="387"/>
      <c r="C496" s="385"/>
      <c r="D496" s="385"/>
      <c r="E496" s="385"/>
      <c r="F496" s="385"/>
      <c r="G496" s="385"/>
      <c r="H496" s="386"/>
      <c r="I496" s="387"/>
      <c r="J496" s="387"/>
      <c r="K496" s="387"/>
    </row>
    <row r="497" spans="1:11" x14ac:dyDescent="0.2">
      <c r="A497" s="387"/>
      <c r="B497" s="387"/>
      <c r="C497" s="385"/>
      <c r="D497" s="385"/>
      <c r="E497" s="385"/>
      <c r="F497" s="385"/>
      <c r="G497" s="385"/>
      <c r="H497" s="386"/>
      <c r="I497" s="387"/>
      <c r="J497" s="387"/>
      <c r="K497" s="387"/>
    </row>
    <row r="498" spans="1:11" x14ac:dyDescent="0.2">
      <c r="A498" s="387"/>
      <c r="B498" s="387"/>
      <c r="C498" s="385"/>
      <c r="D498" s="385"/>
      <c r="E498" s="385"/>
      <c r="F498" s="385"/>
      <c r="G498" s="385"/>
      <c r="H498" s="386"/>
      <c r="I498" s="387"/>
      <c r="J498" s="387"/>
      <c r="K498" s="387"/>
    </row>
    <row r="499" spans="1:11" x14ac:dyDescent="0.2">
      <c r="A499" s="387"/>
      <c r="B499" s="387"/>
      <c r="C499" s="385"/>
      <c r="D499" s="385"/>
      <c r="E499" s="385"/>
      <c r="F499" s="385"/>
      <c r="G499" s="385"/>
      <c r="H499" s="386"/>
      <c r="I499" s="387"/>
      <c r="J499" s="387"/>
      <c r="K499" s="387"/>
    </row>
    <row r="500" spans="1:11" x14ac:dyDescent="0.2">
      <c r="A500" s="387"/>
      <c r="B500" s="387"/>
      <c r="C500" s="385"/>
      <c r="D500" s="385"/>
      <c r="E500" s="385"/>
      <c r="F500" s="385"/>
      <c r="G500" s="385"/>
      <c r="H500" s="386"/>
      <c r="I500" s="387"/>
      <c r="J500" s="387"/>
      <c r="K500" s="387"/>
    </row>
    <row r="501" spans="1:11" x14ac:dyDescent="0.2">
      <c r="A501" s="387"/>
      <c r="B501" s="387"/>
      <c r="C501" s="385"/>
      <c r="D501" s="385"/>
      <c r="E501" s="385"/>
      <c r="F501" s="385"/>
      <c r="G501" s="385"/>
      <c r="H501" s="386"/>
      <c r="I501" s="387"/>
      <c r="J501" s="387"/>
      <c r="K501" s="387"/>
    </row>
    <row r="502" spans="1:11" x14ac:dyDescent="0.2">
      <c r="A502" s="387"/>
      <c r="B502" s="387"/>
      <c r="C502" s="385"/>
      <c r="D502" s="385"/>
      <c r="E502" s="385"/>
      <c r="F502" s="385"/>
      <c r="G502" s="385"/>
      <c r="H502" s="386"/>
      <c r="I502" s="387"/>
      <c r="J502" s="387"/>
      <c r="K502" s="387"/>
    </row>
    <row r="503" spans="1:11" x14ac:dyDescent="0.2">
      <c r="A503" s="387"/>
      <c r="B503" s="387"/>
      <c r="C503" s="385"/>
      <c r="D503" s="385"/>
      <c r="E503" s="385"/>
      <c r="F503" s="385"/>
      <c r="G503" s="385"/>
      <c r="H503" s="386"/>
      <c r="I503" s="387"/>
      <c r="J503" s="387"/>
      <c r="K503" s="387"/>
    </row>
    <row r="504" spans="1:11" x14ac:dyDescent="0.2">
      <c r="A504" s="387"/>
      <c r="B504" s="387"/>
      <c r="C504" s="385"/>
      <c r="D504" s="385"/>
      <c r="E504" s="385"/>
      <c r="F504" s="385"/>
      <c r="G504" s="385"/>
      <c r="H504" s="386"/>
      <c r="I504" s="387"/>
      <c r="J504" s="387"/>
      <c r="K504" s="387"/>
    </row>
    <row r="505" spans="1:11" x14ac:dyDescent="0.2">
      <c r="A505" s="387"/>
      <c r="B505" s="387"/>
      <c r="C505" s="385"/>
      <c r="D505" s="385"/>
      <c r="E505" s="385"/>
      <c r="F505" s="385"/>
      <c r="G505" s="385"/>
      <c r="H505" s="386"/>
      <c r="I505" s="387"/>
      <c r="J505" s="387"/>
      <c r="K505" s="387"/>
    </row>
    <row r="506" spans="1:11" x14ac:dyDescent="0.2">
      <c r="A506" s="387"/>
      <c r="B506" s="387"/>
      <c r="C506" s="385"/>
      <c r="D506" s="385"/>
      <c r="E506" s="385"/>
      <c r="F506" s="385"/>
      <c r="G506" s="385"/>
      <c r="H506" s="386"/>
      <c r="I506" s="387"/>
      <c r="J506" s="387"/>
      <c r="K506" s="387"/>
    </row>
    <row r="507" spans="1:11" x14ac:dyDescent="0.2">
      <c r="A507" s="387"/>
      <c r="B507" s="387"/>
      <c r="C507" s="385"/>
      <c r="D507" s="385"/>
      <c r="E507" s="385"/>
      <c r="F507" s="385"/>
      <c r="G507" s="385"/>
      <c r="H507" s="386"/>
      <c r="I507" s="387"/>
      <c r="J507" s="387"/>
      <c r="K507" s="387"/>
    </row>
    <row r="508" spans="1:11" x14ac:dyDescent="0.2">
      <c r="A508" s="387"/>
      <c r="B508" s="387"/>
      <c r="C508" s="385"/>
      <c r="D508" s="385"/>
      <c r="E508" s="385"/>
      <c r="F508" s="385"/>
      <c r="G508" s="385"/>
      <c r="H508" s="386"/>
      <c r="I508" s="387"/>
      <c r="J508" s="387"/>
      <c r="K508" s="387"/>
    </row>
    <row r="509" spans="1:11" x14ac:dyDescent="0.2">
      <c r="A509" s="387"/>
      <c r="B509" s="387"/>
      <c r="C509" s="385"/>
      <c r="D509" s="385"/>
      <c r="E509" s="385"/>
      <c r="F509" s="385"/>
      <c r="G509" s="385"/>
      <c r="H509" s="386"/>
      <c r="I509" s="387"/>
      <c r="J509" s="387"/>
      <c r="K509" s="387"/>
    </row>
    <row r="510" spans="1:11" x14ac:dyDescent="0.2">
      <c r="A510" s="387"/>
      <c r="B510" s="387"/>
      <c r="C510" s="385"/>
      <c r="D510" s="385"/>
      <c r="E510" s="385"/>
      <c r="F510" s="385"/>
      <c r="G510" s="385"/>
      <c r="H510" s="386"/>
      <c r="I510" s="387"/>
      <c r="J510" s="387"/>
      <c r="K510" s="387"/>
    </row>
    <row r="511" spans="1:11" x14ac:dyDescent="0.2">
      <c r="A511" s="387"/>
      <c r="B511" s="387"/>
      <c r="C511" s="385"/>
      <c r="D511" s="385"/>
      <c r="E511" s="385"/>
      <c r="F511" s="385"/>
      <c r="G511" s="385"/>
      <c r="H511" s="386"/>
      <c r="I511" s="387"/>
      <c r="J511" s="387"/>
      <c r="K511" s="387"/>
    </row>
    <row r="512" spans="1:11" x14ac:dyDescent="0.2">
      <c r="A512" s="387"/>
      <c r="B512" s="387"/>
      <c r="C512" s="385"/>
      <c r="D512" s="385"/>
      <c r="E512" s="385"/>
      <c r="F512" s="385"/>
      <c r="G512" s="385"/>
      <c r="H512" s="386"/>
      <c r="I512" s="387"/>
      <c r="J512" s="387"/>
      <c r="K512" s="387"/>
    </row>
    <row r="513" spans="1:11" x14ac:dyDescent="0.2">
      <c r="A513" s="387"/>
      <c r="B513" s="387"/>
      <c r="C513" s="385"/>
      <c r="D513" s="385"/>
      <c r="E513" s="385"/>
      <c r="F513" s="385"/>
      <c r="G513" s="385"/>
      <c r="H513" s="386"/>
      <c r="I513" s="387"/>
      <c r="J513" s="387"/>
      <c r="K513" s="387"/>
    </row>
    <row r="514" spans="1:11" x14ac:dyDescent="0.2">
      <c r="A514" s="387"/>
      <c r="B514" s="387"/>
      <c r="C514" s="385"/>
      <c r="D514" s="385"/>
      <c r="E514" s="385"/>
      <c r="F514" s="385"/>
      <c r="G514" s="385"/>
      <c r="H514" s="386"/>
      <c r="I514" s="387"/>
      <c r="J514" s="387"/>
      <c r="K514" s="387"/>
    </row>
    <row r="515" spans="1:11" x14ac:dyDescent="0.2">
      <c r="A515" s="387"/>
      <c r="B515" s="387"/>
      <c r="C515" s="385"/>
      <c r="D515" s="385"/>
      <c r="E515" s="385"/>
      <c r="F515" s="385"/>
      <c r="G515" s="385"/>
      <c r="H515" s="386"/>
      <c r="I515" s="387"/>
      <c r="J515" s="387"/>
      <c r="K515" s="387"/>
    </row>
    <row r="516" spans="1:11" x14ac:dyDescent="0.2">
      <c r="A516" s="387"/>
      <c r="B516" s="387"/>
      <c r="C516" s="385"/>
      <c r="D516" s="385"/>
      <c r="E516" s="385"/>
      <c r="F516" s="385"/>
      <c r="G516" s="385"/>
      <c r="H516" s="386"/>
      <c r="I516" s="387"/>
      <c r="J516" s="387"/>
      <c r="K516" s="387"/>
    </row>
    <row r="517" spans="1:11" x14ac:dyDescent="0.2">
      <c r="A517" s="387"/>
      <c r="B517" s="387"/>
      <c r="C517" s="385"/>
      <c r="D517" s="385"/>
      <c r="E517" s="385"/>
      <c r="F517" s="385"/>
      <c r="G517" s="385"/>
      <c r="H517" s="386"/>
      <c r="I517" s="387"/>
      <c r="J517" s="387"/>
      <c r="K517" s="387"/>
    </row>
    <row r="518" spans="1:11" x14ac:dyDescent="0.2">
      <c r="A518" s="387"/>
      <c r="B518" s="387"/>
      <c r="C518" s="385"/>
      <c r="D518" s="385"/>
      <c r="E518" s="385"/>
      <c r="F518" s="385"/>
      <c r="G518" s="385"/>
      <c r="H518" s="386"/>
      <c r="I518" s="387"/>
      <c r="J518" s="387"/>
      <c r="K518" s="387"/>
    </row>
    <row r="519" spans="1:11" x14ac:dyDescent="0.2">
      <c r="A519" s="387"/>
      <c r="B519" s="387"/>
      <c r="C519" s="385"/>
      <c r="D519" s="385"/>
      <c r="E519" s="385"/>
      <c r="F519" s="385"/>
      <c r="G519" s="385"/>
      <c r="H519" s="386"/>
      <c r="I519" s="387"/>
      <c r="J519" s="387"/>
      <c r="K519" s="387"/>
    </row>
    <row r="520" spans="1:11" x14ac:dyDescent="0.2">
      <c r="A520" s="387"/>
      <c r="B520" s="387"/>
      <c r="C520" s="385"/>
      <c r="D520" s="385"/>
      <c r="E520" s="385"/>
      <c r="F520" s="385"/>
      <c r="G520" s="385"/>
      <c r="H520" s="386"/>
      <c r="I520" s="387"/>
      <c r="J520" s="387"/>
      <c r="K520" s="387"/>
    </row>
    <row r="521" spans="1:11" x14ac:dyDescent="0.2">
      <c r="A521" s="387"/>
      <c r="B521" s="387"/>
      <c r="C521" s="385"/>
      <c r="D521" s="385"/>
      <c r="E521" s="385"/>
      <c r="F521" s="385"/>
      <c r="G521" s="385"/>
      <c r="H521" s="386"/>
      <c r="I521" s="387"/>
      <c r="J521" s="387"/>
      <c r="K521" s="387"/>
    </row>
    <row r="522" spans="1:11" x14ac:dyDescent="0.2">
      <c r="A522" s="387"/>
      <c r="B522" s="387"/>
      <c r="C522" s="385"/>
      <c r="D522" s="385"/>
      <c r="E522" s="385"/>
      <c r="F522" s="385"/>
      <c r="G522" s="385"/>
      <c r="H522" s="386"/>
      <c r="I522" s="387"/>
      <c r="J522" s="387"/>
      <c r="K522" s="387"/>
    </row>
    <row r="523" spans="1:11" x14ac:dyDescent="0.2">
      <c r="A523" s="387"/>
      <c r="B523" s="387"/>
      <c r="C523" s="385"/>
      <c r="D523" s="385"/>
      <c r="E523" s="385"/>
      <c r="F523" s="385"/>
      <c r="G523" s="385"/>
      <c r="H523" s="386"/>
      <c r="I523" s="387"/>
      <c r="J523" s="387"/>
      <c r="K523" s="387"/>
    </row>
    <row r="524" spans="1:11" x14ac:dyDescent="0.2">
      <c r="A524" s="387"/>
      <c r="B524" s="387"/>
      <c r="C524" s="385"/>
      <c r="D524" s="385"/>
      <c r="E524" s="385"/>
      <c r="F524" s="385"/>
      <c r="G524" s="385"/>
      <c r="H524" s="386"/>
      <c r="I524" s="387"/>
      <c r="J524" s="387"/>
      <c r="K524" s="387"/>
    </row>
    <row r="525" spans="1:11" x14ac:dyDescent="0.2">
      <c r="A525" s="387"/>
      <c r="B525" s="387"/>
      <c r="C525" s="385"/>
      <c r="D525" s="385"/>
      <c r="E525" s="385"/>
      <c r="F525" s="385"/>
      <c r="G525" s="385"/>
      <c r="H525" s="386"/>
      <c r="I525" s="387"/>
      <c r="J525" s="387"/>
      <c r="K525" s="387"/>
    </row>
    <row r="526" spans="1:11" x14ac:dyDescent="0.2">
      <c r="A526" s="387"/>
      <c r="B526" s="387"/>
      <c r="C526" s="385"/>
      <c r="D526" s="385"/>
      <c r="E526" s="385"/>
      <c r="F526" s="385"/>
      <c r="G526" s="385"/>
      <c r="H526" s="386"/>
      <c r="I526" s="387"/>
      <c r="J526" s="387"/>
      <c r="K526" s="387"/>
    </row>
    <row r="527" spans="1:11" x14ac:dyDescent="0.2">
      <c r="A527" s="387"/>
      <c r="B527" s="387"/>
      <c r="C527" s="385"/>
      <c r="D527" s="385"/>
      <c r="E527" s="385"/>
      <c r="F527" s="385"/>
      <c r="G527" s="385"/>
      <c r="H527" s="386"/>
      <c r="I527" s="387"/>
      <c r="J527" s="387"/>
      <c r="K527" s="387"/>
    </row>
    <row r="528" spans="1:11" x14ac:dyDescent="0.2">
      <c r="A528" s="387"/>
      <c r="B528" s="387"/>
      <c r="C528" s="385"/>
      <c r="D528" s="385"/>
      <c r="E528" s="385"/>
      <c r="F528" s="385"/>
      <c r="G528" s="385"/>
      <c r="H528" s="386"/>
      <c r="I528" s="387"/>
      <c r="J528" s="387"/>
      <c r="K528" s="387"/>
    </row>
    <row r="529" spans="1:11" x14ac:dyDescent="0.2">
      <c r="A529" s="387"/>
      <c r="B529" s="387"/>
      <c r="C529" s="385"/>
      <c r="D529" s="385"/>
      <c r="E529" s="385"/>
      <c r="F529" s="385"/>
      <c r="G529" s="385"/>
      <c r="H529" s="386"/>
      <c r="I529" s="387"/>
      <c r="J529" s="387"/>
      <c r="K529" s="387"/>
    </row>
    <row r="530" spans="1:11" x14ac:dyDescent="0.2">
      <c r="A530" s="387"/>
      <c r="B530" s="387"/>
      <c r="C530" s="385"/>
      <c r="D530" s="385"/>
      <c r="E530" s="385"/>
      <c r="F530" s="385"/>
      <c r="G530" s="385"/>
      <c r="H530" s="386"/>
      <c r="I530" s="387"/>
      <c r="J530" s="387"/>
      <c r="K530" s="387"/>
    </row>
    <row r="531" spans="1:11" x14ac:dyDescent="0.2">
      <c r="A531" s="387"/>
      <c r="B531" s="387"/>
      <c r="C531" s="385"/>
      <c r="D531" s="385"/>
      <c r="E531" s="385"/>
      <c r="F531" s="385"/>
      <c r="G531" s="385"/>
      <c r="H531" s="386"/>
      <c r="I531" s="387"/>
      <c r="J531" s="387"/>
      <c r="K531" s="387"/>
    </row>
    <row r="532" spans="1:11" x14ac:dyDescent="0.2">
      <c r="A532" s="387"/>
      <c r="B532" s="387"/>
      <c r="C532" s="385"/>
      <c r="D532" s="385"/>
      <c r="E532" s="385"/>
      <c r="F532" s="385"/>
      <c r="G532" s="385"/>
      <c r="H532" s="386"/>
      <c r="I532" s="387"/>
      <c r="J532" s="387"/>
      <c r="K532" s="387"/>
    </row>
    <row r="533" spans="1:11" x14ac:dyDescent="0.2">
      <c r="A533" s="387"/>
      <c r="B533" s="387"/>
      <c r="C533" s="385"/>
      <c r="D533" s="385"/>
      <c r="E533" s="385"/>
      <c r="F533" s="385"/>
      <c r="G533" s="385"/>
      <c r="H533" s="386"/>
      <c r="I533" s="387"/>
      <c r="J533" s="387"/>
      <c r="K533" s="387"/>
    </row>
    <row r="534" spans="1:11" x14ac:dyDescent="0.2">
      <c r="A534" s="387"/>
      <c r="B534" s="387"/>
      <c r="C534" s="385"/>
      <c r="D534" s="385"/>
      <c r="E534" s="385"/>
      <c r="F534" s="385"/>
      <c r="G534" s="385"/>
      <c r="H534" s="386"/>
      <c r="I534" s="387"/>
      <c r="J534" s="387"/>
      <c r="K534" s="387"/>
    </row>
    <row r="535" spans="1:11" x14ac:dyDescent="0.2">
      <c r="A535" s="387"/>
      <c r="B535" s="387"/>
      <c r="C535" s="385"/>
      <c r="D535" s="385"/>
      <c r="E535" s="385"/>
      <c r="F535" s="385"/>
      <c r="G535" s="385"/>
      <c r="H535" s="386"/>
      <c r="I535" s="387"/>
      <c r="J535" s="387"/>
      <c r="K535" s="387"/>
    </row>
    <row r="536" spans="1:11" x14ac:dyDescent="0.2">
      <c r="A536" s="387"/>
      <c r="B536" s="387"/>
      <c r="C536" s="385"/>
      <c r="D536" s="385"/>
      <c r="E536" s="385"/>
      <c r="F536" s="385"/>
      <c r="G536" s="385"/>
      <c r="H536" s="386"/>
      <c r="I536" s="387"/>
      <c r="J536" s="387"/>
      <c r="K536" s="387"/>
    </row>
    <row r="537" spans="1:11" x14ac:dyDescent="0.2">
      <c r="A537" s="387"/>
      <c r="B537" s="387"/>
      <c r="C537" s="385"/>
      <c r="D537" s="385"/>
      <c r="E537" s="385"/>
      <c r="F537" s="385"/>
      <c r="G537" s="385"/>
      <c r="H537" s="386"/>
      <c r="I537" s="387"/>
      <c r="J537" s="387"/>
      <c r="K537" s="387"/>
    </row>
    <row r="538" spans="1:11" x14ac:dyDescent="0.2">
      <c r="A538" s="387"/>
      <c r="B538" s="387"/>
      <c r="C538" s="385"/>
      <c r="D538" s="385"/>
      <c r="E538" s="385"/>
      <c r="F538" s="385"/>
      <c r="G538" s="385"/>
      <c r="H538" s="386"/>
      <c r="I538" s="387"/>
      <c r="J538" s="387"/>
      <c r="K538" s="387"/>
    </row>
    <row r="539" spans="1:11" x14ac:dyDescent="0.2">
      <c r="A539" s="387"/>
      <c r="B539" s="387"/>
      <c r="C539" s="385"/>
      <c r="D539" s="385"/>
      <c r="E539" s="385"/>
      <c r="F539" s="385"/>
      <c r="G539" s="385"/>
      <c r="H539" s="386"/>
      <c r="I539" s="387"/>
      <c r="J539" s="387"/>
      <c r="K539" s="387"/>
    </row>
    <row r="540" spans="1:11" x14ac:dyDescent="0.2">
      <c r="A540" s="387"/>
      <c r="B540" s="387"/>
      <c r="C540" s="385"/>
      <c r="D540" s="385"/>
      <c r="E540" s="385"/>
      <c r="F540" s="385"/>
      <c r="G540" s="385"/>
      <c r="H540" s="386"/>
      <c r="I540" s="387"/>
      <c r="J540" s="387"/>
      <c r="K540" s="387"/>
    </row>
    <row r="541" spans="1:11" x14ac:dyDescent="0.2">
      <c r="A541" s="387"/>
      <c r="B541" s="387"/>
      <c r="C541" s="385"/>
      <c r="D541" s="385"/>
      <c r="E541" s="385"/>
      <c r="F541" s="385"/>
      <c r="G541" s="385"/>
      <c r="H541" s="386"/>
      <c r="I541" s="387"/>
      <c r="J541" s="387"/>
      <c r="K541" s="387"/>
    </row>
    <row r="542" spans="1:11" x14ac:dyDescent="0.2">
      <c r="A542" s="387"/>
      <c r="B542" s="387"/>
      <c r="C542" s="385"/>
      <c r="D542" s="385"/>
      <c r="E542" s="385"/>
      <c r="F542" s="385"/>
      <c r="G542" s="385"/>
      <c r="H542" s="386"/>
      <c r="I542" s="387"/>
      <c r="J542" s="387"/>
      <c r="K542" s="387"/>
    </row>
    <row r="543" spans="1:11" x14ac:dyDescent="0.2">
      <c r="A543" s="387"/>
      <c r="B543" s="387"/>
      <c r="C543" s="385"/>
      <c r="D543" s="385"/>
      <c r="E543" s="385"/>
      <c r="F543" s="385"/>
      <c r="G543" s="385"/>
      <c r="H543" s="386"/>
      <c r="I543" s="387"/>
      <c r="J543" s="387"/>
      <c r="K543" s="387"/>
    </row>
    <row r="544" spans="1:11" x14ac:dyDescent="0.2">
      <c r="A544" s="387"/>
      <c r="B544" s="387"/>
      <c r="C544" s="385"/>
      <c r="D544" s="385"/>
      <c r="E544" s="385"/>
      <c r="F544" s="385"/>
      <c r="G544" s="385"/>
      <c r="H544" s="386"/>
      <c r="I544" s="387"/>
      <c r="J544" s="387"/>
      <c r="K544" s="387"/>
    </row>
    <row r="545" spans="1:11" x14ac:dyDescent="0.2">
      <c r="A545" s="387"/>
      <c r="B545" s="387"/>
      <c r="C545" s="385"/>
      <c r="D545" s="385"/>
      <c r="E545" s="385"/>
      <c r="F545" s="385"/>
      <c r="G545" s="385"/>
      <c r="H545" s="386"/>
      <c r="I545" s="387"/>
      <c r="J545" s="387"/>
      <c r="K545" s="387"/>
    </row>
    <row r="546" spans="1:11" x14ac:dyDescent="0.2">
      <c r="A546" s="387"/>
      <c r="B546" s="387"/>
      <c r="C546" s="385"/>
      <c r="D546" s="385"/>
      <c r="E546" s="385"/>
      <c r="F546" s="385"/>
      <c r="G546" s="385"/>
      <c r="H546" s="386"/>
      <c r="I546" s="387"/>
      <c r="J546" s="387"/>
      <c r="K546" s="387"/>
    </row>
    <row r="547" spans="1:11" x14ac:dyDescent="0.2">
      <c r="A547" s="387"/>
      <c r="B547" s="387"/>
      <c r="C547" s="385"/>
      <c r="D547" s="385"/>
      <c r="E547" s="385"/>
      <c r="F547" s="385"/>
      <c r="G547" s="385"/>
      <c r="H547" s="386"/>
      <c r="I547" s="387"/>
      <c r="J547" s="387"/>
      <c r="K547" s="387"/>
    </row>
    <row r="548" spans="1:11" x14ac:dyDescent="0.2">
      <c r="A548" s="387"/>
      <c r="B548" s="387"/>
      <c r="C548" s="385"/>
      <c r="D548" s="385"/>
      <c r="E548" s="385"/>
      <c r="F548" s="385"/>
      <c r="G548" s="385"/>
      <c r="H548" s="386"/>
      <c r="I548" s="387"/>
      <c r="J548" s="387"/>
      <c r="K548" s="387"/>
    </row>
    <row r="549" spans="1:11" x14ac:dyDescent="0.2">
      <c r="A549" s="387"/>
      <c r="B549" s="387"/>
      <c r="C549" s="385"/>
      <c r="D549" s="385"/>
      <c r="E549" s="385"/>
      <c r="F549" s="385"/>
      <c r="G549" s="385"/>
      <c r="H549" s="386"/>
      <c r="I549" s="387"/>
      <c r="J549" s="387"/>
      <c r="K549" s="387"/>
    </row>
    <row r="550" spans="1:11" x14ac:dyDescent="0.2">
      <c r="A550" s="387"/>
      <c r="B550" s="387"/>
      <c r="C550" s="385"/>
      <c r="D550" s="385"/>
      <c r="E550" s="385"/>
      <c r="F550" s="385"/>
      <c r="G550" s="385"/>
      <c r="H550" s="386"/>
      <c r="I550" s="387"/>
      <c r="J550" s="387"/>
      <c r="K550" s="387"/>
    </row>
    <row r="551" spans="1:11" x14ac:dyDescent="0.2">
      <c r="A551" s="387"/>
      <c r="B551" s="387"/>
      <c r="C551" s="385"/>
      <c r="D551" s="385"/>
      <c r="E551" s="385"/>
      <c r="F551" s="385"/>
      <c r="G551" s="385"/>
      <c r="H551" s="386"/>
      <c r="I551" s="387"/>
      <c r="J551" s="387"/>
      <c r="K551" s="387"/>
    </row>
    <row r="552" spans="1:11" x14ac:dyDescent="0.2">
      <c r="A552" s="387"/>
      <c r="B552" s="387"/>
      <c r="C552" s="385"/>
      <c r="D552" s="385"/>
      <c r="E552" s="385"/>
      <c r="F552" s="385"/>
      <c r="G552" s="385"/>
      <c r="H552" s="386"/>
      <c r="I552" s="387"/>
      <c r="J552" s="387"/>
      <c r="K552" s="387"/>
    </row>
    <row r="553" spans="1:11" x14ac:dyDescent="0.2">
      <c r="A553" s="387"/>
      <c r="B553" s="387"/>
      <c r="C553" s="385"/>
      <c r="D553" s="385"/>
      <c r="E553" s="385"/>
      <c r="F553" s="385"/>
      <c r="G553" s="385"/>
      <c r="H553" s="386"/>
      <c r="I553" s="387"/>
      <c r="J553" s="387"/>
      <c r="K553" s="387"/>
    </row>
    <row r="554" spans="1:11" x14ac:dyDescent="0.2">
      <c r="A554" s="387"/>
      <c r="B554" s="387"/>
      <c r="C554" s="385"/>
      <c r="D554" s="385"/>
      <c r="E554" s="385"/>
      <c r="F554" s="385"/>
      <c r="G554" s="385"/>
      <c r="H554" s="386"/>
      <c r="I554" s="387"/>
      <c r="J554" s="387"/>
      <c r="K554" s="387"/>
    </row>
    <row r="555" spans="1:11" x14ac:dyDescent="0.2">
      <c r="A555" s="387"/>
      <c r="B555" s="387"/>
      <c r="C555" s="385"/>
      <c r="D555" s="385"/>
      <c r="E555" s="385"/>
      <c r="F555" s="385"/>
      <c r="G555" s="385"/>
      <c r="H555" s="386"/>
      <c r="I555" s="387"/>
      <c r="J555" s="387"/>
      <c r="K555" s="387"/>
    </row>
    <row r="556" spans="1:11" x14ac:dyDescent="0.2">
      <c r="A556" s="387"/>
      <c r="B556" s="387"/>
      <c r="C556" s="385"/>
      <c r="D556" s="385"/>
      <c r="E556" s="385"/>
      <c r="F556" s="385"/>
      <c r="G556" s="385"/>
      <c r="H556" s="386"/>
      <c r="I556" s="387"/>
      <c r="J556" s="387"/>
      <c r="K556" s="387"/>
    </row>
    <row r="557" spans="1:11" x14ac:dyDescent="0.2">
      <c r="A557" s="387"/>
      <c r="B557" s="387"/>
      <c r="C557" s="385"/>
      <c r="D557" s="385"/>
      <c r="E557" s="385"/>
      <c r="F557" s="385"/>
      <c r="G557" s="385"/>
      <c r="H557" s="386"/>
      <c r="I557" s="387"/>
      <c r="J557" s="387"/>
      <c r="K557" s="387"/>
    </row>
    <row r="558" spans="1:11" x14ac:dyDescent="0.2">
      <c r="A558" s="387"/>
      <c r="B558" s="387"/>
      <c r="C558" s="385"/>
      <c r="D558" s="385"/>
      <c r="E558" s="385"/>
      <c r="F558" s="385"/>
      <c r="G558" s="385"/>
      <c r="H558" s="386"/>
      <c r="I558" s="387"/>
      <c r="J558" s="387"/>
      <c r="K558" s="387"/>
    </row>
    <row r="559" spans="1:11" x14ac:dyDescent="0.2">
      <c r="A559" s="387"/>
      <c r="B559" s="387"/>
      <c r="C559" s="385"/>
      <c r="D559" s="385"/>
      <c r="E559" s="385"/>
      <c r="F559" s="385"/>
      <c r="G559" s="385"/>
      <c r="H559" s="386"/>
      <c r="I559" s="387"/>
      <c r="J559" s="387"/>
      <c r="K559" s="387"/>
    </row>
    <row r="560" spans="1:11" x14ac:dyDescent="0.2">
      <c r="A560" s="387"/>
      <c r="B560" s="387"/>
      <c r="C560" s="385"/>
      <c r="D560" s="385"/>
      <c r="E560" s="385"/>
      <c r="F560" s="385"/>
      <c r="G560" s="385"/>
      <c r="H560" s="386"/>
      <c r="I560" s="387"/>
      <c r="J560" s="387"/>
      <c r="K560" s="387"/>
    </row>
    <row r="561" spans="1:11" x14ac:dyDescent="0.2">
      <c r="A561" s="387"/>
      <c r="B561" s="387"/>
      <c r="C561" s="385"/>
      <c r="D561" s="385"/>
      <c r="E561" s="385"/>
      <c r="F561" s="385"/>
      <c r="G561" s="385"/>
      <c r="H561" s="386"/>
      <c r="I561" s="387"/>
      <c r="J561" s="387"/>
      <c r="K561" s="387"/>
    </row>
    <row r="562" spans="1:11" x14ac:dyDescent="0.2">
      <c r="A562" s="387"/>
      <c r="B562" s="387"/>
      <c r="C562" s="385"/>
      <c r="D562" s="385"/>
      <c r="E562" s="385"/>
      <c r="F562" s="385"/>
      <c r="G562" s="385"/>
      <c r="H562" s="386"/>
      <c r="I562" s="387"/>
      <c r="J562" s="387"/>
      <c r="K562" s="387"/>
    </row>
    <row r="563" spans="1:11" x14ac:dyDescent="0.2">
      <c r="A563" s="387"/>
      <c r="B563" s="387"/>
      <c r="C563" s="385"/>
      <c r="D563" s="385"/>
      <c r="E563" s="385"/>
      <c r="F563" s="385"/>
      <c r="G563" s="385"/>
      <c r="H563" s="386"/>
      <c r="I563" s="387"/>
      <c r="J563" s="387"/>
      <c r="K563" s="387"/>
    </row>
    <row r="564" spans="1:11" x14ac:dyDescent="0.2">
      <c r="A564" s="387"/>
      <c r="B564" s="387"/>
      <c r="C564" s="385"/>
      <c r="D564" s="385"/>
      <c r="E564" s="385"/>
      <c r="F564" s="385"/>
      <c r="G564" s="385"/>
      <c r="H564" s="386"/>
      <c r="I564" s="387"/>
      <c r="J564" s="387"/>
      <c r="K564" s="387"/>
    </row>
    <row r="565" spans="1:11" x14ac:dyDescent="0.2">
      <c r="A565" s="387"/>
      <c r="B565" s="387"/>
      <c r="C565" s="385"/>
      <c r="D565" s="385"/>
      <c r="E565" s="385"/>
      <c r="F565" s="385"/>
      <c r="G565" s="385"/>
      <c r="H565" s="386"/>
      <c r="I565" s="387"/>
      <c r="J565" s="387"/>
      <c r="K565" s="387"/>
    </row>
    <row r="566" spans="1:11" x14ac:dyDescent="0.2">
      <c r="A566" s="387"/>
      <c r="B566" s="387"/>
      <c r="C566" s="385"/>
      <c r="D566" s="385"/>
      <c r="E566" s="385"/>
      <c r="F566" s="385"/>
      <c r="G566" s="385"/>
      <c r="H566" s="386"/>
      <c r="I566" s="387"/>
      <c r="J566" s="387"/>
      <c r="K566" s="387"/>
    </row>
    <row r="567" spans="1:11" x14ac:dyDescent="0.2">
      <c r="A567" s="387"/>
      <c r="B567" s="387"/>
      <c r="C567" s="385"/>
      <c r="D567" s="385"/>
      <c r="E567" s="385"/>
      <c r="F567" s="385"/>
      <c r="G567" s="385"/>
      <c r="H567" s="386"/>
      <c r="I567" s="387"/>
      <c r="J567" s="387"/>
      <c r="K567" s="387"/>
    </row>
    <row r="568" spans="1:11" x14ac:dyDescent="0.2">
      <c r="A568" s="387"/>
      <c r="B568" s="387"/>
      <c r="C568" s="385"/>
      <c r="D568" s="385"/>
      <c r="E568" s="385"/>
      <c r="F568" s="385"/>
      <c r="G568" s="385"/>
      <c r="H568" s="386"/>
      <c r="I568" s="387"/>
      <c r="J568" s="387"/>
      <c r="K568" s="387"/>
    </row>
    <row r="569" spans="1:11" x14ac:dyDescent="0.2">
      <c r="A569" s="387"/>
      <c r="B569" s="387"/>
      <c r="C569" s="385"/>
      <c r="D569" s="385"/>
      <c r="E569" s="385"/>
      <c r="F569" s="385"/>
      <c r="G569" s="385"/>
      <c r="H569" s="386"/>
      <c r="I569" s="387"/>
      <c r="J569" s="387"/>
      <c r="K569" s="387"/>
    </row>
    <row r="570" spans="1:11" x14ac:dyDescent="0.2">
      <c r="A570" s="387"/>
      <c r="B570" s="387"/>
      <c r="C570" s="385"/>
      <c r="D570" s="385"/>
      <c r="E570" s="385"/>
      <c r="F570" s="385"/>
      <c r="G570" s="385"/>
      <c r="H570" s="386"/>
      <c r="I570" s="387"/>
      <c r="J570" s="387"/>
      <c r="K570" s="387"/>
    </row>
    <row r="571" spans="1:11" x14ac:dyDescent="0.2">
      <c r="A571" s="387"/>
      <c r="B571" s="387"/>
      <c r="C571" s="385"/>
      <c r="D571" s="385"/>
      <c r="E571" s="385"/>
      <c r="F571" s="385"/>
      <c r="G571" s="385"/>
      <c r="H571" s="386"/>
      <c r="I571" s="387"/>
      <c r="J571" s="387"/>
      <c r="K571" s="387"/>
    </row>
    <row r="572" spans="1:11" x14ac:dyDescent="0.2">
      <c r="A572" s="387"/>
      <c r="B572" s="387"/>
      <c r="C572" s="385"/>
      <c r="D572" s="385"/>
      <c r="E572" s="385"/>
      <c r="F572" s="385"/>
      <c r="G572" s="385"/>
      <c r="H572" s="386"/>
      <c r="I572" s="387"/>
      <c r="J572" s="387"/>
      <c r="K572" s="387"/>
    </row>
    <row r="573" spans="1:11" x14ac:dyDescent="0.2">
      <c r="A573" s="387"/>
      <c r="B573" s="387"/>
      <c r="C573" s="385"/>
      <c r="D573" s="385"/>
      <c r="E573" s="385"/>
      <c r="F573" s="385"/>
      <c r="G573" s="385"/>
      <c r="H573" s="386"/>
      <c r="I573" s="387"/>
      <c r="J573" s="387"/>
      <c r="K573" s="387"/>
    </row>
    <row r="574" spans="1:11" x14ac:dyDescent="0.2">
      <c r="A574" s="387"/>
      <c r="B574" s="387"/>
      <c r="C574" s="385"/>
      <c r="D574" s="385"/>
      <c r="E574" s="385"/>
      <c r="F574" s="385"/>
      <c r="G574" s="385"/>
      <c r="H574" s="386"/>
      <c r="I574" s="387"/>
      <c r="J574" s="387"/>
      <c r="K574" s="387"/>
    </row>
    <row r="575" spans="1:11" x14ac:dyDescent="0.2">
      <c r="A575" s="387"/>
      <c r="B575" s="387"/>
      <c r="C575" s="385"/>
      <c r="D575" s="385"/>
      <c r="E575" s="385"/>
      <c r="F575" s="385"/>
      <c r="G575" s="385"/>
      <c r="H575" s="386"/>
      <c r="I575" s="387"/>
      <c r="J575" s="387"/>
      <c r="K575" s="387"/>
    </row>
    <row r="576" spans="1:11" x14ac:dyDescent="0.2">
      <c r="A576" s="387"/>
      <c r="B576" s="387"/>
      <c r="C576" s="385"/>
      <c r="D576" s="385"/>
      <c r="E576" s="385"/>
      <c r="F576" s="385"/>
      <c r="G576" s="385"/>
      <c r="H576" s="386"/>
      <c r="I576" s="387"/>
      <c r="J576" s="387"/>
      <c r="K576" s="387"/>
    </row>
    <row r="577" spans="1:11" x14ac:dyDescent="0.2">
      <c r="A577" s="387"/>
      <c r="B577" s="387"/>
      <c r="C577" s="385"/>
      <c r="D577" s="385"/>
      <c r="E577" s="385"/>
      <c r="F577" s="385"/>
      <c r="G577" s="385"/>
      <c r="H577" s="386"/>
      <c r="I577" s="387"/>
      <c r="J577" s="387"/>
      <c r="K577" s="387"/>
    </row>
    <row r="578" spans="1:11" x14ac:dyDescent="0.2">
      <c r="A578" s="387"/>
      <c r="B578" s="387"/>
      <c r="C578" s="385"/>
      <c r="D578" s="385"/>
      <c r="E578" s="385"/>
      <c r="F578" s="385"/>
      <c r="G578" s="385"/>
      <c r="H578" s="386"/>
      <c r="I578" s="387"/>
      <c r="J578" s="387"/>
      <c r="K578" s="387"/>
    </row>
    <row r="579" spans="1:11" x14ac:dyDescent="0.2">
      <c r="A579" s="387"/>
      <c r="B579" s="387"/>
      <c r="C579" s="385"/>
      <c r="D579" s="385"/>
      <c r="E579" s="385"/>
      <c r="F579" s="385"/>
      <c r="G579" s="385"/>
      <c r="H579" s="386"/>
      <c r="I579" s="387"/>
      <c r="J579" s="387"/>
      <c r="K579" s="387"/>
    </row>
    <row r="580" spans="1:11" x14ac:dyDescent="0.2">
      <c r="A580" s="387"/>
      <c r="B580" s="387"/>
      <c r="C580" s="385"/>
      <c r="D580" s="385"/>
      <c r="E580" s="385"/>
      <c r="F580" s="385"/>
      <c r="G580" s="385"/>
      <c r="H580" s="386"/>
      <c r="I580" s="387"/>
      <c r="J580" s="387"/>
      <c r="K580" s="387"/>
    </row>
    <row r="581" spans="1:11" x14ac:dyDescent="0.2">
      <c r="A581" s="387"/>
      <c r="B581" s="387"/>
      <c r="C581" s="385"/>
      <c r="D581" s="385"/>
      <c r="E581" s="385"/>
      <c r="F581" s="385"/>
      <c r="G581" s="385"/>
      <c r="H581" s="386"/>
      <c r="I581" s="387"/>
      <c r="J581" s="387"/>
      <c r="K581" s="387"/>
    </row>
    <row r="582" spans="1:11" x14ac:dyDescent="0.2">
      <c r="A582" s="387"/>
      <c r="B582" s="387"/>
      <c r="C582" s="385"/>
      <c r="D582" s="385"/>
      <c r="E582" s="385"/>
      <c r="F582" s="385"/>
      <c r="G582" s="385"/>
      <c r="H582" s="386"/>
      <c r="I582" s="387"/>
      <c r="J582" s="387"/>
      <c r="K582" s="387"/>
    </row>
    <row r="583" spans="1:11" x14ac:dyDescent="0.2">
      <c r="A583" s="387"/>
      <c r="B583" s="387"/>
      <c r="C583" s="385"/>
      <c r="D583" s="385"/>
      <c r="E583" s="385"/>
      <c r="F583" s="385"/>
      <c r="G583" s="385"/>
      <c r="H583" s="386"/>
      <c r="I583" s="387"/>
      <c r="J583" s="387"/>
      <c r="K583" s="387"/>
    </row>
    <row r="584" spans="1:11" x14ac:dyDescent="0.2">
      <c r="A584" s="387"/>
      <c r="B584" s="387"/>
      <c r="C584" s="385"/>
      <c r="D584" s="385"/>
      <c r="E584" s="385"/>
      <c r="F584" s="385"/>
      <c r="G584" s="385"/>
      <c r="H584" s="386"/>
      <c r="I584" s="387"/>
      <c r="J584" s="387"/>
      <c r="K584" s="387"/>
    </row>
    <row r="585" spans="1:11" x14ac:dyDescent="0.2">
      <c r="A585" s="387"/>
      <c r="B585" s="387"/>
      <c r="C585" s="385"/>
      <c r="D585" s="385"/>
      <c r="E585" s="385"/>
      <c r="F585" s="385"/>
      <c r="G585" s="385"/>
      <c r="H585" s="386"/>
      <c r="I585" s="387"/>
      <c r="J585" s="387"/>
      <c r="K585" s="387"/>
    </row>
    <row r="586" spans="1:11" x14ac:dyDescent="0.2">
      <c r="A586" s="387"/>
      <c r="B586" s="387"/>
      <c r="C586" s="385"/>
      <c r="D586" s="385"/>
      <c r="E586" s="385"/>
      <c r="F586" s="385"/>
      <c r="G586" s="385"/>
      <c r="H586" s="386"/>
      <c r="I586" s="387"/>
      <c r="J586" s="387"/>
      <c r="K586" s="387"/>
    </row>
    <row r="587" spans="1:11" x14ac:dyDescent="0.2">
      <c r="A587" s="387"/>
      <c r="B587" s="387"/>
      <c r="C587" s="385"/>
      <c r="D587" s="385"/>
      <c r="E587" s="385"/>
      <c r="F587" s="385"/>
      <c r="G587" s="385"/>
      <c r="H587" s="386"/>
      <c r="I587" s="387"/>
      <c r="J587" s="387"/>
      <c r="K587" s="387"/>
    </row>
    <row r="588" spans="1:11" x14ac:dyDescent="0.2">
      <c r="A588" s="387"/>
      <c r="B588" s="387"/>
      <c r="C588" s="385"/>
      <c r="D588" s="385"/>
      <c r="E588" s="385"/>
      <c r="F588" s="385"/>
      <c r="G588" s="385"/>
      <c r="H588" s="386"/>
      <c r="I588" s="387"/>
      <c r="J588" s="387"/>
      <c r="K588" s="387"/>
    </row>
    <row r="589" spans="1:11" x14ac:dyDescent="0.2">
      <c r="A589" s="387"/>
      <c r="B589" s="387"/>
      <c r="C589" s="385"/>
      <c r="D589" s="385"/>
      <c r="E589" s="385"/>
      <c r="F589" s="385"/>
      <c r="G589" s="385"/>
      <c r="H589" s="386"/>
      <c r="I589" s="387"/>
      <c r="J589" s="387"/>
      <c r="K589" s="387"/>
    </row>
    <row r="590" spans="1:11" x14ac:dyDescent="0.2">
      <c r="A590" s="387"/>
      <c r="B590" s="387"/>
      <c r="C590" s="385"/>
      <c r="D590" s="385"/>
      <c r="E590" s="385"/>
      <c r="F590" s="385"/>
      <c r="G590" s="385"/>
      <c r="H590" s="386"/>
      <c r="I590" s="387"/>
      <c r="J590" s="387"/>
      <c r="K590" s="387"/>
    </row>
    <row r="591" spans="1:11" x14ac:dyDescent="0.2">
      <c r="A591" s="387"/>
      <c r="B591" s="387"/>
      <c r="C591" s="385"/>
      <c r="D591" s="385"/>
      <c r="E591" s="385"/>
      <c r="F591" s="385"/>
      <c r="G591" s="385"/>
      <c r="H591" s="386"/>
      <c r="I591" s="387"/>
      <c r="J591" s="387"/>
      <c r="K591" s="387"/>
    </row>
    <row r="592" spans="1:11" x14ac:dyDescent="0.2">
      <c r="A592" s="387"/>
      <c r="B592" s="387"/>
      <c r="C592" s="385"/>
      <c r="D592" s="385"/>
      <c r="E592" s="385"/>
      <c r="F592" s="385"/>
      <c r="G592" s="385"/>
      <c r="H592" s="386"/>
      <c r="I592" s="387"/>
      <c r="J592" s="387"/>
      <c r="K592" s="387"/>
    </row>
    <row r="593" spans="1:11" x14ac:dyDescent="0.2">
      <c r="A593" s="387"/>
      <c r="B593" s="387"/>
      <c r="C593" s="385"/>
      <c r="D593" s="385"/>
      <c r="E593" s="385"/>
      <c r="F593" s="385"/>
      <c r="G593" s="385"/>
      <c r="H593" s="386"/>
      <c r="I593" s="387"/>
      <c r="J593" s="387"/>
      <c r="K593" s="387"/>
    </row>
    <row r="594" spans="1:11" x14ac:dyDescent="0.2">
      <c r="A594" s="387"/>
      <c r="B594" s="387"/>
      <c r="C594" s="385"/>
      <c r="D594" s="385"/>
      <c r="E594" s="385"/>
      <c r="F594" s="385"/>
      <c r="G594" s="385"/>
      <c r="H594" s="386"/>
      <c r="I594" s="387"/>
      <c r="J594" s="387"/>
      <c r="K594" s="387"/>
    </row>
    <row r="595" spans="1:11" x14ac:dyDescent="0.2">
      <c r="A595" s="387"/>
      <c r="B595" s="387"/>
      <c r="C595" s="385"/>
      <c r="D595" s="385"/>
      <c r="E595" s="385"/>
      <c r="F595" s="385"/>
      <c r="G595" s="385"/>
      <c r="H595" s="386"/>
      <c r="I595" s="387"/>
      <c r="J595" s="387"/>
      <c r="K595" s="387"/>
    </row>
    <row r="596" spans="1:11" x14ac:dyDescent="0.2">
      <c r="A596" s="387"/>
      <c r="B596" s="387"/>
      <c r="C596" s="385"/>
      <c r="D596" s="385"/>
      <c r="E596" s="385"/>
      <c r="F596" s="385"/>
      <c r="G596" s="385"/>
      <c r="H596" s="386"/>
      <c r="I596" s="387"/>
      <c r="J596" s="387"/>
      <c r="K596" s="387"/>
    </row>
    <row r="597" spans="1:11" x14ac:dyDescent="0.2">
      <c r="A597" s="387"/>
      <c r="B597" s="387"/>
      <c r="C597" s="385"/>
      <c r="D597" s="385"/>
      <c r="E597" s="385"/>
      <c r="F597" s="385"/>
      <c r="G597" s="385"/>
      <c r="H597" s="386"/>
      <c r="I597" s="387"/>
      <c r="J597" s="387"/>
      <c r="K597" s="387"/>
    </row>
    <row r="598" spans="1:11" x14ac:dyDescent="0.2">
      <c r="A598" s="387"/>
      <c r="B598" s="387"/>
      <c r="C598" s="385"/>
      <c r="D598" s="385"/>
      <c r="E598" s="385"/>
      <c r="F598" s="385"/>
      <c r="G598" s="385"/>
      <c r="H598" s="386"/>
      <c r="I598" s="387"/>
      <c r="J598" s="387"/>
      <c r="K598" s="387"/>
    </row>
    <row r="599" spans="1:11" x14ac:dyDescent="0.2">
      <c r="A599" s="387"/>
      <c r="B599" s="387"/>
      <c r="C599" s="385"/>
      <c r="D599" s="385"/>
      <c r="E599" s="385"/>
      <c r="F599" s="385"/>
      <c r="G599" s="385"/>
      <c r="H599" s="386"/>
      <c r="I599" s="387"/>
      <c r="J599" s="387"/>
      <c r="K599" s="387"/>
    </row>
    <row r="600" spans="1:11" x14ac:dyDescent="0.2">
      <c r="A600" s="387"/>
      <c r="B600" s="387"/>
      <c r="C600" s="385"/>
      <c r="D600" s="385"/>
      <c r="E600" s="385"/>
      <c r="F600" s="385"/>
      <c r="G600" s="385"/>
      <c r="H600" s="386"/>
      <c r="I600" s="387"/>
      <c r="J600" s="387"/>
      <c r="K600" s="387"/>
    </row>
    <row r="601" spans="1:11" x14ac:dyDescent="0.2">
      <c r="A601" s="387"/>
      <c r="B601" s="387"/>
      <c r="C601" s="385"/>
      <c r="D601" s="385"/>
      <c r="E601" s="385"/>
      <c r="F601" s="385"/>
      <c r="G601" s="385"/>
      <c r="H601" s="386"/>
      <c r="I601" s="387"/>
      <c r="J601" s="387"/>
      <c r="K601" s="387"/>
    </row>
    <row r="602" spans="1:11" x14ac:dyDescent="0.2">
      <c r="A602" s="387"/>
      <c r="B602" s="387"/>
      <c r="C602" s="385"/>
      <c r="D602" s="385"/>
      <c r="E602" s="385"/>
      <c r="F602" s="385"/>
      <c r="G602" s="385"/>
      <c r="H602" s="386"/>
      <c r="I602" s="387"/>
      <c r="J602" s="387"/>
      <c r="K602" s="387"/>
    </row>
    <row r="603" spans="1:11" x14ac:dyDescent="0.2">
      <c r="A603" s="387"/>
      <c r="B603" s="387"/>
      <c r="C603" s="385"/>
      <c r="D603" s="385"/>
      <c r="E603" s="385"/>
      <c r="F603" s="385"/>
      <c r="G603" s="385"/>
      <c r="H603" s="386"/>
      <c r="I603" s="387"/>
      <c r="J603" s="387"/>
      <c r="K603" s="387"/>
    </row>
    <row r="604" spans="1:11" x14ac:dyDescent="0.2">
      <c r="A604" s="387"/>
      <c r="B604" s="387"/>
      <c r="C604" s="385"/>
      <c r="D604" s="385"/>
      <c r="E604" s="385"/>
      <c r="F604" s="385"/>
      <c r="G604" s="385"/>
      <c r="H604" s="386"/>
      <c r="I604" s="387"/>
      <c r="J604" s="387"/>
      <c r="K604" s="387"/>
    </row>
    <row r="605" spans="1:11" x14ac:dyDescent="0.2">
      <c r="A605" s="387"/>
      <c r="B605" s="387"/>
      <c r="C605" s="385"/>
      <c r="D605" s="385"/>
      <c r="E605" s="385"/>
      <c r="F605" s="385"/>
      <c r="G605" s="385"/>
      <c r="H605" s="386"/>
      <c r="I605" s="387"/>
      <c r="J605" s="387"/>
      <c r="K605" s="387"/>
    </row>
    <row r="606" spans="1:11" x14ac:dyDescent="0.2">
      <c r="A606" s="387"/>
      <c r="B606" s="387"/>
      <c r="C606" s="385"/>
      <c r="D606" s="385"/>
      <c r="E606" s="385"/>
      <c r="F606" s="385"/>
      <c r="G606" s="385"/>
      <c r="H606" s="386"/>
      <c r="I606" s="387"/>
      <c r="J606" s="387"/>
      <c r="K606" s="387"/>
    </row>
    <row r="607" spans="1:11" x14ac:dyDescent="0.2">
      <c r="A607" s="387"/>
      <c r="B607" s="387"/>
      <c r="C607" s="385"/>
      <c r="D607" s="385"/>
      <c r="E607" s="385"/>
      <c r="F607" s="385"/>
      <c r="G607" s="385"/>
      <c r="H607" s="386"/>
      <c r="I607" s="387"/>
      <c r="J607" s="387"/>
      <c r="K607" s="387"/>
    </row>
    <row r="608" spans="1:11" x14ac:dyDescent="0.2">
      <c r="A608" s="387"/>
      <c r="B608" s="387"/>
      <c r="C608" s="385"/>
      <c r="D608" s="385"/>
      <c r="E608" s="385"/>
      <c r="F608" s="385"/>
      <c r="G608" s="385"/>
      <c r="H608" s="386"/>
      <c r="I608" s="387"/>
      <c r="J608" s="387"/>
      <c r="K608" s="387"/>
    </row>
    <row r="609" spans="1:11" x14ac:dyDescent="0.2">
      <c r="A609" s="387"/>
      <c r="B609" s="387"/>
      <c r="C609" s="385"/>
      <c r="D609" s="385"/>
      <c r="E609" s="385"/>
      <c r="F609" s="385"/>
      <c r="G609" s="385"/>
      <c r="H609" s="386"/>
      <c r="I609" s="387"/>
      <c r="J609" s="387"/>
      <c r="K609" s="387"/>
    </row>
    <row r="610" spans="1:11" x14ac:dyDescent="0.2">
      <c r="A610" s="387"/>
      <c r="B610" s="387"/>
      <c r="C610" s="385"/>
      <c r="D610" s="385"/>
      <c r="E610" s="385"/>
      <c r="F610" s="385"/>
      <c r="G610" s="385"/>
      <c r="H610" s="386"/>
      <c r="I610" s="387"/>
      <c r="J610" s="387"/>
      <c r="K610" s="387"/>
    </row>
    <row r="611" spans="1:11" x14ac:dyDescent="0.2">
      <c r="A611" s="387"/>
      <c r="B611" s="387"/>
      <c r="C611" s="385"/>
      <c r="D611" s="385"/>
      <c r="E611" s="385"/>
      <c r="F611" s="385"/>
      <c r="G611" s="385"/>
      <c r="H611" s="386"/>
      <c r="I611" s="387"/>
      <c r="J611" s="387"/>
      <c r="K611" s="387"/>
    </row>
    <row r="612" spans="1:11" x14ac:dyDescent="0.2">
      <c r="A612" s="387"/>
      <c r="B612" s="387"/>
      <c r="C612" s="385"/>
      <c r="D612" s="385"/>
      <c r="E612" s="385"/>
      <c r="F612" s="385"/>
      <c r="G612" s="385"/>
      <c r="H612" s="386"/>
      <c r="I612" s="387"/>
      <c r="J612" s="387"/>
      <c r="K612" s="387"/>
    </row>
    <row r="613" spans="1:11" x14ac:dyDescent="0.2">
      <c r="A613" s="387"/>
      <c r="B613" s="387"/>
      <c r="C613" s="385"/>
      <c r="D613" s="385"/>
      <c r="E613" s="385"/>
      <c r="F613" s="385"/>
      <c r="G613" s="385"/>
      <c r="H613" s="386"/>
      <c r="I613" s="387"/>
      <c r="J613" s="387"/>
      <c r="K613" s="387"/>
    </row>
    <row r="614" spans="1:11" x14ac:dyDescent="0.2">
      <c r="A614" s="387"/>
      <c r="B614" s="387"/>
      <c r="C614" s="385"/>
      <c r="D614" s="385"/>
      <c r="E614" s="385"/>
      <c r="F614" s="385"/>
      <c r="G614" s="385"/>
      <c r="H614" s="386"/>
      <c r="I614" s="387"/>
      <c r="J614" s="387"/>
      <c r="K614" s="387"/>
    </row>
    <row r="615" spans="1:11" x14ac:dyDescent="0.2">
      <c r="A615" s="387"/>
      <c r="B615" s="387"/>
      <c r="C615" s="385"/>
      <c r="D615" s="385"/>
      <c r="E615" s="385"/>
      <c r="F615" s="385"/>
      <c r="G615" s="385"/>
      <c r="H615" s="386"/>
      <c r="I615" s="387"/>
      <c r="J615" s="387"/>
      <c r="K615" s="387"/>
    </row>
    <row r="616" spans="1:11" x14ac:dyDescent="0.2">
      <c r="A616" s="387"/>
      <c r="B616" s="387"/>
      <c r="C616" s="385"/>
      <c r="D616" s="385"/>
      <c r="E616" s="385"/>
      <c r="F616" s="385"/>
      <c r="G616" s="385"/>
      <c r="H616" s="386"/>
      <c r="I616" s="387"/>
      <c r="J616" s="387"/>
      <c r="K616" s="387"/>
    </row>
    <row r="617" spans="1:11" x14ac:dyDescent="0.2">
      <c r="A617" s="387"/>
      <c r="B617" s="387"/>
      <c r="C617" s="385"/>
      <c r="D617" s="385"/>
      <c r="E617" s="385"/>
      <c r="F617" s="385"/>
      <c r="G617" s="385"/>
      <c r="H617" s="386"/>
      <c r="I617" s="387"/>
      <c r="J617" s="387"/>
      <c r="K617" s="387"/>
    </row>
    <row r="618" spans="1:11" x14ac:dyDescent="0.2">
      <c r="A618" s="387"/>
      <c r="B618" s="387"/>
      <c r="C618" s="385"/>
      <c r="D618" s="385"/>
      <c r="E618" s="385"/>
      <c r="F618" s="385"/>
      <c r="G618" s="385"/>
      <c r="H618" s="386"/>
      <c r="I618" s="387"/>
      <c r="J618" s="387"/>
      <c r="K618" s="387"/>
    </row>
    <row r="619" spans="1:11" x14ac:dyDescent="0.2">
      <c r="A619" s="387"/>
      <c r="B619" s="387"/>
      <c r="C619" s="385"/>
      <c r="D619" s="385"/>
      <c r="E619" s="385"/>
      <c r="F619" s="385"/>
      <c r="G619" s="385"/>
      <c r="H619" s="386"/>
      <c r="I619" s="387"/>
      <c r="J619" s="387"/>
      <c r="K619" s="387"/>
    </row>
    <row r="620" spans="1:11" x14ac:dyDescent="0.2">
      <c r="A620" s="387"/>
      <c r="B620" s="387"/>
      <c r="C620" s="385"/>
      <c r="D620" s="385"/>
      <c r="E620" s="385"/>
      <c r="F620" s="385"/>
      <c r="G620" s="385"/>
      <c r="H620" s="386"/>
      <c r="I620" s="387"/>
      <c r="J620" s="387"/>
      <c r="K620" s="387"/>
    </row>
    <row r="621" spans="1:11" x14ac:dyDescent="0.2">
      <c r="A621" s="387"/>
      <c r="B621" s="387"/>
      <c r="C621" s="385"/>
      <c r="D621" s="385"/>
      <c r="E621" s="385"/>
      <c r="F621" s="385"/>
      <c r="G621" s="385"/>
      <c r="H621" s="386"/>
      <c r="I621" s="387"/>
      <c r="J621" s="387"/>
      <c r="K621" s="387"/>
    </row>
    <row r="622" spans="1:11" x14ac:dyDescent="0.2">
      <c r="A622" s="387"/>
      <c r="B622" s="387"/>
      <c r="C622" s="385"/>
      <c r="D622" s="385"/>
      <c r="E622" s="385"/>
      <c r="F622" s="385"/>
      <c r="G622" s="385"/>
      <c r="H622" s="386"/>
      <c r="I622" s="387"/>
      <c r="J622" s="387"/>
      <c r="K622" s="387"/>
    </row>
    <row r="623" spans="1:11" x14ac:dyDescent="0.2">
      <c r="A623" s="387"/>
      <c r="B623" s="387"/>
      <c r="C623" s="385"/>
      <c r="D623" s="385"/>
      <c r="E623" s="385"/>
      <c r="F623" s="385"/>
      <c r="G623" s="385"/>
      <c r="H623" s="386"/>
      <c r="I623" s="387"/>
      <c r="J623" s="387"/>
      <c r="K623" s="387"/>
    </row>
    <row r="624" spans="1:11" x14ac:dyDescent="0.2">
      <c r="A624" s="387"/>
      <c r="B624" s="387"/>
      <c r="C624" s="385"/>
      <c r="D624" s="385"/>
      <c r="E624" s="385"/>
      <c r="F624" s="385"/>
      <c r="G624" s="385"/>
      <c r="H624" s="386"/>
      <c r="I624" s="387"/>
      <c r="J624" s="387"/>
      <c r="K624" s="387"/>
    </row>
    <row r="625" spans="1:11" x14ac:dyDescent="0.2">
      <c r="A625" s="387"/>
      <c r="B625" s="387"/>
      <c r="C625" s="385"/>
      <c r="D625" s="385"/>
      <c r="E625" s="385"/>
      <c r="F625" s="385"/>
      <c r="G625" s="385"/>
      <c r="H625" s="386"/>
      <c r="I625" s="387"/>
      <c r="J625" s="387"/>
      <c r="K625" s="387"/>
    </row>
    <row r="626" spans="1:11" x14ac:dyDescent="0.2">
      <c r="A626" s="387"/>
      <c r="B626" s="387"/>
      <c r="C626" s="385"/>
      <c r="D626" s="385"/>
      <c r="E626" s="385"/>
      <c r="F626" s="385"/>
      <c r="G626" s="385"/>
      <c r="H626" s="386"/>
      <c r="I626" s="387"/>
      <c r="J626" s="387"/>
      <c r="K626" s="387"/>
    </row>
    <row r="627" spans="1:11" x14ac:dyDescent="0.2">
      <c r="A627" s="387"/>
      <c r="B627" s="387"/>
      <c r="C627" s="385"/>
      <c r="D627" s="385"/>
      <c r="E627" s="385"/>
      <c r="F627" s="385"/>
      <c r="G627" s="385"/>
      <c r="H627" s="386"/>
      <c r="I627" s="387"/>
      <c r="J627" s="387"/>
      <c r="K627" s="387"/>
    </row>
    <row r="628" spans="1:11" x14ac:dyDescent="0.2">
      <c r="A628" s="387"/>
      <c r="B628" s="387"/>
      <c r="C628" s="385"/>
      <c r="D628" s="385"/>
      <c r="E628" s="385"/>
      <c r="F628" s="385"/>
      <c r="G628" s="385"/>
      <c r="H628" s="386"/>
      <c r="I628" s="387"/>
      <c r="J628" s="387"/>
      <c r="K628" s="387"/>
    </row>
    <row r="629" spans="1:11" x14ac:dyDescent="0.2">
      <c r="A629" s="387"/>
      <c r="B629" s="387"/>
      <c r="C629" s="385"/>
      <c r="D629" s="385"/>
      <c r="E629" s="385"/>
      <c r="F629" s="385"/>
      <c r="G629" s="385"/>
      <c r="H629" s="386"/>
      <c r="I629" s="387"/>
      <c r="J629" s="387"/>
      <c r="K629" s="387"/>
    </row>
    <row r="630" spans="1:11" x14ac:dyDescent="0.2">
      <c r="A630" s="387"/>
      <c r="B630" s="387"/>
      <c r="C630" s="385"/>
      <c r="D630" s="385"/>
      <c r="E630" s="385"/>
      <c r="F630" s="385"/>
      <c r="G630" s="385"/>
      <c r="H630" s="386"/>
      <c r="I630" s="387"/>
      <c r="J630" s="387"/>
      <c r="K630" s="387"/>
    </row>
    <row r="631" spans="1:11" x14ac:dyDescent="0.2">
      <c r="A631" s="387"/>
      <c r="B631" s="387"/>
      <c r="C631" s="385"/>
      <c r="D631" s="385"/>
      <c r="E631" s="385"/>
      <c r="F631" s="385"/>
      <c r="G631" s="385"/>
      <c r="H631" s="386"/>
      <c r="I631" s="387"/>
      <c r="J631" s="387"/>
      <c r="K631" s="387"/>
    </row>
    <row r="632" spans="1:11" x14ac:dyDescent="0.2">
      <c r="A632" s="387"/>
      <c r="B632" s="387"/>
      <c r="C632" s="385"/>
      <c r="D632" s="385"/>
      <c r="E632" s="385"/>
      <c r="F632" s="385"/>
      <c r="G632" s="385"/>
      <c r="H632" s="386"/>
      <c r="I632" s="387"/>
      <c r="J632" s="387"/>
      <c r="K632" s="387"/>
    </row>
    <row r="633" spans="1:11" x14ac:dyDescent="0.2">
      <c r="A633" s="387"/>
      <c r="B633" s="387"/>
      <c r="C633" s="385"/>
      <c r="D633" s="385"/>
      <c r="E633" s="385"/>
      <c r="F633" s="385"/>
      <c r="G633" s="385"/>
      <c r="H633" s="386"/>
      <c r="I633" s="387"/>
      <c r="J633" s="387"/>
      <c r="K633" s="387"/>
    </row>
    <row r="634" spans="1:11" x14ac:dyDescent="0.2">
      <c r="A634" s="387"/>
      <c r="B634" s="387"/>
      <c r="C634" s="385"/>
      <c r="D634" s="385"/>
      <c r="E634" s="385"/>
      <c r="F634" s="385"/>
      <c r="G634" s="385"/>
      <c r="H634" s="386"/>
      <c r="I634" s="387"/>
      <c r="J634" s="387"/>
      <c r="K634" s="387"/>
    </row>
    <row r="635" spans="1:11" x14ac:dyDescent="0.2">
      <c r="A635" s="387"/>
      <c r="B635" s="387"/>
      <c r="C635" s="385"/>
      <c r="D635" s="385"/>
      <c r="E635" s="385"/>
      <c r="F635" s="385"/>
      <c r="G635" s="385"/>
      <c r="H635" s="386"/>
      <c r="I635" s="387"/>
      <c r="J635" s="387"/>
      <c r="K635" s="387"/>
    </row>
    <row r="636" spans="1:11" x14ac:dyDescent="0.2">
      <c r="A636" s="387"/>
      <c r="B636" s="387"/>
      <c r="C636" s="385"/>
      <c r="D636" s="385"/>
      <c r="E636" s="385"/>
      <c r="F636" s="385"/>
      <c r="G636" s="385"/>
      <c r="H636" s="386"/>
      <c r="I636" s="387"/>
      <c r="J636" s="387"/>
      <c r="K636" s="387"/>
    </row>
    <row r="637" spans="1:11" x14ac:dyDescent="0.2">
      <c r="A637" s="387"/>
      <c r="B637" s="387"/>
      <c r="C637" s="385"/>
      <c r="D637" s="385"/>
      <c r="E637" s="385"/>
      <c r="F637" s="385"/>
      <c r="G637" s="385"/>
      <c r="H637" s="386"/>
      <c r="I637" s="387"/>
      <c r="J637" s="387"/>
      <c r="K637" s="387"/>
    </row>
    <row r="638" spans="1:11" x14ac:dyDescent="0.2">
      <c r="A638" s="387"/>
      <c r="B638" s="387"/>
      <c r="C638" s="385"/>
      <c r="D638" s="385"/>
      <c r="E638" s="385"/>
      <c r="F638" s="385"/>
      <c r="G638" s="385"/>
      <c r="H638" s="386"/>
      <c r="I638" s="387"/>
      <c r="J638" s="387"/>
      <c r="K638" s="387"/>
    </row>
    <row r="639" spans="1:11" x14ac:dyDescent="0.2">
      <c r="A639" s="387"/>
      <c r="B639" s="387"/>
      <c r="C639" s="385"/>
      <c r="D639" s="385"/>
      <c r="E639" s="385"/>
      <c r="F639" s="385"/>
      <c r="G639" s="385"/>
      <c r="H639" s="386"/>
      <c r="I639" s="387"/>
      <c r="J639" s="387"/>
      <c r="K639" s="387"/>
    </row>
    <row r="640" spans="1:11" x14ac:dyDescent="0.2">
      <c r="A640" s="387"/>
      <c r="B640" s="387"/>
      <c r="C640" s="385"/>
      <c r="D640" s="385"/>
      <c r="E640" s="385"/>
      <c r="F640" s="385"/>
      <c r="G640" s="385"/>
      <c r="H640" s="386"/>
      <c r="I640" s="387"/>
      <c r="J640" s="387"/>
      <c r="K640" s="387"/>
    </row>
    <row r="641" spans="1:11" x14ac:dyDescent="0.2">
      <c r="A641" s="387"/>
      <c r="B641" s="387"/>
      <c r="C641" s="385"/>
      <c r="D641" s="385"/>
      <c r="E641" s="385"/>
      <c r="F641" s="385"/>
      <c r="G641" s="385"/>
      <c r="H641" s="386"/>
      <c r="I641" s="387"/>
      <c r="J641" s="387"/>
      <c r="K641" s="387"/>
    </row>
    <row r="642" spans="1:11" x14ac:dyDescent="0.2">
      <c r="A642" s="387"/>
      <c r="B642" s="387"/>
      <c r="C642" s="385"/>
      <c r="D642" s="385"/>
      <c r="E642" s="385"/>
      <c r="F642" s="385"/>
      <c r="G642" s="385"/>
      <c r="H642" s="386"/>
      <c r="I642" s="387"/>
      <c r="J642" s="387"/>
      <c r="K642" s="387"/>
    </row>
    <row r="643" spans="1:11" x14ac:dyDescent="0.2">
      <c r="A643" s="387"/>
      <c r="B643" s="387"/>
      <c r="C643" s="385"/>
      <c r="D643" s="385"/>
      <c r="E643" s="385"/>
      <c r="F643" s="385"/>
      <c r="G643" s="385"/>
      <c r="H643" s="386"/>
      <c r="I643" s="387"/>
      <c r="J643" s="387"/>
      <c r="K643" s="387"/>
    </row>
    <row r="644" spans="1:11" x14ac:dyDescent="0.2">
      <c r="A644" s="387"/>
      <c r="B644" s="387"/>
      <c r="C644" s="385"/>
      <c r="D644" s="385"/>
      <c r="E644" s="385"/>
      <c r="F644" s="385"/>
      <c r="G644" s="385"/>
      <c r="H644" s="386"/>
      <c r="I644" s="387"/>
      <c r="J644" s="387"/>
      <c r="K644" s="387"/>
    </row>
    <row r="645" spans="1:11" x14ac:dyDescent="0.2">
      <c r="A645" s="387"/>
      <c r="B645" s="387"/>
      <c r="C645" s="385"/>
      <c r="D645" s="385"/>
      <c r="E645" s="385"/>
      <c r="F645" s="385"/>
      <c r="G645" s="385"/>
      <c r="H645" s="386"/>
      <c r="I645" s="387"/>
      <c r="J645" s="387"/>
      <c r="K645" s="387"/>
    </row>
    <row r="646" spans="1:11" x14ac:dyDescent="0.2">
      <c r="A646" s="387"/>
      <c r="B646" s="387"/>
      <c r="C646" s="385"/>
      <c r="D646" s="385"/>
      <c r="E646" s="385"/>
      <c r="F646" s="385"/>
      <c r="G646" s="385"/>
      <c r="H646" s="386"/>
      <c r="I646" s="387"/>
      <c r="J646" s="387"/>
      <c r="K646" s="387"/>
    </row>
    <row r="647" spans="1:11" x14ac:dyDescent="0.2">
      <c r="A647" s="387"/>
      <c r="B647" s="387"/>
      <c r="C647" s="385"/>
      <c r="D647" s="385"/>
      <c r="E647" s="385"/>
      <c r="F647" s="385"/>
      <c r="G647" s="385"/>
      <c r="H647" s="386"/>
      <c r="I647" s="387"/>
      <c r="J647" s="387"/>
      <c r="K647" s="387"/>
    </row>
    <row r="648" spans="1:11" x14ac:dyDescent="0.2">
      <c r="A648" s="387"/>
      <c r="B648" s="387"/>
      <c r="C648" s="385"/>
      <c r="D648" s="385"/>
      <c r="E648" s="385"/>
      <c r="F648" s="385"/>
      <c r="G648" s="385"/>
      <c r="H648" s="386"/>
      <c r="I648" s="387"/>
      <c r="J648" s="387"/>
      <c r="K648" s="387"/>
    </row>
    <row r="649" spans="1:11" x14ac:dyDescent="0.2">
      <c r="A649" s="387"/>
      <c r="B649" s="387"/>
      <c r="C649" s="385"/>
      <c r="D649" s="385"/>
      <c r="E649" s="385"/>
      <c r="F649" s="385"/>
      <c r="G649" s="385"/>
      <c r="H649" s="386"/>
      <c r="I649" s="387"/>
      <c r="J649" s="387"/>
      <c r="K649" s="387"/>
    </row>
    <row r="650" spans="1:11" x14ac:dyDescent="0.2">
      <c r="A650" s="387"/>
      <c r="B650" s="387"/>
      <c r="C650" s="385"/>
      <c r="D650" s="385"/>
      <c r="E650" s="385"/>
      <c r="F650" s="385"/>
      <c r="G650" s="385"/>
      <c r="H650" s="386"/>
      <c r="I650" s="387"/>
      <c r="J650" s="387"/>
      <c r="K650" s="387"/>
    </row>
    <row r="651" spans="1:11" x14ac:dyDescent="0.2">
      <c r="A651" s="387"/>
      <c r="B651" s="387"/>
      <c r="C651" s="385"/>
      <c r="D651" s="385"/>
      <c r="E651" s="385"/>
      <c r="F651" s="385"/>
      <c r="G651" s="385"/>
      <c r="H651" s="386"/>
      <c r="I651" s="387"/>
      <c r="J651" s="387"/>
      <c r="K651" s="387"/>
    </row>
    <row r="652" spans="1:11" x14ac:dyDescent="0.2">
      <c r="A652" s="387"/>
      <c r="B652" s="387"/>
      <c r="C652" s="385"/>
      <c r="D652" s="385"/>
      <c r="E652" s="385"/>
      <c r="F652" s="385"/>
      <c r="G652" s="385"/>
      <c r="H652" s="386"/>
      <c r="I652" s="387"/>
      <c r="J652" s="387"/>
      <c r="K652" s="387"/>
    </row>
    <row r="653" spans="1:11" x14ac:dyDescent="0.2">
      <c r="A653" s="387"/>
      <c r="B653" s="387"/>
      <c r="C653" s="385"/>
      <c r="D653" s="385"/>
      <c r="E653" s="385"/>
      <c r="F653" s="385"/>
      <c r="G653" s="385"/>
      <c r="H653" s="386"/>
      <c r="I653" s="387"/>
      <c r="J653" s="387"/>
      <c r="K653" s="387"/>
    </row>
    <row r="654" spans="1:11" x14ac:dyDescent="0.2">
      <c r="A654" s="387"/>
      <c r="B654" s="387"/>
      <c r="C654" s="385"/>
      <c r="D654" s="385"/>
      <c r="E654" s="385"/>
      <c r="F654" s="385"/>
      <c r="G654" s="385"/>
      <c r="H654" s="386"/>
      <c r="I654" s="387"/>
      <c r="J654" s="387"/>
      <c r="K654" s="387"/>
    </row>
    <row r="655" spans="1:11" x14ac:dyDescent="0.2">
      <c r="A655" s="387"/>
      <c r="B655" s="387"/>
      <c r="C655" s="385"/>
      <c r="D655" s="385"/>
      <c r="E655" s="385"/>
      <c r="F655" s="385"/>
      <c r="G655" s="385"/>
      <c r="H655" s="386"/>
      <c r="I655" s="387"/>
      <c r="J655" s="387"/>
      <c r="K655" s="387"/>
    </row>
    <row r="656" spans="1:11" x14ac:dyDescent="0.2">
      <c r="A656" s="387"/>
      <c r="B656" s="387"/>
      <c r="C656" s="385"/>
      <c r="D656" s="385"/>
      <c r="E656" s="385"/>
      <c r="F656" s="385"/>
      <c r="G656" s="385"/>
      <c r="H656" s="386"/>
      <c r="I656" s="387"/>
      <c r="J656" s="387"/>
      <c r="K656" s="387"/>
    </row>
    <row r="657" spans="1:11" x14ac:dyDescent="0.2">
      <c r="A657" s="387"/>
      <c r="B657" s="387"/>
      <c r="C657" s="385"/>
      <c r="D657" s="385"/>
      <c r="E657" s="385"/>
      <c r="F657" s="385"/>
      <c r="G657" s="385"/>
      <c r="H657" s="386"/>
      <c r="I657" s="387"/>
      <c r="J657" s="387"/>
      <c r="K657" s="387"/>
    </row>
    <row r="658" spans="1:11" x14ac:dyDescent="0.2">
      <c r="A658" s="387"/>
      <c r="B658" s="387"/>
      <c r="C658" s="385"/>
      <c r="D658" s="385"/>
      <c r="E658" s="385"/>
      <c r="F658" s="385"/>
      <c r="G658" s="385"/>
      <c r="H658" s="386"/>
      <c r="I658" s="387"/>
      <c r="J658" s="387"/>
      <c r="K658" s="387"/>
    </row>
    <row r="659" spans="1:11" x14ac:dyDescent="0.2">
      <c r="A659" s="387"/>
      <c r="B659" s="387"/>
      <c r="C659" s="385"/>
      <c r="D659" s="385"/>
      <c r="E659" s="385"/>
      <c r="F659" s="385"/>
      <c r="G659" s="385"/>
      <c r="H659" s="386"/>
      <c r="I659" s="387"/>
      <c r="J659" s="387"/>
      <c r="K659" s="387"/>
    </row>
    <row r="660" spans="1:11" x14ac:dyDescent="0.2">
      <c r="A660" s="387"/>
      <c r="B660" s="387"/>
      <c r="C660" s="385"/>
      <c r="D660" s="385"/>
      <c r="E660" s="385"/>
      <c r="F660" s="385"/>
      <c r="G660" s="385"/>
      <c r="H660" s="386"/>
      <c r="I660" s="387"/>
      <c r="J660" s="387"/>
      <c r="K660" s="387"/>
    </row>
    <row r="661" spans="1:11" x14ac:dyDescent="0.2">
      <c r="A661" s="387"/>
      <c r="B661" s="387"/>
      <c r="C661" s="385"/>
      <c r="D661" s="385"/>
      <c r="E661" s="385"/>
      <c r="F661" s="385"/>
      <c r="G661" s="385"/>
      <c r="H661" s="386"/>
      <c r="I661" s="387"/>
      <c r="J661" s="387"/>
      <c r="K661" s="387"/>
    </row>
    <row r="662" spans="1:11" x14ac:dyDescent="0.2">
      <c r="A662" s="387"/>
      <c r="B662" s="387"/>
      <c r="C662" s="385"/>
      <c r="D662" s="385"/>
      <c r="E662" s="385"/>
      <c r="F662" s="385"/>
      <c r="G662" s="385"/>
      <c r="H662" s="386"/>
      <c r="I662" s="387"/>
      <c r="J662" s="387"/>
      <c r="K662" s="387"/>
    </row>
    <row r="663" spans="1:11" x14ac:dyDescent="0.2">
      <c r="A663" s="387"/>
      <c r="B663" s="387"/>
      <c r="C663" s="385"/>
      <c r="D663" s="385"/>
      <c r="E663" s="385"/>
      <c r="F663" s="385"/>
      <c r="G663" s="385"/>
      <c r="H663" s="386"/>
      <c r="I663" s="387"/>
      <c r="J663" s="387"/>
      <c r="K663" s="387"/>
    </row>
    <row r="664" spans="1:11" x14ac:dyDescent="0.2">
      <c r="A664" s="387"/>
      <c r="B664" s="387"/>
      <c r="C664" s="385"/>
      <c r="D664" s="385"/>
      <c r="E664" s="385"/>
      <c r="F664" s="385"/>
      <c r="G664" s="385"/>
      <c r="H664" s="386"/>
      <c r="I664" s="387"/>
      <c r="J664" s="387"/>
      <c r="K664" s="387"/>
    </row>
    <row r="665" spans="1:11" x14ac:dyDescent="0.2">
      <c r="A665" s="387"/>
      <c r="B665" s="387"/>
      <c r="C665" s="385"/>
      <c r="D665" s="385"/>
      <c r="E665" s="385"/>
      <c r="F665" s="385"/>
      <c r="G665" s="385"/>
      <c r="H665" s="386"/>
      <c r="I665" s="387"/>
      <c r="J665" s="387"/>
      <c r="K665" s="387"/>
    </row>
    <row r="666" spans="1:11" x14ac:dyDescent="0.2">
      <c r="A666" s="387"/>
      <c r="B666" s="387"/>
      <c r="C666" s="385"/>
      <c r="D666" s="385"/>
      <c r="E666" s="385"/>
      <c r="F666" s="385"/>
      <c r="G666" s="385"/>
      <c r="H666" s="386"/>
      <c r="I666" s="387"/>
      <c r="J666" s="387"/>
      <c r="K666" s="387"/>
    </row>
    <row r="667" spans="1:11" x14ac:dyDescent="0.2">
      <c r="A667" s="387"/>
      <c r="B667" s="387"/>
      <c r="C667" s="385"/>
      <c r="D667" s="385"/>
      <c r="E667" s="385"/>
      <c r="F667" s="385"/>
      <c r="G667" s="385"/>
      <c r="H667" s="386"/>
      <c r="I667" s="387"/>
      <c r="J667" s="387"/>
      <c r="K667" s="387"/>
    </row>
    <row r="668" spans="1:11" x14ac:dyDescent="0.2">
      <c r="A668" s="387"/>
      <c r="B668" s="387"/>
      <c r="C668" s="385"/>
      <c r="D668" s="385"/>
      <c r="E668" s="385"/>
      <c r="F668" s="385"/>
      <c r="G668" s="385"/>
      <c r="H668" s="386"/>
      <c r="I668" s="387"/>
      <c r="J668" s="387"/>
      <c r="K668" s="387"/>
    </row>
    <row r="669" spans="1:11" x14ac:dyDescent="0.2">
      <c r="A669" s="387"/>
      <c r="B669" s="387"/>
      <c r="C669" s="385"/>
      <c r="D669" s="385"/>
      <c r="E669" s="385"/>
      <c r="F669" s="385"/>
      <c r="G669" s="385"/>
      <c r="H669" s="386"/>
      <c r="I669" s="387"/>
      <c r="J669" s="387"/>
      <c r="K669" s="387"/>
    </row>
    <row r="670" spans="1:11" x14ac:dyDescent="0.2">
      <c r="A670" s="387"/>
      <c r="B670" s="387"/>
      <c r="C670" s="385"/>
      <c r="D670" s="385"/>
      <c r="E670" s="385"/>
      <c r="F670" s="385"/>
      <c r="G670" s="385"/>
      <c r="H670" s="386"/>
      <c r="I670" s="387"/>
      <c r="J670" s="387"/>
      <c r="K670" s="387"/>
    </row>
    <row r="671" spans="1:11" x14ac:dyDescent="0.2">
      <c r="A671" s="387"/>
      <c r="B671" s="387"/>
      <c r="C671" s="385"/>
      <c r="D671" s="385"/>
      <c r="E671" s="385"/>
      <c r="F671" s="385"/>
      <c r="G671" s="385"/>
      <c r="H671" s="386"/>
      <c r="I671" s="387"/>
      <c r="J671" s="387"/>
      <c r="K671" s="387"/>
    </row>
    <row r="672" spans="1:11" x14ac:dyDescent="0.2">
      <c r="A672" s="387"/>
      <c r="B672" s="387"/>
      <c r="C672" s="385"/>
      <c r="D672" s="385"/>
      <c r="E672" s="385"/>
      <c r="F672" s="385"/>
      <c r="G672" s="385"/>
      <c r="H672" s="386"/>
      <c r="I672" s="387"/>
      <c r="J672" s="387"/>
      <c r="K672" s="387"/>
    </row>
    <row r="673" spans="1:11" x14ac:dyDescent="0.2">
      <c r="A673" s="387"/>
      <c r="B673" s="387"/>
      <c r="C673" s="385"/>
      <c r="D673" s="385"/>
      <c r="E673" s="385"/>
      <c r="F673" s="385"/>
      <c r="G673" s="385"/>
      <c r="H673" s="386"/>
      <c r="I673" s="387"/>
      <c r="J673" s="387"/>
      <c r="K673" s="387"/>
    </row>
    <row r="674" spans="1:11" x14ac:dyDescent="0.2">
      <c r="A674" s="387"/>
      <c r="B674" s="387"/>
      <c r="C674" s="385"/>
      <c r="D674" s="385"/>
      <c r="E674" s="385"/>
      <c r="F674" s="385"/>
      <c r="G674" s="385"/>
      <c r="H674" s="386"/>
      <c r="I674" s="387"/>
      <c r="J674" s="387"/>
      <c r="K674" s="387"/>
    </row>
    <row r="675" spans="1:11" x14ac:dyDescent="0.2">
      <c r="A675" s="387"/>
      <c r="B675" s="387"/>
      <c r="C675" s="385"/>
      <c r="D675" s="385"/>
      <c r="E675" s="385"/>
      <c r="F675" s="385"/>
      <c r="G675" s="385"/>
      <c r="H675" s="386"/>
      <c r="I675" s="387"/>
      <c r="J675" s="387"/>
      <c r="K675" s="387"/>
    </row>
    <row r="676" spans="1:11" x14ac:dyDescent="0.2">
      <c r="A676" s="387"/>
      <c r="B676" s="387"/>
      <c r="C676" s="385"/>
      <c r="D676" s="385"/>
      <c r="E676" s="385"/>
      <c r="F676" s="385"/>
      <c r="G676" s="385"/>
      <c r="H676" s="386"/>
      <c r="I676" s="387"/>
      <c r="J676" s="387"/>
      <c r="K676" s="387"/>
    </row>
    <row r="677" spans="1:11" x14ac:dyDescent="0.2">
      <c r="A677" s="387"/>
      <c r="B677" s="387"/>
      <c r="C677" s="385"/>
      <c r="D677" s="385"/>
      <c r="E677" s="385"/>
      <c r="F677" s="385"/>
      <c r="G677" s="385"/>
      <c r="H677" s="386"/>
      <c r="I677" s="387"/>
      <c r="J677" s="387"/>
      <c r="K677" s="387"/>
    </row>
    <row r="678" spans="1:11" x14ac:dyDescent="0.2">
      <c r="A678" s="387"/>
      <c r="B678" s="387"/>
      <c r="C678" s="385"/>
      <c r="D678" s="385"/>
      <c r="E678" s="385"/>
      <c r="F678" s="385"/>
      <c r="G678" s="385"/>
      <c r="H678" s="386"/>
      <c r="I678" s="387"/>
      <c r="J678" s="387"/>
      <c r="K678" s="387"/>
    </row>
    <row r="679" spans="1:11" x14ac:dyDescent="0.2">
      <c r="A679" s="387"/>
      <c r="B679" s="387"/>
      <c r="C679" s="385"/>
      <c r="D679" s="385"/>
      <c r="E679" s="385"/>
      <c r="F679" s="385"/>
      <c r="G679" s="385"/>
      <c r="H679" s="386"/>
      <c r="I679" s="387"/>
      <c r="J679" s="387"/>
      <c r="K679" s="387"/>
    </row>
    <row r="680" spans="1:11" x14ac:dyDescent="0.2">
      <c r="A680" s="387"/>
      <c r="B680" s="387"/>
      <c r="C680" s="385"/>
      <c r="D680" s="385"/>
      <c r="E680" s="385"/>
      <c r="F680" s="385"/>
      <c r="G680" s="385"/>
      <c r="H680" s="386"/>
      <c r="I680" s="387"/>
      <c r="J680" s="387"/>
      <c r="K680" s="387"/>
    </row>
    <row r="681" spans="1:11" x14ac:dyDescent="0.2">
      <c r="A681" s="387"/>
      <c r="B681" s="387"/>
      <c r="C681" s="385"/>
      <c r="D681" s="385"/>
      <c r="E681" s="385"/>
      <c r="F681" s="385"/>
      <c r="G681" s="385"/>
      <c r="H681" s="386"/>
      <c r="I681" s="387"/>
      <c r="J681" s="387"/>
      <c r="K681" s="387"/>
    </row>
    <row r="682" spans="1:11" x14ac:dyDescent="0.2">
      <c r="A682" s="387"/>
      <c r="B682" s="387"/>
      <c r="C682" s="385"/>
      <c r="D682" s="385"/>
      <c r="E682" s="385"/>
      <c r="F682" s="385"/>
      <c r="G682" s="385"/>
      <c r="H682" s="386"/>
      <c r="I682" s="387"/>
      <c r="J682" s="387"/>
      <c r="K682" s="387"/>
    </row>
    <row r="683" spans="1:11" x14ac:dyDescent="0.2">
      <c r="A683" s="387"/>
      <c r="B683" s="387"/>
      <c r="C683" s="385"/>
      <c r="D683" s="385"/>
      <c r="E683" s="385"/>
      <c r="F683" s="385"/>
      <c r="G683" s="385"/>
      <c r="H683" s="386"/>
      <c r="I683" s="387"/>
      <c r="J683" s="387"/>
      <c r="K683" s="387"/>
    </row>
    <row r="684" spans="1:11" x14ac:dyDescent="0.2">
      <c r="A684" s="387"/>
      <c r="B684" s="387"/>
      <c r="C684" s="385"/>
      <c r="D684" s="385"/>
      <c r="E684" s="385"/>
      <c r="F684" s="385"/>
      <c r="G684" s="385"/>
      <c r="H684" s="386"/>
      <c r="I684" s="387"/>
      <c r="J684" s="387"/>
      <c r="K684" s="387"/>
    </row>
    <row r="685" spans="1:11" x14ac:dyDescent="0.2">
      <c r="A685" s="387"/>
      <c r="B685" s="387"/>
      <c r="C685" s="385"/>
      <c r="D685" s="385"/>
      <c r="E685" s="385"/>
      <c r="F685" s="385"/>
      <c r="G685" s="385"/>
      <c r="H685" s="386"/>
      <c r="I685" s="387"/>
      <c r="J685" s="387"/>
      <c r="K685" s="387"/>
    </row>
    <row r="686" spans="1:11" x14ac:dyDescent="0.2">
      <c r="A686" s="387"/>
      <c r="B686" s="387"/>
      <c r="C686" s="385"/>
      <c r="D686" s="385"/>
      <c r="E686" s="385"/>
      <c r="F686" s="385"/>
      <c r="G686" s="385"/>
      <c r="H686" s="386"/>
      <c r="I686" s="387"/>
      <c r="J686" s="387"/>
      <c r="K686" s="387"/>
    </row>
    <row r="687" spans="1:11" x14ac:dyDescent="0.2">
      <c r="A687" s="387"/>
      <c r="B687" s="387"/>
      <c r="C687" s="385"/>
      <c r="D687" s="385"/>
      <c r="E687" s="385"/>
      <c r="F687" s="385"/>
      <c r="G687" s="385"/>
      <c r="H687" s="386"/>
      <c r="I687" s="387"/>
      <c r="J687" s="387"/>
      <c r="K687" s="387"/>
    </row>
    <row r="688" spans="1:11" x14ac:dyDescent="0.2">
      <c r="A688" s="387"/>
      <c r="B688" s="387"/>
      <c r="C688" s="385"/>
      <c r="D688" s="385"/>
      <c r="E688" s="385"/>
      <c r="F688" s="385"/>
      <c r="G688" s="385"/>
      <c r="H688" s="386"/>
      <c r="I688" s="387"/>
      <c r="J688" s="387"/>
      <c r="K688" s="387"/>
    </row>
    <row r="689" spans="1:11" x14ac:dyDescent="0.2">
      <c r="A689" s="387"/>
      <c r="B689" s="387"/>
      <c r="C689" s="385"/>
      <c r="D689" s="385"/>
      <c r="E689" s="385"/>
      <c r="F689" s="385"/>
      <c r="G689" s="385"/>
      <c r="H689" s="386"/>
      <c r="I689" s="387"/>
      <c r="J689" s="387"/>
      <c r="K689" s="387"/>
    </row>
    <row r="690" spans="1:11" x14ac:dyDescent="0.2">
      <c r="A690" s="387"/>
      <c r="B690" s="387"/>
      <c r="C690" s="385"/>
      <c r="D690" s="385"/>
      <c r="E690" s="385"/>
      <c r="F690" s="385"/>
      <c r="G690" s="385"/>
      <c r="H690" s="386"/>
      <c r="I690" s="387"/>
      <c r="J690" s="387"/>
      <c r="K690" s="387"/>
    </row>
    <row r="691" spans="1:11" x14ac:dyDescent="0.2">
      <c r="A691" s="387"/>
      <c r="B691" s="387"/>
      <c r="C691" s="385"/>
      <c r="D691" s="385"/>
      <c r="E691" s="385"/>
      <c r="F691" s="385"/>
      <c r="G691" s="385"/>
      <c r="H691" s="386"/>
      <c r="I691" s="387"/>
      <c r="J691" s="387"/>
      <c r="K691" s="387"/>
    </row>
    <row r="692" spans="1:11" x14ac:dyDescent="0.2">
      <c r="A692" s="387"/>
      <c r="B692" s="387"/>
      <c r="C692" s="385"/>
      <c r="D692" s="385"/>
      <c r="E692" s="385"/>
      <c r="F692" s="385"/>
      <c r="G692" s="385"/>
      <c r="H692" s="386"/>
      <c r="I692" s="387"/>
      <c r="J692" s="387"/>
      <c r="K692" s="387"/>
    </row>
    <row r="693" spans="1:11" x14ac:dyDescent="0.2">
      <c r="A693" s="387"/>
      <c r="B693" s="387"/>
      <c r="C693" s="385"/>
      <c r="D693" s="385"/>
      <c r="E693" s="385"/>
      <c r="F693" s="385"/>
      <c r="G693" s="385"/>
      <c r="H693" s="386"/>
      <c r="I693" s="387"/>
      <c r="J693" s="387"/>
      <c r="K693" s="387"/>
    </row>
    <row r="694" spans="1:11" x14ac:dyDescent="0.2">
      <c r="A694" s="387"/>
      <c r="B694" s="387"/>
      <c r="C694" s="385"/>
      <c r="D694" s="385"/>
      <c r="E694" s="385"/>
      <c r="F694" s="385"/>
      <c r="G694" s="385"/>
      <c r="H694" s="386"/>
      <c r="I694" s="387"/>
      <c r="J694" s="387"/>
      <c r="K694" s="387"/>
    </row>
    <row r="695" spans="1:11" x14ac:dyDescent="0.2">
      <c r="A695" s="387"/>
      <c r="B695" s="387"/>
      <c r="C695" s="385"/>
      <c r="D695" s="385"/>
      <c r="E695" s="385"/>
      <c r="F695" s="385"/>
      <c r="G695" s="385"/>
      <c r="H695" s="386"/>
      <c r="I695" s="387"/>
      <c r="J695" s="387"/>
      <c r="K695" s="387"/>
    </row>
    <row r="696" spans="1:11" x14ac:dyDescent="0.2">
      <c r="A696" s="387"/>
      <c r="B696" s="387"/>
      <c r="C696" s="385"/>
      <c r="D696" s="385"/>
      <c r="E696" s="385"/>
      <c r="F696" s="385"/>
      <c r="G696" s="385"/>
      <c r="H696" s="386"/>
      <c r="I696" s="387"/>
      <c r="J696" s="387"/>
      <c r="K696" s="387"/>
    </row>
    <row r="697" spans="1:11" x14ac:dyDescent="0.2">
      <c r="A697" s="387"/>
      <c r="B697" s="387"/>
      <c r="C697" s="385"/>
      <c r="D697" s="385"/>
      <c r="E697" s="385"/>
      <c r="F697" s="385"/>
      <c r="G697" s="385"/>
      <c r="H697" s="386"/>
      <c r="I697" s="387"/>
      <c r="J697" s="387"/>
      <c r="K697" s="387"/>
    </row>
    <row r="698" spans="1:11" x14ac:dyDescent="0.2">
      <c r="A698" s="387"/>
      <c r="B698" s="387"/>
      <c r="C698" s="385"/>
      <c r="D698" s="385"/>
      <c r="E698" s="385"/>
      <c r="F698" s="385"/>
      <c r="G698" s="385"/>
      <c r="H698" s="386"/>
      <c r="I698" s="387"/>
      <c r="J698" s="387"/>
      <c r="K698" s="387"/>
    </row>
    <row r="699" spans="1:11" x14ac:dyDescent="0.2">
      <c r="A699" s="387"/>
      <c r="B699" s="387"/>
      <c r="C699" s="385"/>
      <c r="D699" s="385"/>
      <c r="E699" s="385"/>
      <c r="F699" s="385"/>
      <c r="G699" s="385"/>
      <c r="H699" s="386"/>
      <c r="I699" s="387"/>
      <c r="J699" s="387"/>
      <c r="K699" s="387"/>
    </row>
    <row r="700" spans="1:11" x14ac:dyDescent="0.2">
      <c r="A700" s="387"/>
      <c r="B700" s="387"/>
      <c r="C700" s="385"/>
      <c r="D700" s="385"/>
      <c r="E700" s="385"/>
      <c r="F700" s="385"/>
      <c r="G700" s="385"/>
      <c r="H700" s="386"/>
      <c r="I700" s="387"/>
      <c r="J700" s="387"/>
      <c r="K700" s="387"/>
    </row>
    <row r="701" spans="1:11" x14ac:dyDescent="0.2">
      <c r="A701" s="387"/>
      <c r="B701" s="387"/>
      <c r="C701" s="385"/>
      <c r="D701" s="385"/>
      <c r="E701" s="385"/>
      <c r="F701" s="385"/>
      <c r="G701" s="385"/>
      <c r="H701" s="386"/>
      <c r="I701" s="387"/>
      <c r="J701" s="387"/>
      <c r="K701" s="387"/>
    </row>
    <row r="702" spans="1:11" x14ac:dyDescent="0.2">
      <c r="A702" s="387"/>
      <c r="B702" s="387"/>
      <c r="C702" s="385"/>
      <c r="D702" s="385"/>
      <c r="E702" s="385"/>
      <c r="F702" s="385"/>
      <c r="G702" s="385"/>
      <c r="H702" s="386"/>
      <c r="I702" s="387"/>
      <c r="J702" s="387"/>
      <c r="K702" s="387"/>
    </row>
    <row r="703" spans="1:11" x14ac:dyDescent="0.2">
      <c r="A703" s="387"/>
      <c r="B703" s="387"/>
      <c r="C703" s="385"/>
      <c r="D703" s="385"/>
      <c r="E703" s="385"/>
      <c r="F703" s="385"/>
      <c r="G703" s="385"/>
      <c r="H703" s="386"/>
      <c r="I703" s="387"/>
      <c r="J703" s="387"/>
      <c r="K703" s="387"/>
    </row>
    <row r="704" spans="1:11" x14ac:dyDescent="0.2">
      <c r="A704" s="387"/>
      <c r="B704" s="387"/>
      <c r="C704" s="385"/>
      <c r="D704" s="385"/>
      <c r="E704" s="385"/>
      <c r="F704" s="385"/>
      <c r="G704" s="385"/>
      <c r="H704" s="386"/>
      <c r="I704" s="387"/>
      <c r="J704" s="387"/>
      <c r="K704" s="387"/>
    </row>
    <row r="705" spans="1:11" x14ac:dyDescent="0.2">
      <c r="A705" s="387"/>
      <c r="B705" s="387"/>
      <c r="C705" s="385"/>
      <c r="D705" s="385"/>
      <c r="E705" s="385"/>
      <c r="F705" s="385"/>
      <c r="G705" s="385"/>
      <c r="H705" s="386"/>
      <c r="I705" s="387"/>
      <c r="J705" s="387"/>
      <c r="K705" s="387"/>
    </row>
    <row r="706" spans="1:11" x14ac:dyDescent="0.2">
      <c r="A706" s="387"/>
      <c r="B706" s="387"/>
      <c r="C706" s="385"/>
      <c r="D706" s="385"/>
      <c r="E706" s="385"/>
      <c r="F706" s="385"/>
      <c r="G706" s="385"/>
      <c r="H706" s="386"/>
      <c r="I706" s="387"/>
      <c r="J706" s="387"/>
      <c r="K706" s="387"/>
    </row>
    <row r="707" spans="1:11" x14ac:dyDescent="0.2">
      <c r="A707" s="387"/>
      <c r="B707" s="387"/>
      <c r="C707" s="385"/>
      <c r="D707" s="385"/>
      <c r="E707" s="385"/>
      <c r="F707" s="385"/>
      <c r="G707" s="385"/>
      <c r="H707" s="386"/>
      <c r="I707" s="387"/>
      <c r="J707" s="387"/>
      <c r="K707" s="387"/>
    </row>
    <row r="708" spans="1:11" x14ac:dyDescent="0.2">
      <c r="A708" s="387"/>
      <c r="B708" s="387"/>
      <c r="C708" s="385"/>
      <c r="D708" s="385"/>
      <c r="E708" s="385"/>
      <c r="F708" s="385"/>
      <c r="G708" s="385"/>
      <c r="H708" s="386"/>
      <c r="I708" s="387"/>
      <c r="J708" s="387"/>
      <c r="K708" s="387"/>
    </row>
    <row r="709" spans="1:11" x14ac:dyDescent="0.2">
      <c r="A709" s="387"/>
      <c r="B709" s="387"/>
      <c r="C709" s="385"/>
      <c r="D709" s="385"/>
      <c r="E709" s="385"/>
      <c r="F709" s="385"/>
      <c r="G709" s="385"/>
      <c r="H709" s="386"/>
      <c r="I709" s="387"/>
      <c r="J709" s="387"/>
      <c r="K709" s="387"/>
    </row>
    <row r="710" spans="1:11" x14ac:dyDescent="0.2">
      <c r="A710" s="387"/>
      <c r="B710" s="387"/>
      <c r="C710" s="385"/>
      <c r="D710" s="385"/>
      <c r="E710" s="385"/>
      <c r="F710" s="385"/>
      <c r="G710" s="385"/>
      <c r="H710" s="386"/>
      <c r="I710" s="387"/>
      <c r="J710" s="387"/>
      <c r="K710" s="387"/>
    </row>
    <row r="711" spans="1:11" x14ac:dyDescent="0.2">
      <c r="A711" s="387"/>
      <c r="B711" s="387"/>
      <c r="C711" s="385"/>
      <c r="D711" s="385"/>
      <c r="E711" s="385"/>
      <c r="F711" s="385"/>
      <c r="G711" s="385"/>
      <c r="H711" s="386"/>
      <c r="I711" s="387"/>
      <c r="J711" s="387"/>
      <c r="K711" s="387"/>
    </row>
    <row r="712" spans="1:11" x14ac:dyDescent="0.2">
      <c r="A712" s="387"/>
      <c r="B712" s="387"/>
      <c r="C712" s="385"/>
      <c r="D712" s="385"/>
      <c r="E712" s="385"/>
      <c r="F712" s="385"/>
      <c r="G712" s="385"/>
      <c r="H712" s="386"/>
      <c r="I712" s="387"/>
      <c r="J712" s="387"/>
      <c r="K712" s="387"/>
    </row>
    <row r="713" spans="1:11" x14ac:dyDescent="0.2">
      <c r="A713" s="387"/>
      <c r="B713" s="387"/>
      <c r="C713" s="385"/>
      <c r="D713" s="385"/>
      <c r="E713" s="385"/>
      <c r="F713" s="385"/>
      <c r="G713" s="385"/>
      <c r="H713" s="386"/>
      <c r="I713" s="387"/>
      <c r="J713" s="387"/>
      <c r="K713" s="387"/>
    </row>
    <row r="714" spans="1:11" x14ac:dyDescent="0.2">
      <c r="A714" s="387"/>
      <c r="B714" s="387"/>
      <c r="C714" s="385"/>
      <c r="D714" s="385"/>
      <c r="E714" s="385"/>
      <c r="F714" s="385"/>
      <c r="G714" s="385"/>
      <c r="H714" s="386"/>
      <c r="I714" s="387"/>
      <c r="J714" s="387"/>
      <c r="K714" s="387"/>
    </row>
    <row r="715" spans="1:11" x14ac:dyDescent="0.2">
      <c r="A715" s="387"/>
      <c r="B715" s="387"/>
      <c r="C715" s="385"/>
      <c r="D715" s="385"/>
      <c r="E715" s="385"/>
      <c r="F715" s="385"/>
      <c r="G715" s="385"/>
      <c r="H715" s="386"/>
      <c r="I715" s="387"/>
      <c r="J715" s="387"/>
      <c r="K715" s="387"/>
    </row>
    <row r="716" spans="1:11" x14ac:dyDescent="0.2">
      <c r="A716" s="387"/>
      <c r="B716" s="387"/>
      <c r="C716" s="385"/>
      <c r="D716" s="385"/>
      <c r="E716" s="385"/>
      <c r="F716" s="385"/>
      <c r="G716" s="385"/>
      <c r="H716" s="386"/>
      <c r="I716" s="387"/>
      <c r="J716" s="387"/>
      <c r="K716" s="387"/>
    </row>
    <row r="717" spans="1:11" x14ac:dyDescent="0.2">
      <c r="A717" s="387"/>
      <c r="B717" s="387"/>
      <c r="C717" s="385"/>
      <c r="D717" s="385"/>
      <c r="E717" s="385"/>
      <c r="F717" s="385"/>
      <c r="G717" s="385"/>
      <c r="H717" s="386"/>
      <c r="I717" s="387"/>
      <c r="J717" s="387"/>
      <c r="K717" s="387"/>
    </row>
    <row r="718" spans="1:11" x14ac:dyDescent="0.2">
      <c r="A718" s="387"/>
      <c r="B718" s="387"/>
      <c r="C718" s="385"/>
      <c r="D718" s="385"/>
      <c r="E718" s="385"/>
      <c r="F718" s="385"/>
      <c r="G718" s="385"/>
      <c r="H718" s="386"/>
      <c r="I718" s="387"/>
      <c r="J718" s="387"/>
      <c r="K718" s="387"/>
    </row>
    <row r="719" spans="1:11" x14ac:dyDescent="0.2">
      <c r="A719" s="387"/>
      <c r="B719" s="387"/>
      <c r="C719" s="385"/>
      <c r="D719" s="385"/>
      <c r="E719" s="385"/>
      <c r="F719" s="385"/>
      <c r="G719" s="385"/>
      <c r="H719" s="386"/>
      <c r="I719" s="387"/>
      <c r="J719" s="387"/>
      <c r="K719" s="387"/>
    </row>
    <row r="720" spans="1:11" x14ac:dyDescent="0.2">
      <c r="A720" s="387"/>
      <c r="B720" s="387"/>
      <c r="C720" s="385"/>
      <c r="D720" s="385"/>
      <c r="E720" s="385"/>
      <c r="F720" s="385"/>
      <c r="G720" s="385"/>
      <c r="H720" s="386"/>
      <c r="I720" s="387"/>
      <c r="J720" s="387"/>
      <c r="K720" s="387"/>
    </row>
    <row r="721" spans="1:11" x14ac:dyDescent="0.2">
      <c r="A721" s="387"/>
      <c r="B721" s="387"/>
      <c r="C721" s="385"/>
      <c r="D721" s="385"/>
      <c r="E721" s="385"/>
      <c r="F721" s="385"/>
      <c r="G721" s="385"/>
      <c r="H721" s="386"/>
      <c r="I721" s="387"/>
      <c r="J721" s="387"/>
      <c r="K721" s="387"/>
    </row>
    <row r="722" spans="1:11" x14ac:dyDescent="0.2">
      <c r="A722" s="387"/>
      <c r="B722" s="387"/>
      <c r="C722" s="385"/>
      <c r="D722" s="385"/>
      <c r="E722" s="385"/>
      <c r="F722" s="385"/>
      <c r="G722" s="385"/>
      <c r="H722" s="386"/>
      <c r="I722" s="387"/>
      <c r="J722" s="387"/>
      <c r="K722" s="387"/>
    </row>
    <row r="723" spans="1:11" x14ac:dyDescent="0.2">
      <c r="A723" s="387"/>
      <c r="B723" s="387"/>
      <c r="C723" s="385"/>
      <c r="D723" s="385"/>
      <c r="E723" s="385"/>
      <c r="F723" s="385"/>
      <c r="G723" s="385"/>
      <c r="H723" s="386"/>
      <c r="I723" s="387"/>
      <c r="J723" s="387"/>
      <c r="K723" s="387"/>
    </row>
    <row r="724" spans="1:11" x14ac:dyDescent="0.2">
      <c r="A724" s="387"/>
      <c r="B724" s="387"/>
      <c r="C724" s="385"/>
      <c r="D724" s="385"/>
      <c r="E724" s="385"/>
      <c r="F724" s="385"/>
      <c r="G724" s="385"/>
      <c r="H724" s="386"/>
      <c r="I724" s="387"/>
      <c r="J724" s="387"/>
      <c r="K724" s="387"/>
    </row>
    <row r="725" spans="1:11" x14ac:dyDescent="0.2">
      <c r="A725" s="387"/>
      <c r="B725" s="387"/>
      <c r="C725" s="385"/>
      <c r="D725" s="385"/>
      <c r="E725" s="385"/>
      <c r="F725" s="385"/>
      <c r="G725" s="385"/>
      <c r="H725" s="386"/>
      <c r="I725" s="387"/>
      <c r="J725" s="387"/>
      <c r="K725" s="387"/>
    </row>
    <row r="726" spans="1:11" x14ac:dyDescent="0.2">
      <c r="A726" s="387"/>
      <c r="B726" s="387"/>
      <c r="C726" s="385"/>
      <c r="D726" s="385"/>
      <c r="E726" s="385"/>
      <c r="F726" s="385"/>
      <c r="G726" s="385"/>
      <c r="H726" s="386"/>
      <c r="I726" s="387"/>
      <c r="J726" s="387"/>
      <c r="K726" s="387"/>
    </row>
    <row r="727" spans="1:11" x14ac:dyDescent="0.2">
      <c r="A727" s="387"/>
      <c r="B727" s="387"/>
      <c r="C727" s="385"/>
      <c r="D727" s="385"/>
      <c r="E727" s="385"/>
      <c r="F727" s="385"/>
      <c r="G727" s="385"/>
      <c r="H727" s="386"/>
      <c r="I727" s="387"/>
      <c r="J727" s="387"/>
      <c r="K727" s="387"/>
    </row>
    <row r="728" spans="1:11" x14ac:dyDescent="0.2">
      <c r="A728" s="387"/>
      <c r="B728" s="387"/>
      <c r="C728" s="385"/>
      <c r="D728" s="385"/>
      <c r="E728" s="385"/>
      <c r="F728" s="385"/>
      <c r="G728" s="385"/>
      <c r="H728" s="386"/>
      <c r="I728" s="387"/>
      <c r="J728" s="387"/>
      <c r="K728" s="387"/>
    </row>
    <row r="729" spans="1:11" x14ac:dyDescent="0.2">
      <c r="A729" s="387"/>
      <c r="B729" s="387"/>
      <c r="C729" s="385"/>
      <c r="D729" s="385"/>
      <c r="E729" s="385"/>
      <c r="F729" s="385"/>
      <c r="G729" s="385"/>
      <c r="H729" s="386"/>
      <c r="I729" s="387"/>
      <c r="J729" s="387"/>
      <c r="K729" s="387"/>
    </row>
    <row r="730" spans="1:11" x14ac:dyDescent="0.2">
      <c r="A730" s="387"/>
      <c r="B730" s="387"/>
      <c r="C730" s="385"/>
      <c r="D730" s="385"/>
      <c r="E730" s="385"/>
      <c r="F730" s="385"/>
      <c r="G730" s="385"/>
      <c r="H730" s="386"/>
      <c r="I730" s="387"/>
      <c r="J730" s="387"/>
      <c r="K730" s="387"/>
    </row>
    <row r="731" spans="1:11" x14ac:dyDescent="0.2">
      <c r="A731" s="387"/>
      <c r="B731" s="387"/>
      <c r="C731" s="385"/>
      <c r="D731" s="385"/>
      <c r="E731" s="385"/>
      <c r="F731" s="385"/>
      <c r="G731" s="385"/>
      <c r="H731" s="386"/>
      <c r="I731" s="387"/>
      <c r="J731" s="387"/>
      <c r="K731" s="387"/>
    </row>
    <row r="732" spans="1:11" x14ac:dyDescent="0.2">
      <c r="A732" s="387"/>
      <c r="B732" s="387"/>
      <c r="C732" s="385"/>
      <c r="D732" s="385"/>
      <c r="E732" s="385"/>
      <c r="F732" s="385"/>
      <c r="G732" s="385"/>
      <c r="H732" s="386"/>
      <c r="I732" s="387"/>
      <c r="J732" s="387"/>
      <c r="K732" s="387"/>
    </row>
    <row r="733" spans="1:11" x14ac:dyDescent="0.2">
      <c r="A733" s="387"/>
      <c r="B733" s="387"/>
      <c r="C733" s="385"/>
      <c r="D733" s="385"/>
      <c r="E733" s="385"/>
      <c r="F733" s="385"/>
      <c r="G733" s="385"/>
      <c r="H733" s="386"/>
      <c r="I733" s="387"/>
      <c r="J733" s="387"/>
      <c r="K733" s="387"/>
    </row>
    <row r="734" spans="1:11" x14ac:dyDescent="0.2">
      <c r="A734" s="387"/>
      <c r="B734" s="387"/>
      <c r="C734" s="385"/>
      <c r="D734" s="385"/>
      <c r="E734" s="385"/>
      <c r="F734" s="385"/>
      <c r="G734" s="385"/>
      <c r="H734" s="386"/>
      <c r="I734" s="387"/>
      <c r="J734" s="387"/>
      <c r="K734" s="387"/>
    </row>
    <row r="735" spans="1:11" x14ac:dyDescent="0.2">
      <c r="A735" s="387"/>
      <c r="B735" s="387"/>
      <c r="C735" s="385"/>
      <c r="D735" s="385"/>
      <c r="E735" s="385"/>
      <c r="F735" s="385"/>
      <c r="G735" s="385"/>
      <c r="H735" s="386"/>
      <c r="I735" s="387"/>
      <c r="J735" s="387"/>
      <c r="K735" s="387"/>
    </row>
    <row r="736" spans="1:11" x14ac:dyDescent="0.2">
      <c r="A736" s="387"/>
      <c r="B736" s="387"/>
      <c r="C736" s="385"/>
      <c r="D736" s="385"/>
      <c r="E736" s="385"/>
      <c r="F736" s="385"/>
      <c r="G736" s="385"/>
      <c r="H736" s="386"/>
      <c r="I736" s="387"/>
      <c r="J736" s="387"/>
      <c r="K736" s="387"/>
    </row>
    <row r="737" spans="1:11" x14ac:dyDescent="0.2">
      <c r="A737" s="387"/>
      <c r="B737" s="387"/>
      <c r="C737" s="385"/>
      <c r="D737" s="385"/>
      <c r="E737" s="385"/>
      <c r="F737" s="385"/>
      <c r="G737" s="385"/>
      <c r="H737" s="386"/>
      <c r="I737" s="387"/>
      <c r="J737" s="387"/>
      <c r="K737" s="387"/>
    </row>
    <row r="738" spans="1:11" x14ac:dyDescent="0.2">
      <c r="A738" s="387"/>
      <c r="B738" s="387"/>
      <c r="C738" s="385"/>
      <c r="D738" s="385"/>
      <c r="E738" s="385"/>
      <c r="F738" s="385"/>
      <c r="G738" s="385"/>
      <c r="H738" s="386"/>
      <c r="I738" s="387"/>
      <c r="J738" s="387"/>
      <c r="K738" s="387"/>
    </row>
    <row r="739" spans="1:11" x14ac:dyDescent="0.2">
      <c r="A739" s="387"/>
      <c r="B739" s="387"/>
      <c r="C739" s="385"/>
      <c r="D739" s="385"/>
      <c r="E739" s="385"/>
      <c r="F739" s="385"/>
      <c r="G739" s="385"/>
      <c r="H739" s="386"/>
      <c r="I739" s="387"/>
      <c r="J739" s="387"/>
      <c r="K739" s="387"/>
    </row>
    <row r="740" spans="1:11" x14ac:dyDescent="0.2">
      <c r="A740" s="387"/>
      <c r="B740" s="387"/>
      <c r="C740" s="385"/>
      <c r="D740" s="385"/>
      <c r="E740" s="385"/>
      <c r="F740" s="385"/>
      <c r="G740" s="385"/>
      <c r="H740" s="386"/>
      <c r="I740" s="387"/>
      <c r="J740" s="387"/>
      <c r="K740" s="387"/>
    </row>
    <row r="741" spans="1:11" x14ac:dyDescent="0.2">
      <c r="A741" s="387"/>
      <c r="B741" s="387"/>
      <c r="C741" s="385"/>
      <c r="D741" s="385"/>
      <c r="E741" s="385"/>
      <c r="F741" s="385"/>
      <c r="G741" s="385"/>
      <c r="H741" s="386"/>
      <c r="I741" s="387"/>
      <c r="J741" s="387"/>
      <c r="K741" s="387"/>
    </row>
    <row r="742" spans="1:11" x14ac:dyDescent="0.2">
      <c r="A742" s="387"/>
      <c r="B742" s="387"/>
      <c r="C742" s="385"/>
      <c r="D742" s="385"/>
      <c r="E742" s="385"/>
      <c r="F742" s="385"/>
      <c r="G742" s="385"/>
      <c r="H742" s="386"/>
      <c r="I742" s="387"/>
      <c r="J742" s="387"/>
      <c r="K742" s="387"/>
    </row>
    <row r="743" spans="1:11" x14ac:dyDescent="0.2">
      <c r="A743" s="387"/>
      <c r="B743" s="387"/>
      <c r="C743" s="385"/>
      <c r="D743" s="385"/>
      <c r="E743" s="385"/>
      <c r="F743" s="385"/>
      <c r="G743" s="385"/>
      <c r="H743" s="386"/>
      <c r="I743" s="387"/>
      <c r="J743" s="387"/>
      <c r="K743" s="387"/>
    </row>
    <row r="744" spans="1:11" x14ac:dyDescent="0.2">
      <c r="A744" s="387"/>
      <c r="B744" s="387"/>
      <c r="C744" s="385"/>
      <c r="D744" s="385"/>
      <c r="E744" s="385"/>
      <c r="F744" s="385"/>
      <c r="G744" s="385"/>
      <c r="H744" s="386"/>
      <c r="I744" s="387"/>
      <c r="J744" s="387"/>
      <c r="K744" s="387"/>
    </row>
    <row r="745" spans="1:11" x14ac:dyDescent="0.2">
      <c r="A745" s="387"/>
      <c r="B745" s="387"/>
      <c r="C745" s="385"/>
      <c r="D745" s="385"/>
      <c r="E745" s="385"/>
      <c r="F745" s="385"/>
      <c r="G745" s="385"/>
      <c r="H745" s="386"/>
      <c r="I745" s="387"/>
      <c r="J745" s="387"/>
      <c r="K745" s="387"/>
    </row>
    <row r="746" spans="1:11" x14ac:dyDescent="0.2">
      <c r="A746" s="387"/>
      <c r="B746" s="387"/>
      <c r="C746" s="385"/>
      <c r="D746" s="385"/>
      <c r="E746" s="385"/>
      <c r="F746" s="385"/>
      <c r="G746" s="385"/>
      <c r="H746" s="386"/>
      <c r="I746" s="387"/>
      <c r="J746" s="387"/>
      <c r="K746" s="387"/>
    </row>
    <row r="747" spans="1:11" x14ac:dyDescent="0.2">
      <c r="A747" s="387"/>
      <c r="B747" s="387"/>
      <c r="C747" s="385"/>
      <c r="D747" s="385"/>
      <c r="E747" s="385"/>
      <c r="F747" s="385"/>
      <c r="G747" s="385"/>
      <c r="H747" s="386"/>
      <c r="I747" s="387"/>
      <c r="J747" s="387"/>
      <c r="K747" s="387"/>
    </row>
    <row r="748" spans="1:11" x14ac:dyDescent="0.2">
      <c r="A748" s="387"/>
      <c r="B748" s="387"/>
      <c r="C748" s="385"/>
      <c r="D748" s="385"/>
      <c r="E748" s="385"/>
      <c r="F748" s="385"/>
      <c r="G748" s="385"/>
      <c r="H748" s="386"/>
      <c r="I748" s="387"/>
      <c r="J748" s="387"/>
      <c r="K748" s="387"/>
    </row>
    <row r="749" spans="1:11" x14ac:dyDescent="0.2">
      <c r="A749" s="387"/>
      <c r="B749" s="387"/>
      <c r="C749" s="385"/>
      <c r="D749" s="385"/>
      <c r="E749" s="385"/>
      <c r="F749" s="385"/>
      <c r="G749" s="385"/>
      <c r="H749" s="386"/>
      <c r="I749" s="387"/>
      <c r="J749" s="387"/>
      <c r="K749" s="387"/>
    </row>
    <row r="750" spans="1:11" x14ac:dyDescent="0.2">
      <c r="A750" s="387"/>
      <c r="B750" s="387"/>
      <c r="C750" s="385"/>
      <c r="D750" s="385"/>
      <c r="E750" s="385"/>
      <c r="F750" s="385"/>
      <c r="G750" s="385"/>
      <c r="H750" s="386"/>
      <c r="I750" s="387"/>
      <c r="J750" s="387"/>
      <c r="K750" s="387"/>
    </row>
    <row r="751" spans="1:11" x14ac:dyDescent="0.2">
      <c r="A751" s="387"/>
      <c r="B751" s="387"/>
      <c r="C751" s="385"/>
      <c r="D751" s="385"/>
      <c r="E751" s="385"/>
      <c r="F751" s="385"/>
      <c r="G751" s="385"/>
      <c r="H751" s="386"/>
      <c r="I751" s="387"/>
      <c r="J751" s="387"/>
      <c r="K751" s="387"/>
    </row>
    <row r="752" spans="1:11" x14ac:dyDescent="0.2">
      <c r="A752" s="387"/>
      <c r="B752" s="387"/>
      <c r="C752" s="385"/>
      <c r="D752" s="385"/>
      <c r="E752" s="385"/>
      <c r="F752" s="385"/>
      <c r="G752" s="385"/>
      <c r="H752" s="386"/>
      <c r="I752" s="387"/>
      <c r="J752" s="387"/>
      <c r="K752" s="387"/>
    </row>
    <row r="753" spans="1:11" x14ac:dyDescent="0.2">
      <c r="A753" s="387"/>
      <c r="B753" s="387"/>
      <c r="C753" s="385"/>
      <c r="D753" s="385"/>
      <c r="E753" s="385"/>
      <c r="F753" s="385"/>
      <c r="G753" s="385"/>
      <c r="H753" s="386"/>
      <c r="I753" s="387"/>
      <c r="J753" s="387"/>
      <c r="K753" s="387"/>
    </row>
    <row r="754" spans="1:11" x14ac:dyDescent="0.2">
      <c r="A754" s="387"/>
      <c r="B754" s="387"/>
      <c r="C754" s="385"/>
      <c r="D754" s="385"/>
      <c r="E754" s="385"/>
      <c r="F754" s="385"/>
      <c r="G754" s="385"/>
      <c r="H754" s="386"/>
      <c r="I754" s="387"/>
      <c r="J754" s="387"/>
      <c r="K754" s="387"/>
    </row>
    <row r="755" spans="1:11" x14ac:dyDescent="0.2">
      <c r="A755" s="387"/>
      <c r="B755" s="387"/>
      <c r="C755" s="385"/>
      <c r="D755" s="385"/>
      <c r="E755" s="385"/>
      <c r="F755" s="385"/>
      <c r="G755" s="385"/>
      <c r="H755" s="386"/>
      <c r="I755" s="387"/>
      <c r="J755" s="387"/>
      <c r="K755" s="387"/>
    </row>
    <row r="756" spans="1:11" x14ac:dyDescent="0.2">
      <c r="A756" s="387"/>
      <c r="B756" s="387"/>
      <c r="C756" s="385"/>
      <c r="D756" s="385"/>
      <c r="E756" s="385"/>
      <c r="F756" s="385"/>
      <c r="G756" s="385"/>
      <c r="H756" s="386"/>
      <c r="I756" s="387"/>
      <c r="J756" s="387"/>
      <c r="K756" s="387"/>
    </row>
    <row r="757" spans="1:11" x14ac:dyDescent="0.2">
      <c r="A757" s="387"/>
      <c r="B757" s="387"/>
      <c r="C757" s="385"/>
      <c r="D757" s="385"/>
      <c r="E757" s="385"/>
      <c r="F757" s="385"/>
      <c r="G757" s="385"/>
      <c r="H757" s="386"/>
      <c r="I757" s="387"/>
      <c r="J757" s="387"/>
      <c r="K757" s="387"/>
    </row>
    <row r="758" spans="1:11" x14ac:dyDescent="0.2">
      <c r="A758" s="387"/>
      <c r="B758" s="387"/>
      <c r="C758" s="385"/>
      <c r="D758" s="385"/>
      <c r="E758" s="385"/>
      <c r="F758" s="385"/>
      <c r="G758" s="385"/>
      <c r="H758" s="386"/>
      <c r="I758" s="387"/>
      <c r="J758" s="387"/>
      <c r="K758" s="387"/>
    </row>
    <row r="759" spans="1:11" x14ac:dyDescent="0.2">
      <c r="A759" s="387"/>
      <c r="B759" s="387"/>
      <c r="C759" s="385"/>
      <c r="D759" s="385"/>
      <c r="E759" s="385"/>
      <c r="F759" s="385"/>
      <c r="G759" s="385"/>
      <c r="H759" s="386"/>
      <c r="I759" s="387"/>
      <c r="J759" s="387"/>
      <c r="K759" s="387"/>
    </row>
    <row r="760" spans="1:11" x14ac:dyDescent="0.2">
      <c r="A760" s="387"/>
      <c r="B760" s="387"/>
      <c r="C760" s="385"/>
      <c r="D760" s="385"/>
      <c r="E760" s="385"/>
      <c r="F760" s="385"/>
      <c r="G760" s="385"/>
      <c r="H760" s="386"/>
      <c r="I760" s="387"/>
      <c r="J760" s="387"/>
      <c r="K760" s="387"/>
    </row>
    <row r="761" spans="1:11" x14ac:dyDescent="0.2">
      <c r="A761" s="387"/>
      <c r="B761" s="387"/>
      <c r="C761" s="385"/>
      <c r="D761" s="385"/>
      <c r="E761" s="385"/>
      <c r="F761" s="385"/>
      <c r="G761" s="385"/>
      <c r="H761" s="386"/>
      <c r="I761" s="387"/>
      <c r="J761" s="387"/>
      <c r="K761" s="387"/>
    </row>
    <row r="762" spans="1:11" x14ac:dyDescent="0.2">
      <c r="A762" s="387"/>
      <c r="B762" s="387"/>
      <c r="C762" s="385"/>
      <c r="D762" s="385"/>
      <c r="E762" s="385"/>
      <c r="F762" s="385"/>
      <c r="G762" s="385"/>
      <c r="H762" s="386"/>
      <c r="I762" s="387"/>
      <c r="J762" s="387"/>
      <c r="K762" s="387"/>
    </row>
    <row r="763" spans="1:11" x14ac:dyDescent="0.2">
      <c r="A763" s="387"/>
      <c r="B763" s="387"/>
      <c r="C763" s="385"/>
      <c r="D763" s="385"/>
      <c r="E763" s="385"/>
      <c r="F763" s="385"/>
      <c r="G763" s="385"/>
      <c r="H763" s="386"/>
      <c r="I763" s="387"/>
      <c r="J763" s="387"/>
      <c r="K763" s="387"/>
    </row>
    <row r="764" spans="1:11" x14ac:dyDescent="0.2">
      <c r="A764" s="387"/>
      <c r="B764" s="387"/>
      <c r="C764" s="385"/>
      <c r="D764" s="385"/>
      <c r="E764" s="385"/>
      <c r="F764" s="385"/>
      <c r="G764" s="385"/>
      <c r="H764" s="386"/>
      <c r="I764" s="387"/>
      <c r="J764" s="387"/>
      <c r="K764" s="387"/>
    </row>
    <row r="765" spans="1:11" x14ac:dyDescent="0.2">
      <c r="A765" s="387"/>
      <c r="B765" s="387"/>
      <c r="C765" s="385"/>
      <c r="D765" s="385"/>
      <c r="E765" s="385"/>
      <c r="F765" s="385"/>
      <c r="G765" s="385"/>
      <c r="H765" s="386"/>
      <c r="I765" s="387"/>
      <c r="J765" s="387"/>
      <c r="K765" s="387"/>
    </row>
    <row r="766" spans="1:11" x14ac:dyDescent="0.2">
      <c r="A766" s="387"/>
      <c r="B766" s="387"/>
      <c r="C766" s="385"/>
      <c r="D766" s="385"/>
      <c r="E766" s="385"/>
      <c r="F766" s="385"/>
      <c r="G766" s="385"/>
      <c r="H766" s="386"/>
      <c r="I766" s="387"/>
      <c r="J766" s="387"/>
      <c r="K766" s="387"/>
    </row>
    <row r="767" spans="1:11" x14ac:dyDescent="0.2">
      <c r="A767" s="387"/>
      <c r="B767" s="387"/>
      <c r="C767" s="385"/>
      <c r="D767" s="385"/>
      <c r="E767" s="385"/>
      <c r="F767" s="385"/>
      <c r="G767" s="385"/>
      <c r="H767" s="386"/>
      <c r="I767" s="387"/>
      <c r="J767" s="387"/>
      <c r="K767" s="387"/>
    </row>
    <row r="768" spans="1:11" x14ac:dyDescent="0.2">
      <c r="A768" s="387"/>
      <c r="B768" s="387"/>
      <c r="C768" s="385"/>
      <c r="D768" s="385"/>
      <c r="E768" s="385"/>
      <c r="F768" s="385"/>
      <c r="G768" s="385"/>
      <c r="H768" s="386"/>
      <c r="I768" s="387"/>
      <c r="J768" s="387"/>
      <c r="K768" s="387"/>
    </row>
    <row r="769" spans="1:11" x14ac:dyDescent="0.2">
      <c r="A769" s="387"/>
      <c r="B769" s="387"/>
      <c r="C769" s="385"/>
      <c r="D769" s="385"/>
      <c r="E769" s="385"/>
      <c r="F769" s="385"/>
      <c r="G769" s="385"/>
      <c r="H769" s="386"/>
      <c r="I769" s="387"/>
      <c r="J769" s="387"/>
      <c r="K769" s="387"/>
    </row>
    <row r="770" spans="1:11" x14ac:dyDescent="0.2">
      <c r="A770" s="387"/>
      <c r="B770" s="387"/>
      <c r="C770" s="385"/>
      <c r="D770" s="385"/>
      <c r="E770" s="385"/>
      <c r="F770" s="385"/>
      <c r="G770" s="385"/>
      <c r="H770" s="386"/>
      <c r="I770" s="387"/>
      <c r="J770" s="387"/>
      <c r="K770" s="387"/>
    </row>
    <row r="771" spans="1:11" x14ac:dyDescent="0.2">
      <c r="A771" s="387"/>
      <c r="B771" s="387"/>
      <c r="C771" s="385"/>
      <c r="D771" s="385"/>
      <c r="E771" s="385"/>
      <c r="F771" s="385"/>
      <c r="G771" s="385"/>
      <c r="H771" s="386"/>
      <c r="I771" s="387"/>
      <c r="J771" s="387"/>
      <c r="K771" s="387"/>
    </row>
    <row r="772" spans="1:11" x14ac:dyDescent="0.2">
      <c r="A772" s="387"/>
      <c r="B772" s="387"/>
      <c r="C772" s="385"/>
      <c r="D772" s="385"/>
      <c r="E772" s="385"/>
      <c r="F772" s="385"/>
      <c r="G772" s="385"/>
      <c r="H772" s="386"/>
      <c r="I772" s="387"/>
      <c r="J772" s="387"/>
      <c r="K772" s="387"/>
    </row>
    <row r="773" spans="1:11" x14ac:dyDescent="0.2">
      <c r="A773" s="387"/>
      <c r="B773" s="387"/>
      <c r="C773" s="385"/>
      <c r="D773" s="385"/>
      <c r="E773" s="385"/>
      <c r="F773" s="385"/>
      <c r="G773" s="385"/>
      <c r="H773" s="386"/>
      <c r="I773" s="387"/>
      <c r="J773" s="387"/>
      <c r="K773" s="387"/>
    </row>
    <row r="774" spans="1:11" x14ac:dyDescent="0.2">
      <c r="A774" s="387"/>
      <c r="B774" s="387"/>
      <c r="C774" s="385"/>
      <c r="D774" s="385"/>
      <c r="E774" s="385"/>
      <c r="F774" s="385"/>
      <c r="G774" s="385"/>
      <c r="H774" s="386"/>
      <c r="I774" s="387"/>
      <c r="J774" s="387"/>
      <c r="K774" s="387"/>
    </row>
    <row r="775" spans="1:11" x14ac:dyDescent="0.2">
      <c r="A775" s="387"/>
      <c r="B775" s="387"/>
      <c r="C775" s="385"/>
      <c r="D775" s="385"/>
      <c r="E775" s="385"/>
      <c r="F775" s="385"/>
      <c r="G775" s="385"/>
      <c r="H775" s="386"/>
      <c r="I775" s="387"/>
      <c r="J775" s="387"/>
      <c r="K775" s="387"/>
    </row>
    <row r="776" spans="1:11" x14ac:dyDescent="0.2">
      <c r="A776" s="387"/>
      <c r="B776" s="387"/>
      <c r="C776" s="385"/>
      <c r="D776" s="385"/>
      <c r="E776" s="385"/>
      <c r="F776" s="385"/>
      <c r="G776" s="385"/>
      <c r="H776" s="386"/>
      <c r="I776" s="387"/>
      <c r="J776" s="387"/>
      <c r="K776" s="387"/>
    </row>
    <row r="777" spans="1:11" x14ac:dyDescent="0.2">
      <c r="A777" s="387"/>
      <c r="B777" s="387"/>
      <c r="C777" s="385"/>
      <c r="D777" s="385"/>
      <c r="E777" s="385"/>
      <c r="F777" s="385"/>
      <c r="G777" s="385"/>
      <c r="H777" s="386"/>
      <c r="I777" s="387"/>
      <c r="J777" s="387"/>
      <c r="K777" s="387"/>
    </row>
    <row r="778" spans="1:11" x14ac:dyDescent="0.2">
      <c r="A778" s="387"/>
      <c r="B778" s="387"/>
      <c r="C778" s="385"/>
      <c r="D778" s="385"/>
      <c r="E778" s="385"/>
      <c r="F778" s="385"/>
      <c r="G778" s="385"/>
      <c r="H778" s="386"/>
      <c r="I778" s="387"/>
      <c r="J778" s="387"/>
      <c r="K778" s="387"/>
    </row>
    <row r="779" spans="1:11" x14ac:dyDescent="0.2">
      <c r="A779" s="387"/>
      <c r="B779" s="387"/>
      <c r="C779" s="385"/>
      <c r="D779" s="385"/>
      <c r="E779" s="385"/>
      <c r="F779" s="385"/>
      <c r="G779" s="385"/>
      <c r="H779" s="386"/>
      <c r="I779" s="387"/>
      <c r="J779" s="387"/>
      <c r="K779" s="387"/>
    </row>
    <row r="780" spans="1:11" x14ac:dyDescent="0.2">
      <c r="A780" s="387"/>
      <c r="B780" s="387"/>
      <c r="C780" s="385"/>
      <c r="D780" s="385"/>
      <c r="E780" s="385"/>
      <c r="F780" s="385"/>
      <c r="G780" s="385"/>
      <c r="H780" s="386"/>
      <c r="I780" s="387"/>
      <c r="J780" s="387"/>
      <c r="K780" s="387"/>
    </row>
    <row r="781" spans="1:11" x14ac:dyDescent="0.2">
      <c r="A781" s="387"/>
      <c r="B781" s="387"/>
      <c r="C781" s="385"/>
      <c r="D781" s="385"/>
      <c r="E781" s="385"/>
      <c r="F781" s="385"/>
      <c r="G781" s="385"/>
      <c r="H781" s="386"/>
      <c r="I781" s="387"/>
      <c r="J781" s="387"/>
      <c r="K781" s="387"/>
    </row>
    <row r="782" spans="1:11" x14ac:dyDescent="0.2">
      <c r="A782" s="387"/>
      <c r="B782" s="387"/>
      <c r="C782" s="385"/>
      <c r="D782" s="385"/>
      <c r="E782" s="385"/>
      <c r="F782" s="385"/>
      <c r="G782" s="385"/>
      <c r="H782" s="386"/>
      <c r="I782" s="387"/>
      <c r="J782" s="387"/>
      <c r="K782" s="387"/>
    </row>
    <row r="783" spans="1:11" x14ac:dyDescent="0.2">
      <c r="A783" s="387"/>
      <c r="B783" s="387"/>
      <c r="C783" s="385"/>
      <c r="D783" s="385"/>
      <c r="E783" s="385"/>
      <c r="F783" s="385"/>
      <c r="G783" s="385"/>
      <c r="H783" s="386"/>
      <c r="I783" s="387"/>
      <c r="J783" s="387"/>
      <c r="K783" s="387"/>
    </row>
    <row r="784" spans="1:11" x14ac:dyDescent="0.2">
      <c r="A784" s="387"/>
      <c r="B784" s="387"/>
      <c r="C784" s="385"/>
      <c r="D784" s="385"/>
      <c r="E784" s="385"/>
      <c r="F784" s="385"/>
      <c r="G784" s="385"/>
      <c r="H784" s="386"/>
      <c r="I784" s="387"/>
      <c r="J784" s="387"/>
      <c r="K784" s="387"/>
    </row>
    <row r="785" spans="1:11" x14ac:dyDescent="0.2">
      <c r="A785" s="387"/>
      <c r="B785" s="387"/>
      <c r="C785" s="385"/>
      <c r="D785" s="385"/>
      <c r="E785" s="385"/>
      <c r="F785" s="385"/>
      <c r="G785" s="385"/>
      <c r="H785" s="386"/>
      <c r="I785" s="387"/>
      <c r="J785" s="387"/>
      <c r="K785" s="387"/>
    </row>
    <row r="786" spans="1:11" x14ac:dyDescent="0.2">
      <c r="A786" s="387"/>
      <c r="B786" s="387"/>
      <c r="C786" s="385"/>
      <c r="D786" s="385"/>
      <c r="E786" s="385"/>
      <c r="F786" s="385"/>
      <c r="G786" s="385"/>
      <c r="H786" s="386"/>
      <c r="I786" s="387"/>
      <c r="J786" s="387"/>
      <c r="K786" s="387"/>
    </row>
    <row r="787" spans="1:11" x14ac:dyDescent="0.2">
      <c r="A787" s="387"/>
      <c r="B787" s="387"/>
      <c r="C787" s="385"/>
      <c r="D787" s="385"/>
      <c r="E787" s="385"/>
      <c r="F787" s="385"/>
      <c r="G787" s="385"/>
      <c r="H787" s="386"/>
      <c r="I787" s="387"/>
      <c r="J787" s="387"/>
      <c r="K787" s="387"/>
    </row>
    <row r="788" spans="1:11" x14ac:dyDescent="0.2">
      <c r="A788" s="387"/>
      <c r="B788" s="387"/>
      <c r="C788" s="385"/>
      <c r="D788" s="385"/>
      <c r="E788" s="385"/>
      <c r="F788" s="385"/>
      <c r="G788" s="385"/>
      <c r="H788" s="386"/>
      <c r="I788" s="387"/>
      <c r="J788" s="387"/>
      <c r="K788" s="387"/>
    </row>
    <row r="789" spans="1:11" x14ac:dyDescent="0.2">
      <c r="A789" s="387"/>
      <c r="B789" s="387"/>
      <c r="C789" s="385"/>
      <c r="D789" s="385"/>
      <c r="E789" s="385"/>
      <c r="F789" s="385"/>
      <c r="G789" s="385"/>
      <c r="H789" s="386"/>
      <c r="I789" s="387"/>
      <c r="J789" s="387"/>
      <c r="K789" s="387"/>
    </row>
    <row r="790" spans="1:11" x14ac:dyDescent="0.2">
      <c r="A790" s="387"/>
      <c r="B790" s="387"/>
      <c r="C790" s="385"/>
      <c r="D790" s="385"/>
      <c r="E790" s="385"/>
      <c r="F790" s="385"/>
      <c r="G790" s="385"/>
      <c r="H790" s="386"/>
      <c r="I790" s="387"/>
      <c r="J790" s="387"/>
      <c r="K790" s="387"/>
    </row>
    <row r="791" spans="1:11" x14ac:dyDescent="0.2">
      <c r="A791" s="387"/>
      <c r="B791" s="387"/>
      <c r="C791" s="385"/>
      <c r="D791" s="385"/>
      <c r="E791" s="385"/>
      <c r="F791" s="385"/>
      <c r="G791" s="385"/>
      <c r="H791" s="386"/>
      <c r="I791" s="387"/>
      <c r="J791" s="387"/>
      <c r="K791" s="387"/>
    </row>
    <row r="792" spans="1:11" x14ac:dyDescent="0.2">
      <c r="A792" s="387"/>
      <c r="B792" s="387"/>
      <c r="C792" s="385"/>
      <c r="D792" s="385"/>
      <c r="E792" s="385"/>
      <c r="F792" s="385"/>
      <c r="G792" s="385"/>
      <c r="H792" s="386"/>
      <c r="I792" s="387"/>
      <c r="J792" s="387"/>
      <c r="K792" s="387"/>
    </row>
    <row r="793" spans="1:11" x14ac:dyDescent="0.2">
      <c r="A793" s="387"/>
      <c r="B793" s="387"/>
      <c r="C793" s="385"/>
      <c r="D793" s="385"/>
      <c r="E793" s="385"/>
      <c r="F793" s="385"/>
      <c r="G793" s="385"/>
      <c r="H793" s="386"/>
      <c r="I793" s="387"/>
      <c r="J793" s="387"/>
      <c r="K793" s="387"/>
    </row>
    <row r="794" spans="1:11" x14ac:dyDescent="0.2">
      <c r="A794" s="387"/>
      <c r="B794" s="387"/>
      <c r="C794" s="385"/>
      <c r="D794" s="385"/>
      <c r="E794" s="385"/>
      <c r="F794" s="385"/>
      <c r="G794" s="385"/>
      <c r="H794" s="386"/>
      <c r="I794" s="387"/>
      <c r="J794" s="387"/>
      <c r="K794" s="387"/>
    </row>
    <row r="795" spans="1:11" x14ac:dyDescent="0.2">
      <c r="A795" s="387"/>
      <c r="B795" s="387"/>
      <c r="C795" s="385"/>
      <c r="D795" s="385"/>
      <c r="E795" s="385"/>
      <c r="F795" s="385"/>
      <c r="G795" s="385"/>
      <c r="H795" s="386"/>
      <c r="I795" s="387"/>
      <c r="J795" s="387"/>
      <c r="K795" s="387"/>
    </row>
    <row r="796" spans="1:11" x14ac:dyDescent="0.2">
      <c r="A796" s="387"/>
      <c r="B796" s="387"/>
      <c r="C796" s="385"/>
      <c r="D796" s="385"/>
      <c r="E796" s="385"/>
      <c r="F796" s="385"/>
      <c r="G796" s="385"/>
      <c r="H796" s="386"/>
      <c r="I796" s="387"/>
      <c r="J796" s="387"/>
      <c r="K796" s="387"/>
    </row>
    <row r="797" spans="1:11" x14ac:dyDescent="0.2">
      <c r="A797" s="387"/>
      <c r="B797" s="387"/>
      <c r="C797" s="385"/>
      <c r="D797" s="385"/>
      <c r="E797" s="385"/>
      <c r="F797" s="385"/>
      <c r="G797" s="385"/>
      <c r="H797" s="386"/>
      <c r="I797" s="387"/>
      <c r="J797" s="387"/>
      <c r="K797" s="387"/>
    </row>
    <row r="798" spans="1:11" x14ac:dyDescent="0.2">
      <c r="A798" s="387"/>
      <c r="B798" s="387"/>
      <c r="C798" s="385"/>
      <c r="D798" s="385"/>
      <c r="E798" s="385"/>
      <c r="F798" s="385"/>
      <c r="G798" s="385"/>
      <c r="H798" s="386"/>
      <c r="I798" s="387"/>
      <c r="J798" s="387"/>
      <c r="K798" s="387"/>
    </row>
    <row r="799" spans="1:11" x14ac:dyDescent="0.2">
      <c r="A799" s="387"/>
      <c r="B799" s="387"/>
      <c r="C799" s="385"/>
      <c r="D799" s="385"/>
      <c r="E799" s="385"/>
      <c r="F799" s="385"/>
      <c r="G799" s="385"/>
      <c r="H799" s="386"/>
      <c r="I799" s="387"/>
      <c r="J799" s="387"/>
      <c r="K799" s="387"/>
    </row>
    <row r="800" spans="1:11" x14ac:dyDescent="0.2">
      <c r="A800" s="387"/>
      <c r="B800" s="387"/>
      <c r="C800" s="385"/>
      <c r="D800" s="385"/>
      <c r="E800" s="385"/>
      <c r="F800" s="385"/>
      <c r="G800" s="385"/>
      <c r="H800" s="386"/>
      <c r="I800" s="387"/>
      <c r="J800" s="387"/>
      <c r="K800" s="387"/>
    </row>
    <row r="801" spans="1:11" x14ac:dyDescent="0.2">
      <c r="A801" s="387"/>
      <c r="B801" s="387"/>
      <c r="C801" s="385"/>
      <c r="D801" s="385"/>
      <c r="E801" s="385"/>
      <c r="F801" s="385"/>
      <c r="G801" s="385"/>
      <c r="H801" s="386"/>
      <c r="I801" s="387"/>
      <c r="J801" s="387"/>
      <c r="K801" s="387"/>
    </row>
    <row r="802" spans="1:11" x14ac:dyDescent="0.2">
      <c r="A802" s="387"/>
      <c r="B802" s="387"/>
      <c r="C802" s="385"/>
      <c r="D802" s="385"/>
      <c r="E802" s="385"/>
      <c r="F802" s="385"/>
      <c r="G802" s="385"/>
      <c r="H802" s="386"/>
      <c r="I802" s="387"/>
      <c r="J802" s="387"/>
      <c r="K802" s="387"/>
    </row>
    <row r="803" spans="1:11" x14ac:dyDescent="0.2">
      <c r="A803" s="387"/>
      <c r="B803" s="387"/>
      <c r="C803" s="385"/>
      <c r="D803" s="385"/>
      <c r="E803" s="385"/>
      <c r="F803" s="385"/>
      <c r="G803" s="385"/>
      <c r="H803" s="386"/>
      <c r="I803" s="387"/>
      <c r="J803" s="387"/>
      <c r="K803" s="387"/>
    </row>
    <row r="804" spans="1:11" x14ac:dyDescent="0.2">
      <c r="A804" s="387"/>
      <c r="B804" s="387"/>
      <c r="C804" s="385"/>
      <c r="D804" s="385"/>
      <c r="E804" s="385"/>
      <c r="F804" s="385"/>
      <c r="G804" s="385"/>
      <c r="H804" s="386"/>
      <c r="I804" s="387"/>
      <c r="J804" s="387"/>
      <c r="K804" s="387"/>
    </row>
    <row r="805" spans="1:11" x14ac:dyDescent="0.2">
      <c r="A805" s="387"/>
      <c r="B805" s="387"/>
      <c r="C805" s="385"/>
      <c r="D805" s="385"/>
      <c r="E805" s="385"/>
      <c r="F805" s="385"/>
      <c r="G805" s="385"/>
      <c r="H805" s="386"/>
      <c r="I805" s="387"/>
      <c r="J805" s="387"/>
      <c r="K805" s="387"/>
    </row>
    <row r="806" spans="1:11" x14ac:dyDescent="0.2">
      <c r="A806" s="387"/>
      <c r="B806" s="387"/>
      <c r="C806" s="385"/>
      <c r="D806" s="385"/>
      <c r="E806" s="385"/>
      <c r="F806" s="385"/>
      <c r="G806" s="385"/>
      <c r="H806" s="386"/>
      <c r="I806" s="387"/>
      <c r="J806" s="387"/>
      <c r="K806" s="387"/>
    </row>
    <row r="807" spans="1:11" x14ac:dyDescent="0.2">
      <c r="A807" s="387"/>
      <c r="B807" s="387"/>
      <c r="C807" s="385"/>
      <c r="D807" s="385"/>
      <c r="E807" s="385"/>
      <c r="F807" s="385"/>
      <c r="G807" s="385"/>
      <c r="H807" s="386"/>
      <c r="I807" s="387"/>
      <c r="J807" s="387"/>
      <c r="K807" s="387"/>
    </row>
    <row r="808" spans="1:11" x14ac:dyDescent="0.2">
      <c r="A808" s="387"/>
      <c r="B808" s="387"/>
      <c r="C808" s="385"/>
      <c r="D808" s="385"/>
      <c r="E808" s="385"/>
      <c r="F808" s="385"/>
      <c r="G808" s="385"/>
      <c r="H808" s="386"/>
      <c r="I808" s="387"/>
      <c r="J808" s="387"/>
      <c r="K808" s="387"/>
    </row>
    <row r="809" spans="1:11" x14ac:dyDescent="0.2">
      <c r="A809" s="387"/>
      <c r="B809" s="387"/>
      <c r="C809" s="385"/>
      <c r="D809" s="385"/>
      <c r="E809" s="385"/>
      <c r="F809" s="385"/>
      <c r="G809" s="385"/>
      <c r="H809" s="386"/>
      <c r="I809" s="387"/>
      <c r="J809" s="387"/>
      <c r="K809" s="387"/>
    </row>
    <row r="810" spans="1:11" x14ac:dyDescent="0.2">
      <c r="A810" s="387"/>
      <c r="B810" s="387"/>
      <c r="C810" s="385"/>
      <c r="D810" s="385"/>
      <c r="E810" s="385"/>
      <c r="F810" s="385"/>
      <c r="G810" s="385"/>
      <c r="H810" s="386"/>
      <c r="I810" s="387"/>
      <c r="J810" s="387"/>
      <c r="K810" s="387"/>
    </row>
    <row r="811" spans="1:11" x14ac:dyDescent="0.2">
      <c r="A811" s="387"/>
      <c r="B811" s="387"/>
      <c r="C811" s="385"/>
      <c r="D811" s="385"/>
      <c r="E811" s="385"/>
      <c r="F811" s="385"/>
      <c r="G811" s="385"/>
      <c r="H811" s="386"/>
      <c r="I811" s="387"/>
      <c r="J811" s="387"/>
      <c r="K811" s="387"/>
    </row>
    <row r="812" spans="1:11" x14ac:dyDescent="0.2">
      <c r="A812" s="387"/>
      <c r="B812" s="387"/>
      <c r="C812" s="385"/>
      <c r="D812" s="385"/>
      <c r="E812" s="385"/>
      <c r="F812" s="385"/>
      <c r="G812" s="385"/>
      <c r="H812" s="386"/>
      <c r="I812" s="387"/>
      <c r="J812" s="387"/>
      <c r="K812" s="387"/>
    </row>
    <row r="813" spans="1:11" x14ac:dyDescent="0.2">
      <c r="A813" s="387"/>
      <c r="B813" s="387"/>
      <c r="C813" s="385"/>
      <c r="D813" s="385"/>
      <c r="E813" s="385"/>
      <c r="F813" s="385"/>
      <c r="G813" s="385"/>
      <c r="H813" s="386"/>
      <c r="I813" s="387"/>
      <c r="J813" s="387"/>
      <c r="K813" s="387"/>
    </row>
    <row r="814" spans="1:11" x14ac:dyDescent="0.2">
      <c r="A814" s="387"/>
      <c r="B814" s="387"/>
      <c r="C814" s="385"/>
      <c r="D814" s="385"/>
      <c r="E814" s="385"/>
      <c r="F814" s="385"/>
      <c r="G814" s="385"/>
      <c r="H814" s="386"/>
      <c r="I814" s="387"/>
      <c r="J814" s="387"/>
      <c r="K814" s="387"/>
    </row>
    <row r="815" spans="1:11" x14ac:dyDescent="0.2">
      <c r="A815" s="387"/>
      <c r="B815" s="387"/>
      <c r="C815" s="385"/>
      <c r="D815" s="385"/>
      <c r="E815" s="385"/>
      <c r="F815" s="385"/>
      <c r="G815" s="385"/>
      <c r="H815" s="386"/>
      <c r="I815" s="387"/>
      <c r="J815" s="387"/>
      <c r="K815" s="387"/>
    </row>
    <row r="816" spans="1:11" x14ac:dyDescent="0.2">
      <c r="A816" s="387"/>
      <c r="B816" s="387"/>
      <c r="C816" s="385"/>
      <c r="D816" s="385"/>
      <c r="E816" s="385"/>
      <c r="F816" s="385"/>
      <c r="G816" s="385"/>
      <c r="H816" s="386"/>
      <c r="I816" s="387"/>
      <c r="J816" s="387"/>
      <c r="K816" s="387"/>
    </row>
    <row r="817" spans="1:11" x14ac:dyDescent="0.2">
      <c r="A817" s="387"/>
      <c r="B817" s="387"/>
      <c r="C817" s="385"/>
      <c r="D817" s="385"/>
      <c r="E817" s="385"/>
      <c r="F817" s="385"/>
      <c r="G817" s="385"/>
      <c r="H817" s="386"/>
      <c r="I817" s="387"/>
      <c r="J817" s="387"/>
      <c r="K817" s="387"/>
    </row>
    <row r="818" spans="1:11" x14ac:dyDescent="0.2">
      <c r="A818" s="387"/>
      <c r="B818" s="387"/>
      <c r="C818" s="385"/>
      <c r="D818" s="385"/>
      <c r="E818" s="385"/>
      <c r="F818" s="385"/>
      <c r="G818" s="385"/>
      <c r="H818" s="386"/>
      <c r="I818" s="387"/>
      <c r="J818" s="387"/>
      <c r="K818" s="387"/>
    </row>
    <row r="819" spans="1:11" x14ac:dyDescent="0.2">
      <c r="A819" s="387"/>
      <c r="B819" s="387"/>
      <c r="C819" s="385"/>
      <c r="D819" s="385"/>
      <c r="E819" s="385"/>
      <c r="F819" s="385"/>
      <c r="G819" s="385"/>
      <c r="H819" s="386"/>
      <c r="I819" s="387"/>
      <c r="J819" s="387"/>
      <c r="K819" s="387"/>
    </row>
    <row r="820" spans="1:11" x14ac:dyDescent="0.2">
      <c r="A820" s="387"/>
      <c r="B820" s="387"/>
      <c r="C820" s="385"/>
      <c r="D820" s="385"/>
      <c r="E820" s="385"/>
      <c r="F820" s="385"/>
      <c r="G820" s="385"/>
      <c r="H820" s="386"/>
      <c r="I820" s="387"/>
      <c r="J820" s="387"/>
      <c r="K820" s="387"/>
    </row>
    <row r="821" spans="1:11" x14ac:dyDescent="0.2">
      <c r="A821" s="387"/>
      <c r="B821" s="387"/>
      <c r="C821" s="385"/>
      <c r="D821" s="385"/>
      <c r="E821" s="385"/>
      <c r="F821" s="385"/>
      <c r="G821" s="385"/>
      <c r="H821" s="386"/>
      <c r="I821" s="387"/>
      <c r="J821" s="387"/>
      <c r="K821" s="387"/>
    </row>
    <row r="822" spans="1:11" x14ac:dyDescent="0.2">
      <c r="A822" s="387"/>
      <c r="B822" s="387"/>
      <c r="C822" s="385"/>
      <c r="D822" s="385"/>
      <c r="E822" s="385"/>
      <c r="F822" s="385"/>
      <c r="G822" s="385"/>
      <c r="H822" s="386"/>
      <c r="I822" s="387"/>
      <c r="J822" s="387"/>
      <c r="K822" s="387"/>
    </row>
    <row r="823" spans="1:11" x14ac:dyDescent="0.2">
      <c r="A823" s="387"/>
      <c r="B823" s="387"/>
      <c r="C823" s="385"/>
      <c r="D823" s="385"/>
      <c r="E823" s="385"/>
      <c r="F823" s="385"/>
      <c r="G823" s="385"/>
      <c r="H823" s="386"/>
      <c r="I823" s="387"/>
      <c r="J823" s="387"/>
      <c r="K823" s="387"/>
    </row>
    <row r="824" spans="1:11" x14ac:dyDescent="0.2">
      <c r="A824" s="387"/>
      <c r="B824" s="387"/>
      <c r="C824" s="385"/>
      <c r="D824" s="385"/>
      <c r="E824" s="385"/>
      <c r="F824" s="385"/>
      <c r="G824" s="385"/>
      <c r="H824" s="386"/>
      <c r="I824" s="387"/>
      <c r="J824" s="387"/>
      <c r="K824" s="387"/>
    </row>
    <row r="825" spans="1:11" x14ac:dyDescent="0.2">
      <c r="A825" s="387"/>
      <c r="B825" s="387"/>
      <c r="C825" s="385"/>
      <c r="D825" s="385"/>
      <c r="E825" s="385"/>
      <c r="F825" s="385"/>
      <c r="G825" s="385"/>
      <c r="H825" s="386"/>
      <c r="I825" s="387"/>
      <c r="J825" s="387"/>
      <c r="K825" s="387"/>
    </row>
    <row r="826" spans="1:11" x14ac:dyDescent="0.2">
      <c r="A826" s="387"/>
      <c r="B826" s="387"/>
      <c r="C826" s="385"/>
      <c r="D826" s="385"/>
      <c r="E826" s="385"/>
      <c r="F826" s="385"/>
      <c r="G826" s="385"/>
      <c r="H826" s="386"/>
      <c r="I826" s="387"/>
      <c r="J826" s="387"/>
      <c r="K826" s="387"/>
    </row>
    <row r="827" spans="1:11" x14ac:dyDescent="0.2">
      <c r="A827" s="387"/>
      <c r="B827" s="387"/>
      <c r="C827" s="385"/>
      <c r="D827" s="385"/>
      <c r="E827" s="385"/>
      <c r="F827" s="385"/>
      <c r="G827" s="385"/>
      <c r="H827" s="386"/>
      <c r="I827" s="387"/>
      <c r="J827" s="387"/>
      <c r="K827" s="387"/>
    </row>
    <row r="828" spans="1:11" x14ac:dyDescent="0.2">
      <c r="A828" s="387"/>
      <c r="B828" s="387"/>
      <c r="C828" s="385"/>
      <c r="D828" s="385"/>
      <c r="E828" s="385"/>
      <c r="F828" s="385"/>
      <c r="G828" s="385"/>
      <c r="H828" s="386"/>
      <c r="I828" s="387"/>
      <c r="J828" s="387"/>
      <c r="K828" s="387"/>
    </row>
    <row r="829" spans="1:11" x14ac:dyDescent="0.2">
      <c r="A829" s="387"/>
      <c r="B829" s="387"/>
      <c r="C829" s="385"/>
      <c r="D829" s="385"/>
      <c r="E829" s="385"/>
      <c r="F829" s="385"/>
      <c r="G829" s="385"/>
      <c r="H829" s="386"/>
      <c r="I829" s="387"/>
      <c r="J829" s="387"/>
      <c r="K829" s="387"/>
    </row>
    <row r="830" spans="1:11" x14ac:dyDescent="0.2">
      <c r="A830" s="387"/>
      <c r="B830" s="387"/>
      <c r="C830" s="385"/>
      <c r="D830" s="385"/>
      <c r="E830" s="385"/>
      <c r="F830" s="385"/>
      <c r="G830" s="385"/>
      <c r="H830" s="386"/>
      <c r="I830" s="387"/>
      <c r="J830" s="387"/>
      <c r="K830" s="387"/>
    </row>
    <row r="831" spans="1:11" x14ac:dyDescent="0.2">
      <c r="A831" s="387"/>
      <c r="B831" s="387"/>
      <c r="C831" s="385"/>
      <c r="D831" s="385"/>
      <c r="E831" s="385"/>
      <c r="F831" s="385"/>
      <c r="G831" s="385"/>
      <c r="H831" s="386"/>
      <c r="I831" s="387"/>
      <c r="J831" s="387"/>
      <c r="K831" s="387"/>
    </row>
    <row r="832" spans="1:11" x14ac:dyDescent="0.2">
      <c r="A832" s="387"/>
      <c r="B832" s="387"/>
      <c r="C832" s="385"/>
      <c r="D832" s="385"/>
      <c r="E832" s="385"/>
      <c r="F832" s="385"/>
      <c r="G832" s="385"/>
      <c r="H832" s="386"/>
      <c r="I832" s="387"/>
      <c r="J832" s="387"/>
      <c r="K832" s="387"/>
    </row>
    <row r="833" spans="1:11" x14ac:dyDescent="0.2">
      <c r="A833" s="387"/>
      <c r="B833" s="387"/>
      <c r="C833" s="385"/>
      <c r="D833" s="385"/>
      <c r="E833" s="385"/>
      <c r="F833" s="385"/>
      <c r="G833" s="385"/>
      <c r="H833" s="386"/>
      <c r="I833" s="387"/>
      <c r="J833" s="387"/>
      <c r="K833" s="387"/>
    </row>
    <row r="834" spans="1:11" x14ac:dyDescent="0.2">
      <c r="A834" s="387"/>
      <c r="B834" s="387"/>
      <c r="C834" s="385"/>
      <c r="D834" s="385"/>
      <c r="E834" s="385"/>
      <c r="F834" s="385"/>
      <c r="G834" s="385"/>
      <c r="H834" s="386"/>
      <c r="I834" s="387"/>
      <c r="J834" s="387"/>
      <c r="K834" s="387"/>
    </row>
    <row r="835" spans="1:11" x14ac:dyDescent="0.2">
      <c r="A835" s="387"/>
      <c r="B835" s="387"/>
      <c r="C835" s="385"/>
      <c r="D835" s="385"/>
      <c r="E835" s="385"/>
      <c r="F835" s="385"/>
      <c r="G835" s="385"/>
      <c r="H835" s="386"/>
      <c r="I835" s="387"/>
      <c r="J835" s="387"/>
      <c r="K835" s="387"/>
    </row>
    <row r="836" spans="1:11" x14ac:dyDescent="0.2">
      <c r="A836" s="387"/>
      <c r="B836" s="387"/>
      <c r="C836" s="385"/>
      <c r="D836" s="385"/>
      <c r="E836" s="385"/>
      <c r="F836" s="385"/>
      <c r="G836" s="385"/>
      <c r="H836" s="386"/>
      <c r="I836" s="387"/>
      <c r="J836" s="387"/>
      <c r="K836" s="387"/>
    </row>
    <row r="837" spans="1:11" x14ac:dyDescent="0.2">
      <c r="A837" s="387"/>
      <c r="B837" s="387"/>
      <c r="C837" s="385"/>
      <c r="D837" s="385"/>
      <c r="E837" s="385"/>
      <c r="F837" s="385"/>
      <c r="G837" s="385"/>
      <c r="H837" s="386"/>
      <c r="I837" s="387"/>
      <c r="J837" s="387"/>
      <c r="K837" s="387"/>
    </row>
    <row r="838" spans="1:11" x14ac:dyDescent="0.2">
      <c r="A838" s="387"/>
      <c r="B838" s="387"/>
      <c r="C838" s="385"/>
      <c r="D838" s="385"/>
      <c r="E838" s="385"/>
      <c r="F838" s="385"/>
      <c r="G838" s="385"/>
      <c r="H838" s="386"/>
      <c r="I838" s="387"/>
      <c r="J838" s="387"/>
      <c r="K838" s="387"/>
    </row>
    <row r="839" spans="1:11" x14ac:dyDescent="0.2">
      <c r="A839" s="387"/>
      <c r="B839" s="387"/>
      <c r="C839" s="385"/>
      <c r="D839" s="385"/>
      <c r="E839" s="385"/>
      <c r="F839" s="385"/>
      <c r="G839" s="385"/>
      <c r="H839" s="386"/>
      <c r="I839" s="387"/>
      <c r="J839" s="387"/>
      <c r="K839" s="387"/>
    </row>
    <row r="840" spans="1:11" x14ac:dyDescent="0.2">
      <c r="A840" s="387"/>
      <c r="B840" s="387"/>
      <c r="C840" s="385"/>
      <c r="D840" s="385"/>
      <c r="E840" s="385"/>
      <c r="F840" s="385"/>
      <c r="G840" s="385"/>
      <c r="H840" s="386"/>
      <c r="I840" s="387"/>
      <c r="J840" s="387"/>
      <c r="K840" s="387"/>
    </row>
    <row r="841" spans="1:11" x14ac:dyDescent="0.2">
      <c r="A841" s="387"/>
      <c r="B841" s="387"/>
      <c r="C841" s="385"/>
      <c r="D841" s="385"/>
      <c r="E841" s="385"/>
      <c r="F841" s="385"/>
      <c r="G841" s="385"/>
      <c r="H841" s="386"/>
      <c r="I841" s="387"/>
      <c r="J841" s="387"/>
      <c r="K841" s="387"/>
    </row>
    <row r="842" spans="1:11" x14ac:dyDescent="0.2">
      <c r="A842" s="387"/>
      <c r="B842" s="387"/>
      <c r="C842" s="385"/>
      <c r="D842" s="385"/>
      <c r="E842" s="385"/>
      <c r="F842" s="385"/>
      <c r="G842" s="385"/>
      <c r="H842" s="386"/>
      <c r="I842" s="387"/>
      <c r="J842" s="387"/>
      <c r="K842" s="387"/>
    </row>
    <row r="843" spans="1:11" x14ac:dyDescent="0.2">
      <c r="A843" s="387"/>
      <c r="B843" s="387"/>
      <c r="C843" s="385"/>
      <c r="D843" s="385"/>
      <c r="E843" s="385"/>
      <c r="F843" s="385"/>
      <c r="G843" s="385"/>
      <c r="H843" s="386"/>
      <c r="I843" s="387"/>
      <c r="J843" s="387"/>
      <c r="K843" s="387"/>
    </row>
    <row r="844" spans="1:11" x14ac:dyDescent="0.2">
      <c r="A844" s="387"/>
      <c r="B844" s="387"/>
      <c r="C844" s="385"/>
      <c r="D844" s="385"/>
      <c r="E844" s="385"/>
      <c r="F844" s="385"/>
      <c r="G844" s="385"/>
      <c r="H844" s="386"/>
      <c r="I844" s="387"/>
      <c r="J844" s="387"/>
      <c r="K844" s="387"/>
    </row>
    <row r="845" spans="1:11" x14ac:dyDescent="0.2">
      <c r="A845" s="387"/>
      <c r="B845" s="387"/>
      <c r="C845" s="385"/>
      <c r="D845" s="385"/>
      <c r="E845" s="385"/>
      <c r="F845" s="385"/>
      <c r="G845" s="385"/>
      <c r="H845" s="386"/>
      <c r="I845" s="387"/>
      <c r="J845" s="387"/>
      <c r="K845" s="387"/>
    </row>
    <row r="846" spans="1:11" x14ac:dyDescent="0.2">
      <c r="A846" s="387"/>
      <c r="B846" s="387"/>
      <c r="C846" s="385"/>
      <c r="D846" s="385"/>
      <c r="E846" s="385"/>
      <c r="F846" s="385"/>
      <c r="G846" s="385"/>
      <c r="H846" s="386"/>
      <c r="I846" s="387"/>
      <c r="J846" s="387"/>
      <c r="K846" s="387"/>
    </row>
    <row r="847" spans="1:11" x14ac:dyDescent="0.2">
      <c r="A847" s="387"/>
      <c r="B847" s="387"/>
      <c r="C847" s="385"/>
      <c r="D847" s="385"/>
      <c r="E847" s="385"/>
      <c r="F847" s="385"/>
      <c r="G847" s="385"/>
      <c r="H847" s="386"/>
      <c r="I847" s="387"/>
      <c r="J847" s="387"/>
      <c r="K847" s="387"/>
    </row>
    <row r="848" spans="1:11" x14ac:dyDescent="0.2">
      <c r="A848" s="387"/>
      <c r="B848" s="387"/>
      <c r="C848" s="385"/>
      <c r="D848" s="385"/>
      <c r="E848" s="385"/>
      <c r="F848" s="385"/>
      <c r="G848" s="385"/>
      <c r="H848" s="386"/>
      <c r="I848" s="387"/>
      <c r="J848" s="387"/>
      <c r="K848" s="387"/>
    </row>
    <row r="849" spans="1:11" x14ac:dyDescent="0.2">
      <c r="A849" s="387"/>
      <c r="B849" s="387"/>
      <c r="C849" s="385"/>
      <c r="D849" s="385"/>
      <c r="E849" s="385"/>
      <c r="F849" s="385"/>
      <c r="G849" s="385"/>
      <c r="H849" s="386"/>
      <c r="I849" s="387"/>
      <c r="J849" s="387"/>
      <c r="K849" s="387"/>
    </row>
    <row r="850" spans="1:11" x14ac:dyDescent="0.2">
      <c r="A850" s="387"/>
      <c r="B850" s="387"/>
      <c r="C850" s="385"/>
      <c r="D850" s="385"/>
      <c r="E850" s="385"/>
      <c r="F850" s="385"/>
      <c r="G850" s="385"/>
      <c r="H850" s="386"/>
      <c r="I850" s="387"/>
      <c r="J850" s="387"/>
      <c r="K850" s="387"/>
    </row>
    <row r="851" spans="1:11" x14ac:dyDescent="0.2">
      <c r="A851" s="387"/>
      <c r="B851" s="387"/>
      <c r="C851" s="385"/>
      <c r="D851" s="385"/>
      <c r="E851" s="385"/>
      <c r="F851" s="385"/>
      <c r="G851" s="385"/>
      <c r="H851" s="386"/>
      <c r="I851" s="387"/>
      <c r="J851" s="387"/>
      <c r="K851" s="387"/>
    </row>
    <row r="852" spans="1:11" x14ac:dyDescent="0.2">
      <c r="A852" s="387"/>
      <c r="B852" s="387"/>
      <c r="C852" s="385"/>
      <c r="D852" s="385"/>
      <c r="E852" s="385"/>
      <c r="F852" s="385"/>
      <c r="G852" s="385"/>
      <c r="H852" s="386"/>
      <c r="I852" s="387"/>
      <c r="J852" s="387"/>
      <c r="K852" s="387"/>
    </row>
    <row r="853" spans="1:11" x14ac:dyDescent="0.2">
      <c r="A853" s="387"/>
      <c r="B853" s="387"/>
      <c r="C853" s="385"/>
      <c r="D853" s="385"/>
      <c r="E853" s="385"/>
      <c r="F853" s="385"/>
      <c r="G853" s="385"/>
      <c r="H853" s="386"/>
      <c r="I853" s="387"/>
      <c r="J853" s="387"/>
      <c r="K853" s="387"/>
    </row>
    <row r="854" spans="1:11" x14ac:dyDescent="0.2">
      <c r="A854" s="387"/>
      <c r="B854" s="387"/>
      <c r="C854" s="385"/>
      <c r="D854" s="385"/>
      <c r="E854" s="385"/>
      <c r="F854" s="385"/>
      <c r="G854" s="385"/>
      <c r="H854" s="386"/>
      <c r="I854" s="387"/>
      <c r="J854" s="387"/>
      <c r="K854" s="387"/>
    </row>
    <row r="855" spans="1:11" x14ac:dyDescent="0.2">
      <c r="A855" s="387"/>
      <c r="B855" s="387"/>
      <c r="C855" s="385"/>
      <c r="D855" s="385"/>
      <c r="E855" s="385"/>
      <c r="F855" s="385"/>
      <c r="G855" s="385"/>
      <c r="H855" s="386"/>
      <c r="I855" s="387"/>
      <c r="J855" s="387"/>
      <c r="K855" s="387"/>
    </row>
    <row r="856" spans="1:11" x14ac:dyDescent="0.2">
      <c r="A856" s="387"/>
      <c r="B856" s="387"/>
      <c r="C856" s="385"/>
      <c r="D856" s="385"/>
      <c r="E856" s="385"/>
      <c r="F856" s="385"/>
      <c r="G856" s="385"/>
      <c r="H856" s="386"/>
      <c r="I856" s="387"/>
      <c r="J856" s="387"/>
      <c r="K856" s="387"/>
    </row>
    <row r="857" spans="1:11" x14ac:dyDescent="0.2">
      <c r="A857" s="387"/>
      <c r="B857" s="387"/>
      <c r="C857" s="385"/>
      <c r="D857" s="385"/>
      <c r="E857" s="385"/>
      <c r="F857" s="385"/>
      <c r="G857" s="385"/>
      <c r="H857" s="386"/>
      <c r="I857" s="387"/>
      <c r="J857" s="387"/>
      <c r="K857" s="387"/>
    </row>
    <row r="858" spans="1:11" x14ac:dyDescent="0.2">
      <c r="A858" s="387"/>
      <c r="B858" s="387"/>
      <c r="C858" s="385"/>
      <c r="D858" s="385"/>
      <c r="E858" s="385"/>
      <c r="F858" s="385"/>
      <c r="G858" s="385"/>
      <c r="H858" s="386"/>
      <c r="I858" s="387"/>
      <c r="J858" s="387"/>
      <c r="K858" s="387"/>
    </row>
    <row r="859" spans="1:11" x14ac:dyDescent="0.2">
      <c r="A859" s="387"/>
      <c r="B859" s="387"/>
      <c r="C859" s="385"/>
      <c r="D859" s="385"/>
      <c r="E859" s="385"/>
      <c r="F859" s="385"/>
      <c r="G859" s="385"/>
      <c r="H859" s="386"/>
      <c r="I859" s="387"/>
      <c r="J859" s="387"/>
      <c r="K859" s="387"/>
    </row>
    <row r="860" spans="1:11" x14ac:dyDescent="0.2">
      <c r="A860" s="387"/>
      <c r="B860" s="387"/>
      <c r="C860" s="385"/>
      <c r="D860" s="385"/>
      <c r="E860" s="385"/>
      <c r="F860" s="385"/>
      <c r="G860" s="385"/>
      <c r="H860" s="386"/>
      <c r="I860" s="387"/>
      <c r="J860" s="387"/>
      <c r="K860" s="387"/>
    </row>
    <row r="861" spans="1:11" x14ac:dyDescent="0.2">
      <c r="A861" s="387"/>
      <c r="B861" s="387"/>
      <c r="C861" s="385"/>
      <c r="D861" s="385"/>
      <c r="E861" s="385"/>
      <c r="F861" s="385"/>
      <c r="G861" s="385"/>
      <c r="H861" s="386"/>
      <c r="I861" s="387"/>
      <c r="J861" s="387"/>
      <c r="K861" s="387"/>
    </row>
    <row r="862" spans="1:11" x14ac:dyDescent="0.2">
      <c r="A862" s="387"/>
      <c r="B862" s="387"/>
      <c r="C862" s="385"/>
      <c r="D862" s="385"/>
      <c r="E862" s="385"/>
      <c r="F862" s="385"/>
      <c r="G862" s="385"/>
      <c r="H862" s="386"/>
      <c r="I862" s="387"/>
      <c r="J862" s="387"/>
      <c r="K862" s="387"/>
    </row>
    <row r="863" spans="1:11" x14ac:dyDescent="0.2">
      <c r="A863" s="387"/>
      <c r="B863" s="387"/>
      <c r="C863" s="385"/>
      <c r="D863" s="385"/>
      <c r="E863" s="385"/>
      <c r="F863" s="385"/>
      <c r="G863" s="385"/>
      <c r="H863" s="386"/>
      <c r="I863" s="387"/>
      <c r="J863" s="387"/>
      <c r="K863" s="387"/>
    </row>
    <row r="864" spans="1:11" x14ac:dyDescent="0.2">
      <c r="A864" s="387"/>
      <c r="B864" s="387"/>
      <c r="C864" s="385"/>
      <c r="D864" s="385"/>
      <c r="E864" s="385"/>
      <c r="F864" s="385"/>
      <c r="G864" s="385"/>
      <c r="H864" s="386"/>
      <c r="I864" s="387"/>
      <c r="J864" s="387"/>
      <c r="K864" s="387"/>
    </row>
    <row r="865" spans="1:11" x14ac:dyDescent="0.2">
      <c r="A865" s="387"/>
      <c r="B865" s="387"/>
      <c r="C865" s="385"/>
      <c r="D865" s="385"/>
      <c r="E865" s="385"/>
      <c r="F865" s="385"/>
      <c r="G865" s="385"/>
      <c r="H865" s="386"/>
      <c r="I865" s="387"/>
      <c r="J865" s="387"/>
      <c r="K865" s="387"/>
    </row>
    <row r="866" spans="1:11" x14ac:dyDescent="0.2">
      <c r="A866" s="387"/>
      <c r="B866" s="387"/>
      <c r="C866" s="385"/>
      <c r="D866" s="385"/>
      <c r="E866" s="385"/>
      <c r="F866" s="385"/>
      <c r="G866" s="385"/>
      <c r="H866" s="386"/>
      <c r="I866" s="387"/>
      <c r="J866" s="387"/>
      <c r="K866" s="387"/>
    </row>
    <row r="867" spans="1:11" x14ac:dyDescent="0.2">
      <c r="A867" s="387"/>
      <c r="B867" s="387"/>
      <c r="C867" s="385"/>
      <c r="D867" s="385"/>
      <c r="E867" s="385"/>
      <c r="F867" s="385"/>
      <c r="G867" s="385"/>
      <c r="H867" s="386"/>
      <c r="I867" s="387"/>
      <c r="J867" s="387"/>
      <c r="K867" s="387"/>
    </row>
    <row r="868" spans="1:11" x14ac:dyDescent="0.2">
      <c r="A868" s="387"/>
      <c r="B868" s="387"/>
      <c r="C868" s="385"/>
      <c r="D868" s="385"/>
      <c r="E868" s="385"/>
      <c r="F868" s="385"/>
      <c r="G868" s="385"/>
      <c r="H868" s="386"/>
      <c r="I868" s="387"/>
      <c r="J868" s="387"/>
      <c r="K868" s="387"/>
    </row>
    <row r="869" spans="1:11" x14ac:dyDescent="0.2">
      <c r="A869" s="387"/>
      <c r="B869" s="387"/>
      <c r="C869" s="385"/>
      <c r="D869" s="385"/>
      <c r="E869" s="385"/>
      <c r="F869" s="385"/>
      <c r="G869" s="385"/>
      <c r="H869" s="386"/>
      <c r="I869" s="387"/>
      <c r="J869" s="387"/>
      <c r="K869" s="387"/>
    </row>
    <row r="870" spans="1:11" x14ac:dyDescent="0.2">
      <c r="A870" s="387"/>
      <c r="B870" s="387"/>
      <c r="C870" s="385"/>
      <c r="D870" s="385"/>
      <c r="E870" s="385"/>
      <c r="F870" s="385"/>
      <c r="G870" s="385"/>
      <c r="H870" s="386"/>
      <c r="I870" s="387"/>
      <c r="J870" s="387"/>
      <c r="K870" s="387"/>
    </row>
    <row r="871" spans="1:11" x14ac:dyDescent="0.2">
      <c r="A871" s="387"/>
      <c r="B871" s="387"/>
      <c r="C871" s="385"/>
      <c r="D871" s="385"/>
      <c r="E871" s="385"/>
      <c r="F871" s="385"/>
      <c r="G871" s="385"/>
      <c r="H871" s="386"/>
      <c r="I871" s="387"/>
      <c r="J871" s="387"/>
      <c r="K871" s="387"/>
    </row>
    <row r="872" spans="1:11" x14ac:dyDescent="0.2">
      <c r="A872" s="387"/>
      <c r="B872" s="387"/>
      <c r="C872" s="385"/>
      <c r="D872" s="385"/>
      <c r="E872" s="385"/>
      <c r="F872" s="385"/>
      <c r="G872" s="385"/>
      <c r="H872" s="386"/>
      <c r="I872" s="387"/>
      <c r="J872" s="387"/>
      <c r="K872" s="387"/>
    </row>
    <row r="873" spans="1:11" x14ac:dyDescent="0.2">
      <c r="A873" s="387"/>
      <c r="B873" s="387"/>
      <c r="C873" s="385"/>
      <c r="D873" s="385"/>
      <c r="E873" s="385"/>
      <c r="F873" s="385"/>
      <c r="G873" s="385"/>
      <c r="H873" s="386"/>
      <c r="I873" s="387"/>
      <c r="J873" s="387"/>
      <c r="K873" s="387"/>
    </row>
    <row r="874" spans="1:11" x14ac:dyDescent="0.2">
      <c r="A874" s="387"/>
      <c r="B874" s="387"/>
      <c r="C874" s="385"/>
      <c r="D874" s="385"/>
      <c r="E874" s="385"/>
      <c r="F874" s="385"/>
      <c r="G874" s="385"/>
      <c r="H874" s="386"/>
      <c r="I874" s="387"/>
      <c r="J874" s="387"/>
      <c r="K874" s="387"/>
    </row>
    <row r="875" spans="1:11" x14ac:dyDescent="0.2">
      <c r="A875" s="387"/>
      <c r="B875" s="387"/>
      <c r="C875" s="385"/>
      <c r="D875" s="385"/>
      <c r="E875" s="385"/>
      <c r="F875" s="385"/>
      <c r="G875" s="385"/>
      <c r="H875" s="386"/>
      <c r="I875" s="387"/>
      <c r="J875" s="387"/>
      <c r="K875" s="387"/>
    </row>
    <row r="876" spans="1:11" x14ac:dyDescent="0.2">
      <c r="A876" s="387"/>
      <c r="B876" s="387"/>
      <c r="C876" s="385"/>
      <c r="D876" s="385"/>
      <c r="E876" s="385"/>
      <c r="F876" s="385"/>
      <c r="G876" s="385"/>
      <c r="H876" s="386"/>
      <c r="I876" s="387"/>
      <c r="J876" s="387"/>
      <c r="K876" s="387"/>
    </row>
    <row r="877" spans="1:11" x14ac:dyDescent="0.2">
      <c r="A877" s="387"/>
      <c r="B877" s="387"/>
      <c r="C877" s="385"/>
      <c r="D877" s="385"/>
      <c r="E877" s="385"/>
      <c r="F877" s="385"/>
      <c r="G877" s="385"/>
      <c r="H877" s="386"/>
      <c r="I877" s="387"/>
      <c r="J877" s="387"/>
      <c r="K877" s="387"/>
    </row>
    <row r="878" spans="1:11" x14ac:dyDescent="0.2">
      <c r="A878" s="387"/>
      <c r="B878" s="387"/>
      <c r="C878" s="385"/>
      <c r="D878" s="385"/>
      <c r="E878" s="385"/>
      <c r="F878" s="385"/>
      <c r="G878" s="385"/>
      <c r="H878" s="386"/>
      <c r="I878" s="387"/>
      <c r="J878" s="387"/>
      <c r="K878" s="387"/>
    </row>
    <row r="879" spans="1:11" x14ac:dyDescent="0.2">
      <c r="A879" s="387"/>
      <c r="B879" s="387"/>
      <c r="C879" s="385"/>
      <c r="D879" s="385"/>
      <c r="E879" s="385"/>
      <c r="F879" s="385"/>
      <c r="G879" s="385"/>
      <c r="H879" s="386"/>
      <c r="I879" s="387"/>
      <c r="J879" s="387"/>
      <c r="K879" s="387"/>
    </row>
    <row r="880" spans="1:11" x14ac:dyDescent="0.2">
      <c r="A880" s="387"/>
      <c r="B880" s="387"/>
      <c r="C880" s="385"/>
      <c r="D880" s="385"/>
      <c r="E880" s="385"/>
      <c r="F880" s="385"/>
      <c r="G880" s="385"/>
      <c r="H880" s="386"/>
      <c r="I880" s="387"/>
      <c r="J880" s="387"/>
      <c r="K880" s="387"/>
    </row>
    <row r="881" spans="1:11" x14ac:dyDescent="0.2">
      <c r="A881" s="387"/>
      <c r="B881" s="387"/>
      <c r="C881" s="385"/>
      <c r="D881" s="385"/>
      <c r="E881" s="385"/>
      <c r="F881" s="385"/>
      <c r="G881" s="385"/>
      <c r="H881" s="386"/>
      <c r="I881" s="387"/>
      <c r="J881" s="387"/>
      <c r="K881" s="387"/>
    </row>
    <row r="882" spans="1:11" x14ac:dyDescent="0.2">
      <c r="A882" s="387"/>
      <c r="B882" s="387"/>
      <c r="C882" s="385"/>
      <c r="D882" s="385"/>
      <c r="E882" s="385"/>
      <c r="F882" s="385"/>
      <c r="G882" s="385"/>
      <c r="H882" s="386"/>
      <c r="I882" s="387"/>
      <c r="J882" s="387"/>
      <c r="K882" s="387"/>
    </row>
    <row r="883" spans="1:11" x14ac:dyDescent="0.2">
      <c r="A883" s="387"/>
      <c r="B883" s="387"/>
      <c r="C883" s="385"/>
      <c r="D883" s="385"/>
      <c r="E883" s="385"/>
      <c r="F883" s="385"/>
      <c r="G883" s="385"/>
      <c r="H883" s="386"/>
      <c r="I883" s="387"/>
      <c r="J883" s="387"/>
      <c r="K883" s="387"/>
    </row>
    <row r="884" spans="1:11" x14ac:dyDescent="0.2">
      <c r="A884" s="387"/>
      <c r="B884" s="387"/>
      <c r="C884" s="385"/>
      <c r="D884" s="385"/>
      <c r="E884" s="385"/>
      <c r="F884" s="385"/>
      <c r="G884" s="385"/>
      <c r="H884" s="386"/>
      <c r="I884" s="387"/>
      <c r="J884" s="387"/>
      <c r="K884" s="387"/>
    </row>
    <row r="885" spans="1:11" x14ac:dyDescent="0.2">
      <c r="A885" s="387"/>
      <c r="B885" s="387"/>
      <c r="C885" s="385"/>
      <c r="D885" s="385"/>
      <c r="E885" s="385"/>
      <c r="F885" s="385"/>
      <c r="G885" s="385"/>
      <c r="H885" s="386"/>
      <c r="I885" s="387"/>
      <c r="J885" s="387"/>
      <c r="K885" s="387"/>
    </row>
    <row r="886" spans="1:11" x14ac:dyDescent="0.2">
      <c r="A886" s="387"/>
      <c r="B886" s="387"/>
      <c r="C886" s="385"/>
      <c r="D886" s="385"/>
      <c r="E886" s="385"/>
      <c r="F886" s="385"/>
      <c r="G886" s="385"/>
      <c r="H886" s="386"/>
      <c r="I886" s="387"/>
      <c r="J886" s="387"/>
      <c r="K886" s="387"/>
    </row>
    <row r="887" spans="1:11" x14ac:dyDescent="0.2">
      <c r="A887" s="387"/>
      <c r="B887" s="387"/>
      <c r="C887" s="385"/>
      <c r="D887" s="385"/>
      <c r="E887" s="385"/>
      <c r="F887" s="385"/>
      <c r="G887" s="385"/>
      <c r="H887" s="386"/>
      <c r="I887" s="387"/>
      <c r="J887" s="387"/>
      <c r="K887" s="387"/>
    </row>
    <row r="888" spans="1:11" x14ac:dyDescent="0.2">
      <c r="A888" s="387"/>
      <c r="B888" s="387"/>
      <c r="C888" s="385"/>
      <c r="D888" s="385"/>
      <c r="E888" s="385"/>
      <c r="F888" s="385"/>
      <c r="G888" s="385"/>
      <c r="H888" s="386"/>
      <c r="I888" s="387"/>
      <c r="J888" s="387"/>
      <c r="K888" s="387"/>
    </row>
    <row r="889" spans="1:11" x14ac:dyDescent="0.2">
      <c r="A889" s="387"/>
      <c r="B889" s="387"/>
      <c r="C889" s="385"/>
      <c r="D889" s="385"/>
      <c r="E889" s="385"/>
      <c r="F889" s="385"/>
      <c r="G889" s="385"/>
      <c r="H889" s="386"/>
      <c r="I889" s="387"/>
      <c r="J889" s="387"/>
      <c r="K889" s="387"/>
    </row>
    <row r="890" spans="1:11" x14ac:dyDescent="0.2">
      <c r="A890" s="387"/>
      <c r="B890" s="387"/>
      <c r="C890" s="385"/>
      <c r="D890" s="385"/>
      <c r="E890" s="385"/>
      <c r="F890" s="385"/>
      <c r="G890" s="385"/>
      <c r="H890" s="386"/>
      <c r="I890" s="387"/>
      <c r="J890" s="387"/>
      <c r="K890" s="387"/>
    </row>
    <row r="891" spans="1:11" x14ac:dyDescent="0.2">
      <c r="A891" s="387"/>
      <c r="B891" s="387"/>
      <c r="C891" s="385"/>
      <c r="D891" s="385"/>
      <c r="E891" s="385"/>
      <c r="F891" s="385"/>
      <c r="G891" s="385"/>
      <c r="H891" s="386"/>
      <c r="I891" s="387"/>
      <c r="J891" s="387"/>
      <c r="K891" s="387"/>
    </row>
    <row r="892" spans="1:11" x14ac:dyDescent="0.2">
      <c r="A892" s="387"/>
      <c r="B892" s="387"/>
      <c r="C892" s="385"/>
      <c r="D892" s="385"/>
      <c r="E892" s="385"/>
      <c r="F892" s="385"/>
      <c r="G892" s="385"/>
      <c r="H892" s="386"/>
      <c r="I892" s="387"/>
      <c r="J892" s="387"/>
      <c r="K892" s="387"/>
    </row>
    <row r="893" spans="1:11" x14ac:dyDescent="0.2">
      <c r="A893" s="387"/>
      <c r="B893" s="387"/>
      <c r="C893" s="385"/>
      <c r="D893" s="385"/>
      <c r="E893" s="385"/>
      <c r="F893" s="385"/>
      <c r="G893" s="385"/>
      <c r="H893" s="386"/>
      <c r="I893" s="387"/>
      <c r="J893" s="387"/>
      <c r="K893" s="387"/>
    </row>
    <row r="894" spans="1:11" x14ac:dyDescent="0.2">
      <c r="A894" s="387"/>
      <c r="B894" s="387"/>
      <c r="C894" s="385"/>
      <c r="D894" s="385"/>
      <c r="E894" s="385"/>
      <c r="F894" s="385"/>
      <c r="G894" s="385"/>
      <c r="H894" s="386"/>
      <c r="I894" s="387"/>
      <c r="J894" s="387"/>
      <c r="K894" s="387"/>
    </row>
    <row r="895" spans="1:11" x14ac:dyDescent="0.2">
      <c r="A895" s="387"/>
      <c r="B895" s="387"/>
      <c r="C895" s="385"/>
      <c r="D895" s="385"/>
      <c r="E895" s="385"/>
      <c r="F895" s="385"/>
      <c r="G895" s="385"/>
      <c r="H895" s="386"/>
      <c r="I895" s="387"/>
      <c r="J895" s="387"/>
      <c r="K895" s="387"/>
    </row>
    <row r="896" spans="1:11" x14ac:dyDescent="0.2">
      <c r="A896" s="387"/>
      <c r="B896" s="387"/>
      <c r="C896" s="385"/>
      <c r="D896" s="385"/>
      <c r="E896" s="385"/>
      <c r="F896" s="385"/>
      <c r="G896" s="385"/>
      <c r="H896" s="386"/>
      <c r="I896" s="387"/>
      <c r="J896" s="387"/>
      <c r="K896" s="387"/>
    </row>
    <row r="897" spans="1:11" x14ac:dyDescent="0.2">
      <c r="A897" s="387"/>
      <c r="B897" s="387"/>
      <c r="C897" s="385"/>
      <c r="D897" s="385"/>
      <c r="E897" s="385"/>
      <c r="F897" s="385"/>
      <c r="G897" s="385"/>
      <c r="H897" s="386"/>
      <c r="I897" s="387"/>
      <c r="J897" s="387"/>
      <c r="K897" s="387"/>
    </row>
    <row r="898" spans="1:11" x14ac:dyDescent="0.2">
      <c r="A898" s="387"/>
      <c r="B898" s="387"/>
      <c r="C898" s="385"/>
      <c r="D898" s="385"/>
      <c r="E898" s="385"/>
      <c r="F898" s="385"/>
      <c r="G898" s="385"/>
      <c r="H898" s="386"/>
      <c r="I898" s="387"/>
      <c r="J898" s="387"/>
      <c r="K898" s="387"/>
    </row>
    <row r="899" spans="1:11" x14ac:dyDescent="0.2">
      <c r="A899" s="387"/>
      <c r="B899" s="387"/>
      <c r="C899" s="385"/>
      <c r="D899" s="385"/>
      <c r="E899" s="385"/>
      <c r="F899" s="385"/>
      <c r="G899" s="385"/>
      <c r="H899" s="386"/>
      <c r="I899" s="387"/>
      <c r="J899" s="387"/>
      <c r="K899" s="387"/>
    </row>
    <row r="900" spans="1:11" x14ac:dyDescent="0.2">
      <c r="A900" s="387"/>
      <c r="B900" s="387"/>
      <c r="C900" s="385"/>
      <c r="D900" s="385"/>
      <c r="E900" s="385"/>
      <c r="F900" s="385"/>
      <c r="G900" s="385"/>
      <c r="H900" s="386"/>
      <c r="I900" s="387"/>
      <c r="J900" s="387"/>
      <c r="K900" s="387"/>
    </row>
    <row r="901" spans="1:11" x14ac:dyDescent="0.2">
      <c r="A901" s="387"/>
      <c r="B901" s="387"/>
      <c r="C901" s="385"/>
      <c r="D901" s="385"/>
      <c r="E901" s="385"/>
      <c r="F901" s="385"/>
      <c r="G901" s="385"/>
      <c r="H901" s="386"/>
      <c r="I901" s="387"/>
      <c r="J901" s="387"/>
      <c r="K901" s="387"/>
    </row>
    <row r="902" spans="1:11" x14ac:dyDescent="0.2">
      <c r="A902" s="387"/>
      <c r="B902" s="387"/>
      <c r="C902" s="385"/>
      <c r="D902" s="385"/>
      <c r="E902" s="385"/>
      <c r="F902" s="385"/>
      <c r="G902" s="385"/>
      <c r="H902" s="386"/>
      <c r="I902" s="387"/>
      <c r="J902" s="387"/>
      <c r="K902" s="387"/>
    </row>
    <row r="903" spans="1:11" x14ac:dyDescent="0.2">
      <c r="A903" s="387"/>
      <c r="B903" s="387"/>
      <c r="C903" s="385"/>
      <c r="D903" s="385"/>
      <c r="E903" s="385"/>
      <c r="F903" s="385"/>
      <c r="G903" s="385"/>
      <c r="H903" s="386"/>
      <c r="I903" s="387"/>
      <c r="J903" s="387"/>
      <c r="K903" s="387"/>
    </row>
    <row r="904" spans="1:11" x14ac:dyDescent="0.2">
      <c r="A904" s="387"/>
      <c r="B904" s="387"/>
      <c r="C904" s="385"/>
      <c r="D904" s="385"/>
      <c r="E904" s="385"/>
      <c r="F904" s="385"/>
      <c r="G904" s="385"/>
      <c r="H904" s="386"/>
      <c r="I904" s="387"/>
      <c r="J904" s="387"/>
      <c r="K904" s="387"/>
    </row>
    <row r="905" spans="1:11" x14ac:dyDescent="0.2">
      <c r="A905" s="387"/>
      <c r="B905" s="387"/>
      <c r="C905" s="385"/>
      <c r="D905" s="385"/>
      <c r="E905" s="385"/>
      <c r="F905" s="385"/>
      <c r="G905" s="385"/>
      <c r="H905" s="386"/>
      <c r="I905" s="387"/>
      <c r="J905" s="387"/>
      <c r="K905" s="387"/>
    </row>
    <row r="906" spans="1:11" x14ac:dyDescent="0.2">
      <c r="A906" s="387"/>
      <c r="B906" s="387"/>
      <c r="C906" s="385"/>
      <c r="D906" s="385"/>
      <c r="E906" s="385"/>
      <c r="F906" s="385"/>
      <c r="G906" s="385"/>
      <c r="H906" s="386"/>
      <c r="I906" s="387"/>
      <c r="J906" s="387"/>
      <c r="K906" s="387"/>
    </row>
    <row r="907" spans="1:11" x14ac:dyDescent="0.2">
      <c r="A907" s="387"/>
      <c r="B907" s="387"/>
      <c r="C907" s="385"/>
      <c r="D907" s="385"/>
      <c r="E907" s="385"/>
      <c r="F907" s="385"/>
      <c r="G907" s="385"/>
      <c r="H907" s="386"/>
      <c r="I907" s="387"/>
      <c r="J907" s="387"/>
      <c r="K907" s="387"/>
    </row>
    <row r="908" spans="1:11" x14ac:dyDescent="0.2">
      <c r="A908" s="387"/>
      <c r="B908" s="387"/>
      <c r="C908" s="385"/>
      <c r="D908" s="385"/>
      <c r="E908" s="385"/>
      <c r="F908" s="385"/>
      <c r="G908" s="385"/>
      <c r="H908" s="386"/>
      <c r="I908" s="387"/>
      <c r="J908" s="387"/>
      <c r="K908" s="387"/>
    </row>
    <row r="909" spans="1:11" x14ac:dyDescent="0.2">
      <c r="A909" s="387"/>
      <c r="B909" s="387"/>
      <c r="C909" s="385"/>
      <c r="D909" s="385"/>
      <c r="E909" s="385"/>
      <c r="F909" s="385"/>
      <c r="G909" s="385"/>
      <c r="H909" s="386"/>
      <c r="I909" s="387"/>
      <c r="J909" s="387"/>
      <c r="K909" s="387"/>
    </row>
    <row r="910" spans="1:11" x14ac:dyDescent="0.2">
      <c r="A910" s="387"/>
      <c r="B910" s="387"/>
      <c r="C910" s="385"/>
      <c r="D910" s="385"/>
      <c r="E910" s="385"/>
      <c r="F910" s="385"/>
      <c r="G910" s="385"/>
      <c r="H910" s="386"/>
      <c r="I910" s="387"/>
      <c r="J910" s="387"/>
      <c r="K910" s="387"/>
    </row>
    <row r="911" spans="1:11" x14ac:dyDescent="0.2">
      <c r="A911" s="387"/>
      <c r="B911" s="387"/>
      <c r="C911" s="385"/>
      <c r="D911" s="385"/>
      <c r="E911" s="385"/>
      <c r="F911" s="385"/>
      <c r="G911" s="385"/>
      <c r="H911" s="386"/>
      <c r="I911" s="387"/>
      <c r="J911" s="387"/>
      <c r="K911" s="387"/>
    </row>
    <row r="912" spans="1:11" x14ac:dyDescent="0.2">
      <c r="A912" s="387"/>
      <c r="B912" s="387"/>
      <c r="C912" s="385"/>
      <c r="D912" s="385"/>
      <c r="E912" s="385"/>
      <c r="F912" s="385"/>
      <c r="G912" s="385"/>
      <c r="H912" s="386"/>
      <c r="I912" s="387"/>
      <c r="J912" s="387"/>
      <c r="K912" s="387"/>
    </row>
    <row r="913" spans="1:11" x14ac:dyDescent="0.2">
      <c r="A913" s="387"/>
      <c r="B913" s="387"/>
      <c r="C913" s="385"/>
      <c r="D913" s="385"/>
      <c r="E913" s="385"/>
      <c r="F913" s="385"/>
      <c r="G913" s="385"/>
      <c r="H913" s="386"/>
      <c r="I913" s="387"/>
      <c r="J913" s="387"/>
      <c r="K913" s="387"/>
    </row>
    <row r="914" spans="1:11" x14ac:dyDescent="0.2">
      <c r="A914" s="387"/>
      <c r="B914" s="387"/>
      <c r="C914" s="385"/>
      <c r="D914" s="385"/>
      <c r="E914" s="385"/>
      <c r="F914" s="385"/>
      <c r="G914" s="385"/>
      <c r="H914" s="386"/>
      <c r="I914" s="387"/>
      <c r="J914" s="387"/>
      <c r="K914" s="387"/>
    </row>
    <row r="915" spans="1:11" x14ac:dyDescent="0.2">
      <c r="A915" s="387"/>
      <c r="B915" s="387"/>
      <c r="C915" s="385"/>
      <c r="D915" s="385"/>
      <c r="E915" s="385"/>
      <c r="F915" s="385"/>
      <c r="G915" s="385"/>
      <c r="H915" s="386"/>
      <c r="I915" s="387"/>
      <c r="J915" s="387"/>
      <c r="K915" s="387"/>
    </row>
    <row r="916" spans="1:11" x14ac:dyDescent="0.2">
      <c r="A916" s="387"/>
      <c r="B916" s="387"/>
      <c r="C916" s="385"/>
      <c r="D916" s="385"/>
      <c r="E916" s="385"/>
      <c r="F916" s="385"/>
      <c r="G916" s="385"/>
      <c r="H916" s="386"/>
      <c r="I916" s="387"/>
      <c r="J916" s="387"/>
      <c r="K916" s="387"/>
    </row>
    <row r="917" spans="1:11" x14ac:dyDescent="0.2">
      <c r="A917" s="387"/>
      <c r="B917" s="387"/>
      <c r="C917" s="385"/>
      <c r="D917" s="385"/>
      <c r="E917" s="385"/>
      <c r="F917" s="385"/>
      <c r="G917" s="385"/>
      <c r="H917" s="386"/>
      <c r="I917" s="387"/>
      <c r="J917" s="387"/>
      <c r="K917" s="387"/>
    </row>
    <row r="918" spans="1:11" x14ac:dyDescent="0.2">
      <c r="A918" s="387"/>
      <c r="B918" s="387"/>
      <c r="C918" s="385"/>
      <c r="D918" s="385"/>
      <c r="E918" s="385"/>
      <c r="F918" s="385"/>
      <c r="G918" s="385"/>
      <c r="H918" s="386"/>
      <c r="I918" s="387"/>
      <c r="J918" s="387"/>
      <c r="K918" s="387"/>
    </row>
    <row r="919" spans="1:11" x14ac:dyDescent="0.2">
      <c r="A919" s="387"/>
      <c r="B919" s="387"/>
      <c r="C919" s="385"/>
      <c r="D919" s="385"/>
      <c r="E919" s="385"/>
      <c r="F919" s="385"/>
      <c r="G919" s="385"/>
      <c r="H919" s="386"/>
      <c r="I919" s="387"/>
      <c r="J919" s="387"/>
      <c r="K919" s="387"/>
    </row>
    <row r="920" spans="1:11" x14ac:dyDescent="0.2">
      <c r="A920" s="387"/>
      <c r="B920" s="387"/>
      <c r="C920" s="385"/>
      <c r="D920" s="385"/>
      <c r="E920" s="385"/>
      <c r="F920" s="385"/>
      <c r="G920" s="385"/>
      <c r="H920" s="386"/>
      <c r="I920" s="387"/>
      <c r="J920" s="387"/>
      <c r="K920" s="387"/>
    </row>
    <row r="921" spans="1:11" x14ac:dyDescent="0.2">
      <c r="A921" s="387"/>
      <c r="B921" s="387"/>
      <c r="C921" s="385"/>
      <c r="D921" s="385"/>
      <c r="E921" s="385"/>
      <c r="F921" s="385"/>
      <c r="G921" s="385"/>
      <c r="H921" s="386"/>
      <c r="I921" s="387"/>
      <c r="J921" s="387"/>
      <c r="K921" s="387"/>
    </row>
    <row r="922" spans="1:11" x14ac:dyDescent="0.2">
      <c r="A922" s="387"/>
      <c r="B922" s="387"/>
      <c r="C922" s="385"/>
      <c r="D922" s="385"/>
      <c r="E922" s="385"/>
      <c r="F922" s="385"/>
      <c r="G922" s="385"/>
      <c r="H922" s="386"/>
      <c r="I922" s="387"/>
      <c r="J922" s="387"/>
      <c r="K922" s="387"/>
    </row>
    <row r="923" spans="1:11" x14ac:dyDescent="0.2">
      <c r="A923" s="387"/>
      <c r="B923" s="387"/>
      <c r="C923" s="385"/>
      <c r="D923" s="385"/>
      <c r="E923" s="385"/>
      <c r="F923" s="385"/>
      <c r="G923" s="385"/>
      <c r="H923" s="386"/>
      <c r="I923" s="387"/>
      <c r="J923" s="387"/>
      <c r="K923" s="387"/>
    </row>
    <row r="924" spans="1:11" x14ac:dyDescent="0.2">
      <c r="A924" s="387"/>
      <c r="B924" s="387"/>
      <c r="C924" s="385"/>
      <c r="D924" s="385"/>
      <c r="E924" s="385"/>
      <c r="F924" s="385"/>
      <c r="G924" s="385"/>
      <c r="H924" s="386"/>
      <c r="I924" s="387"/>
      <c r="J924" s="387"/>
      <c r="K924" s="387"/>
    </row>
    <row r="925" spans="1:11" x14ac:dyDescent="0.2">
      <c r="A925" s="387"/>
      <c r="B925" s="387"/>
      <c r="C925" s="385"/>
      <c r="D925" s="385"/>
      <c r="E925" s="385"/>
      <c r="F925" s="385"/>
      <c r="G925" s="385"/>
      <c r="H925" s="386"/>
      <c r="I925" s="387"/>
      <c r="J925" s="387"/>
      <c r="K925" s="387"/>
    </row>
    <row r="926" spans="1:11" x14ac:dyDescent="0.2">
      <c r="A926" s="387"/>
      <c r="B926" s="387"/>
      <c r="C926" s="385"/>
      <c r="D926" s="385"/>
      <c r="E926" s="385"/>
      <c r="F926" s="385"/>
      <c r="G926" s="385"/>
      <c r="H926" s="386"/>
      <c r="I926" s="387"/>
      <c r="J926" s="387"/>
      <c r="K926" s="387"/>
    </row>
    <row r="927" spans="1:11" x14ac:dyDescent="0.2">
      <c r="A927" s="387"/>
      <c r="B927" s="387"/>
      <c r="C927" s="385"/>
      <c r="D927" s="385"/>
      <c r="E927" s="385"/>
      <c r="F927" s="385"/>
      <c r="G927" s="385"/>
      <c r="H927" s="386"/>
      <c r="I927" s="387"/>
      <c r="J927" s="387"/>
      <c r="K927" s="387"/>
    </row>
    <row r="928" spans="1:11" x14ac:dyDescent="0.2">
      <c r="A928" s="387"/>
      <c r="B928" s="387"/>
      <c r="C928" s="385"/>
      <c r="D928" s="385"/>
      <c r="E928" s="385"/>
      <c r="F928" s="385"/>
      <c r="G928" s="385"/>
      <c r="H928" s="386"/>
      <c r="I928" s="387"/>
      <c r="J928" s="387"/>
      <c r="K928" s="387"/>
    </row>
    <row r="929" spans="1:11" x14ac:dyDescent="0.2">
      <c r="A929" s="387"/>
      <c r="B929" s="387"/>
      <c r="C929" s="385"/>
      <c r="D929" s="385"/>
      <c r="E929" s="385"/>
      <c r="F929" s="385"/>
      <c r="G929" s="385"/>
      <c r="H929" s="386"/>
      <c r="I929" s="387"/>
      <c r="J929" s="387"/>
      <c r="K929" s="387"/>
    </row>
    <row r="930" spans="1:11" x14ac:dyDescent="0.2">
      <c r="A930" s="387"/>
      <c r="B930" s="387"/>
      <c r="C930" s="385"/>
      <c r="D930" s="385"/>
      <c r="E930" s="385"/>
      <c r="F930" s="385"/>
      <c r="G930" s="385"/>
      <c r="H930" s="386"/>
      <c r="I930" s="387"/>
      <c r="J930" s="387"/>
      <c r="K930" s="387"/>
    </row>
    <row r="931" spans="1:11" x14ac:dyDescent="0.2">
      <c r="A931" s="387"/>
      <c r="B931" s="387"/>
      <c r="C931" s="385"/>
      <c r="D931" s="385"/>
      <c r="E931" s="385"/>
      <c r="F931" s="385"/>
      <c r="G931" s="385"/>
      <c r="H931" s="386"/>
      <c r="I931" s="387"/>
      <c r="J931" s="387"/>
      <c r="K931" s="387"/>
    </row>
    <row r="932" spans="1:11" x14ac:dyDescent="0.2">
      <c r="A932" s="387"/>
      <c r="B932" s="387"/>
      <c r="C932" s="385"/>
      <c r="D932" s="385"/>
      <c r="E932" s="385"/>
      <c r="F932" s="385"/>
      <c r="G932" s="385"/>
      <c r="H932" s="386"/>
      <c r="I932" s="387"/>
      <c r="J932" s="387"/>
      <c r="K932" s="387"/>
    </row>
    <row r="933" spans="1:11" x14ac:dyDescent="0.2">
      <c r="A933" s="387"/>
      <c r="B933" s="387"/>
      <c r="C933" s="385"/>
      <c r="D933" s="385"/>
      <c r="E933" s="385"/>
      <c r="F933" s="385"/>
      <c r="G933" s="385"/>
      <c r="H933" s="386"/>
      <c r="I933" s="387"/>
      <c r="J933" s="387"/>
      <c r="K933" s="387"/>
    </row>
    <row r="934" spans="1:11" x14ac:dyDescent="0.2">
      <c r="A934" s="387"/>
      <c r="B934" s="387"/>
      <c r="C934" s="385"/>
      <c r="D934" s="385"/>
      <c r="E934" s="385"/>
      <c r="F934" s="385"/>
      <c r="G934" s="385"/>
      <c r="H934" s="386"/>
      <c r="I934" s="387"/>
      <c r="J934" s="387"/>
      <c r="K934" s="387"/>
    </row>
    <row r="935" spans="1:11" x14ac:dyDescent="0.2">
      <c r="A935" s="387"/>
      <c r="B935" s="387"/>
      <c r="C935" s="385"/>
      <c r="D935" s="385"/>
      <c r="E935" s="385"/>
      <c r="F935" s="385"/>
      <c r="G935" s="385"/>
      <c r="H935" s="386"/>
      <c r="I935" s="387"/>
      <c r="J935" s="387"/>
      <c r="K935" s="387"/>
    </row>
    <row r="936" spans="1:11" x14ac:dyDescent="0.2">
      <c r="A936" s="387"/>
      <c r="B936" s="387"/>
      <c r="C936" s="385"/>
      <c r="D936" s="385"/>
      <c r="E936" s="385"/>
      <c r="F936" s="385"/>
      <c r="G936" s="385"/>
      <c r="H936" s="386"/>
      <c r="I936" s="387"/>
      <c r="J936" s="387"/>
      <c r="K936" s="387"/>
    </row>
    <row r="937" spans="1:11" x14ac:dyDescent="0.2">
      <c r="A937" s="387"/>
      <c r="B937" s="387"/>
      <c r="C937" s="385"/>
      <c r="D937" s="385"/>
      <c r="E937" s="385"/>
      <c r="F937" s="385"/>
      <c r="G937" s="385"/>
      <c r="H937" s="386"/>
      <c r="I937" s="387"/>
      <c r="J937" s="387"/>
      <c r="K937" s="387"/>
    </row>
    <row r="938" spans="1:11" x14ac:dyDescent="0.2">
      <c r="A938" s="387"/>
      <c r="B938" s="387"/>
      <c r="C938" s="385"/>
      <c r="D938" s="385"/>
      <c r="E938" s="385"/>
      <c r="F938" s="385"/>
      <c r="G938" s="385"/>
      <c r="H938" s="386"/>
      <c r="I938" s="387"/>
      <c r="J938" s="387"/>
      <c r="K938" s="387"/>
    </row>
    <row r="939" spans="1:11" x14ac:dyDescent="0.2">
      <c r="A939" s="387"/>
      <c r="B939" s="387"/>
      <c r="C939" s="385"/>
      <c r="D939" s="385"/>
      <c r="E939" s="385"/>
      <c r="F939" s="385"/>
      <c r="G939" s="385"/>
      <c r="H939" s="386"/>
      <c r="I939" s="387"/>
      <c r="J939" s="387"/>
      <c r="K939" s="387"/>
    </row>
    <row r="940" spans="1:11" x14ac:dyDescent="0.2">
      <c r="A940" s="387"/>
      <c r="B940" s="387"/>
      <c r="C940" s="385"/>
      <c r="D940" s="385"/>
      <c r="E940" s="385"/>
      <c r="F940" s="385"/>
      <c r="G940" s="385"/>
      <c r="H940" s="386"/>
      <c r="I940" s="387"/>
      <c r="J940" s="387"/>
      <c r="K940" s="387"/>
    </row>
    <row r="941" spans="1:11" x14ac:dyDescent="0.2">
      <c r="A941" s="387"/>
      <c r="B941" s="387"/>
      <c r="C941" s="385"/>
      <c r="D941" s="385"/>
      <c r="E941" s="385"/>
      <c r="F941" s="385"/>
      <c r="G941" s="385"/>
      <c r="H941" s="386"/>
      <c r="I941" s="387"/>
      <c r="J941" s="387"/>
      <c r="K941" s="387"/>
    </row>
    <row r="942" spans="1:11" x14ac:dyDescent="0.2">
      <c r="A942" s="387"/>
      <c r="B942" s="387"/>
      <c r="C942" s="385"/>
      <c r="D942" s="385"/>
      <c r="E942" s="385"/>
      <c r="F942" s="385"/>
      <c r="G942" s="385"/>
      <c r="H942" s="386"/>
      <c r="I942" s="387"/>
      <c r="J942" s="387"/>
      <c r="K942" s="387"/>
    </row>
    <row r="943" spans="1:11" x14ac:dyDescent="0.2">
      <c r="A943" s="387"/>
      <c r="B943" s="387"/>
      <c r="C943" s="385"/>
      <c r="D943" s="385"/>
      <c r="E943" s="385"/>
      <c r="F943" s="385"/>
      <c r="G943" s="385"/>
      <c r="H943" s="386"/>
      <c r="I943" s="387"/>
      <c r="J943" s="387"/>
      <c r="K943" s="387"/>
    </row>
    <row r="944" spans="1:11" x14ac:dyDescent="0.2">
      <c r="A944" s="387"/>
      <c r="B944" s="387"/>
      <c r="C944" s="385"/>
      <c r="D944" s="385"/>
      <c r="E944" s="385"/>
      <c r="F944" s="385"/>
      <c r="G944" s="385"/>
      <c r="H944" s="386"/>
      <c r="I944" s="387"/>
      <c r="J944" s="387"/>
      <c r="K944" s="387"/>
    </row>
    <row r="945" spans="1:11" x14ac:dyDescent="0.2">
      <c r="A945" s="387"/>
      <c r="B945" s="387"/>
      <c r="C945" s="385"/>
      <c r="D945" s="385"/>
      <c r="E945" s="385"/>
      <c r="F945" s="385"/>
      <c r="G945" s="385"/>
      <c r="H945" s="386"/>
      <c r="I945" s="387"/>
      <c r="J945" s="387"/>
      <c r="K945" s="387"/>
    </row>
    <row r="946" spans="1:11" x14ac:dyDescent="0.2">
      <c r="A946" s="387"/>
      <c r="B946" s="387"/>
      <c r="C946" s="385"/>
      <c r="D946" s="385"/>
      <c r="E946" s="385"/>
      <c r="F946" s="385"/>
      <c r="G946" s="385"/>
      <c r="H946" s="386"/>
      <c r="I946" s="387"/>
      <c r="J946" s="387"/>
      <c r="K946" s="387"/>
    </row>
    <row r="947" spans="1:11" x14ac:dyDescent="0.2">
      <c r="A947" s="387"/>
      <c r="B947" s="387"/>
      <c r="C947" s="385"/>
      <c r="D947" s="385"/>
      <c r="E947" s="385"/>
      <c r="F947" s="385"/>
      <c r="G947" s="385"/>
      <c r="H947" s="386"/>
      <c r="I947" s="387"/>
      <c r="J947" s="387"/>
      <c r="K947" s="387"/>
    </row>
    <row r="948" spans="1:11" x14ac:dyDescent="0.2">
      <c r="A948" s="387"/>
      <c r="B948" s="387"/>
      <c r="C948" s="385"/>
      <c r="D948" s="385"/>
      <c r="E948" s="385"/>
      <c r="F948" s="385"/>
      <c r="G948" s="385"/>
      <c r="H948" s="386"/>
      <c r="I948" s="387"/>
      <c r="J948" s="387"/>
      <c r="K948" s="387"/>
    </row>
    <row r="949" spans="1:11" x14ac:dyDescent="0.2">
      <c r="A949" s="387"/>
      <c r="B949" s="387"/>
      <c r="C949" s="385"/>
      <c r="D949" s="385"/>
      <c r="E949" s="385"/>
      <c r="F949" s="385"/>
      <c r="G949" s="385"/>
      <c r="H949" s="386"/>
      <c r="I949" s="387"/>
      <c r="J949" s="387"/>
      <c r="K949" s="387"/>
    </row>
    <row r="950" spans="1:11" x14ac:dyDescent="0.2">
      <c r="A950" s="387"/>
      <c r="B950" s="387"/>
      <c r="C950" s="385"/>
      <c r="D950" s="385"/>
      <c r="E950" s="385"/>
      <c r="F950" s="385"/>
      <c r="G950" s="385"/>
      <c r="H950" s="386"/>
      <c r="I950" s="387"/>
      <c r="J950" s="387"/>
      <c r="K950" s="387"/>
    </row>
    <row r="951" spans="1:11" x14ac:dyDescent="0.2">
      <c r="A951" s="387"/>
      <c r="B951" s="387"/>
      <c r="C951" s="385"/>
      <c r="D951" s="385"/>
      <c r="E951" s="385"/>
      <c r="F951" s="385"/>
      <c r="G951" s="385"/>
      <c r="H951" s="386"/>
      <c r="I951" s="387"/>
      <c r="J951" s="387"/>
      <c r="K951" s="387"/>
    </row>
    <row r="952" spans="1:11" x14ac:dyDescent="0.2">
      <c r="A952" s="387"/>
      <c r="B952" s="387"/>
      <c r="C952" s="385"/>
      <c r="D952" s="385"/>
      <c r="E952" s="385"/>
      <c r="F952" s="385"/>
      <c r="G952" s="385"/>
      <c r="H952" s="386"/>
      <c r="I952" s="387"/>
      <c r="J952" s="387"/>
      <c r="K952" s="387"/>
    </row>
    <row r="953" spans="1:11" x14ac:dyDescent="0.2">
      <c r="A953" s="387"/>
      <c r="B953" s="387"/>
      <c r="C953" s="385"/>
      <c r="D953" s="385"/>
      <c r="E953" s="385"/>
      <c r="F953" s="385"/>
      <c r="G953" s="385"/>
      <c r="H953" s="386"/>
      <c r="I953" s="387"/>
      <c r="J953" s="387"/>
      <c r="K953" s="387"/>
    </row>
    <row r="954" spans="1:11" x14ac:dyDescent="0.2">
      <c r="A954" s="387"/>
      <c r="B954" s="387"/>
      <c r="C954" s="385"/>
      <c r="D954" s="385"/>
      <c r="E954" s="385"/>
      <c r="F954" s="385"/>
      <c r="G954" s="385"/>
      <c r="H954" s="386"/>
      <c r="I954" s="387"/>
      <c r="J954" s="387"/>
      <c r="K954" s="387"/>
    </row>
    <row r="955" spans="1:11" x14ac:dyDescent="0.2">
      <c r="A955" s="387"/>
      <c r="B955" s="387"/>
      <c r="C955" s="385"/>
      <c r="D955" s="385"/>
      <c r="E955" s="385"/>
      <c r="F955" s="385"/>
      <c r="G955" s="385"/>
      <c r="H955" s="386"/>
      <c r="I955" s="387"/>
      <c r="J955" s="387"/>
      <c r="K955" s="387"/>
    </row>
    <row r="956" spans="1:11" x14ac:dyDescent="0.2">
      <c r="A956" s="387"/>
      <c r="B956" s="387"/>
      <c r="C956" s="385"/>
      <c r="D956" s="385"/>
      <c r="E956" s="385"/>
      <c r="F956" s="385"/>
      <c r="G956" s="385"/>
      <c r="H956" s="386"/>
      <c r="I956" s="387"/>
      <c r="J956" s="387"/>
      <c r="K956" s="387"/>
    </row>
    <row r="957" spans="1:11" x14ac:dyDescent="0.2">
      <c r="A957" s="387"/>
      <c r="B957" s="387"/>
      <c r="C957" s="385"/>
      <c r="D957" s="385"/>
      <c r="E957" s="385"/>
      <c r="F957" s="385"/>
      <c r="G957" s="385"/>
      <c r="H957" s="386"/>
      <c r="I957" s="387"/>
      <c r="J957" s="387"/>
      <c r="K957" s="387"/>
    </row>
    <row r="958" spans="1:11" x14ac:dyDescent="0.2">
      <c r="A958" s="387"/>
      <c r="B958" s="387"/>
      <c r="C958" s="385"/>
      <c r="D958" s="385"/>
      <c r="E958" s="385"/>
      <c r="F958" s="385"/>
      <c r="G958" s="385"/>
      <c r="H958" s="386"/>
      <c r="I958" s="387"/>
      <c r="J958" s="387"/>
      <c r="K958" s="387"/>
    </row>
    <row r="959" spans="1:11" x14ac:dyDescent="0.2">
      <c r="A959" s="387"/>
      <c r="B959" s="387"/>
      <c r="C959" s="385"/>
      <c r="D959" s="385"/>
      <c r="E959" s="385"/>
      <c r="F959" s="385"/>
      <c r="G959" s="385"/>
      <c r="H959" s="386"/>
      <c r="I959" s="387"/>
      <c r="J959" s="387"/>
      <c r="K959" s="387"/>
    </row>
    <row r="960" spans="1:11" x14ac:dyDescent="0.2">
      <c r="A960" s="387"/>
      <c r="B960" s="387"/>
      <c r="C960" s="385"/>
      <c r="D960" s="385"/>
      <c r="E960" s="385"/>
      <c r="F960" s="385"/>
      <c r="G960" s="385"/>
      <c r="H960" s="386"/>
      <c r="I960" s="387"/>
      <c r="J960" s="387"/>
      <c r="K960" s="387"/>
    </row>
    <row r="961" spans="1:11" x14ac:dyDescent="0.2">
      <c r="A961" s="387"/>
      <c r="B961" s="387"/>
      <c r="C961" s="385"/>
      <c r="D961" s="385"/>
      <c r="E961" s="385"/>
      <c r="F961" s="385"/>
      <c r="G961" s="385"/>
      <c r="H961" s="386"/>
      <c r="I961" s="387"/>
      <c r="J961" s="387"/>
      <c r="K961" s="387"/>
    </row>
    <row r="962" spans="1:11" x14ac:dyDescent="0.2">
      <c r="A962" s="387"/>
      <c r="B962" s="387"/>
      <c r="C962" s="385"/>
      <c r="D962" s="385"/>
      <c r="E962" s="385"/>
      <c r="F962" s="385"/>
      <c r="G962" s="385"/>
      <c r="H962" s="386"/>
      <c r="I962" s="387"/>
      <c r="J962" s="387"/>
      <c r="K962" s="387"/>
    </row>
    <row r="963" spans="1:11" x14ac:dyDescent="0.2">
      <c r="A963" s="387"/>
      <c r="B963" s="387"/>
      <c r="C963" s="385"/>
      <c r="D963" s="385"/>
      <c r="E963" s="385"/>
      <c r="F963" s="385"/>
      <c r="G963" s="385"/>
      <c r="H963" s="386"/>
      <c r="I963" s="387"/>
      <c r="J963" s="387"/>
      <c r="K963" s="387"/>
    </row>
    <row r="964" spans="1:11" x14ac:dyDescent="0.2">
      <c r="A964" s="387"/>
      <c r="B964" s="387"/>
      <c r="C964" s="385"/>
      <c r="D964" s="385"/>
      <c r="E964" s="385"/>
      <c r="F964" s="385"/>
      <c r="G964" s="385"/>
      <c r="H964" s="386"/>
      <c r="I964" s="387"/>
      <c r="J964" s="387"/>
      <c r="K964" s="387"/>
    </row>
    <row r="965" spans="1:11" x14ac:dyDescent="0.2">
      <c r="A965" s="387"/>
      <c r="B965" s="387"/>
      <c r="C965" s="385"/>
      <c r="D965" s="385"/>
      <c r="E965" s="385"/>
      <c r="F965" s="385"/>
      <c r="G965" s="385"/>
      <c r="H965" s="386"/>
      <c r="I965" s="387"/>
      <c r="J965" s="387"/>
      <c r="K965" s="387"/>
    </row>
    <row r="966" spans="1:11" x14ac:dyDescent="0.2">
      <c r="A966" s="387"/>
      <c r="B966" s="387"/>
      <c r="C966" s="385"/>
      <c r="D966" s="385"/>
      <c r="E966" s="385"/>
      <c r="F966" s="385"/>
      <c r="G966" s="385"/>
      <c r="H966" s="386"/>
      <c r="I966" s="387"/>
      <c r="J966" s="387"/>
      <c r="K966" s="387"/>
    </row>
    <row r="967" spans="1:11" x14ac:dyDescent="0.2">
      <c r="A967" s="387"/>
      <c r="B967" s="387"/>
      <c r="C967" s="385"/>
      <c r="D967" s="385"/>
      <c r="E967" s="385"/>
      <c r="F967" s="385"/>
      <c r="G967" s="385"/>
      <c r="H967" s="386"/>
      <c r="I967" s="387"/>
      <c r="J967" s="387"/>
      <c r="K967" s="387"/>
    </row>
    <row r="968" spans="1:11" x14ac:dyDescent="0.2">
      <c r="A968" s="387"/>
      <c r="B968" s="387"/>
      <c r="C968" s="385"/>
      <c r="D968" s="385"/>
      <c r="E968" s="385"/>
      <c r="F968" s="385"/>
      <c r="G968" s="385"/>
      <c r="H968" s="386"/>
      <c r="I968" s="387"/>
      <c r="J968" s="387"/>
      <c r="K968" s="387"/>
    </row>
    <row r="969" spans="1:11" x14ac:dyDescent="0.2">
      <c r="A969" s="387"/>
      <c r="B969" s="387"/>
      <c r="C969" s="385"/>
      <c r="D969" s="385"/>
      <c r="E969" s="385"/>
      <c r="F969" s="385"/>
      <c r="G969" s="385"/>
      <c r="H969" s="386"/>
      <c r="I969" s="387"/>
      <c r="J969" s="387"/>
      <c r="K969" s="387"/>
    </row>
    <row r="970" spans="1:11" x14ac:dyDescent="0.2">
      <c r="A970" s="387"/>
      <c r="B970" s="387"/>
      <c r="C970" s="385"/>
      <c r="D970" s="385"/>
      <c r="E970" s="385"/>
      <c r="F970" s="385"/>
      <c r="G970" s="385"/>
      <c r="H970" s="386"/>
      <c r="I970" s="387"/>
      <c r="J970" s="387"/>
      <c r="K970" s="387"/>
    </row>
    <row r="971" spans="1:11" x14ac:dyDescent="0.2">
      <c r="A971" s="387"/>
      <c r="B971" s="387"/>
      <c r="C971" s="385"/>
      <c r="D971" s="385"/>
      <c r="E971" s="385"/>
      <c r="F971" s="385"/>
      <c r="G971" s="385"/>
      <c r="H971" s="386"/>
      <c r="I971" s="387"/>
      <c r="J971" s="387"/>
      <c r="K971" s="387"/>
    </row>
    <row r="972" spans="1:11" x14ac:dyDescent="0.2">
      <c r="A972" s="387"/>
      <c r="B972" s="387"/>
      <c r="C972" s="385"/>
      <c r="D972" s="385"/>
      <c r="E972" s="385"/>
      <c r="F972" s="385"/>
      <c r="G972" s="385"/>
      <c r="H972" s="386"/>
      <c r="I972" s="387"/>
      <c r="J972" s="387"/>
      <c r="K972" s="387"/>
    </row>
    <row r="973" spans="1:11" x14ac:dyDescent="0.2">
      <c r="A973" s="387"/>
      <c r="B973" s="387"/>
      <c r="C973" s="385"/>
      <c r="D973" s="385"/>
      <c r="E973" s="385"/>
      <c r="F973" s="385"/>
      <c r="G973" s="385"/>
      <c r="H973" s="386"/>
      <c r="I973" s="387"/>
      <c r="J973" s="387"/>
      <c r="K973" s="387"/>
    </row>
    <row r="974" spans="1:11" x14ac:dyDescent="0.2">
      <c r="A974" s="387"/>
      <c r="B974" s="387"/>
      <c r="C974" s="385"/>
      <c r="D974" s="385"/>
      <c r="E974" s="385"/>
      <c r="F974" s="385"/>
      <c r="G974" s="385"/>
      <c r="H974" s="386"/>
      <c r="I974" s="387"/>
      <c r="J974" s="387"/>
      <c r="K974" s="387"/>
    </row>
    <row r="975" spans="1:11" x14ac:dyDescent="0.2">
      <c r="A975" s="387"/>
      <c r="B975" s="387"/>
      <c r="C975" s="385"/>
      <c r="D975" s="385"/>
      <c r="E975" s="385"/>
      <c r="F975" s="385"/>
      <c r="G975" s="385"/>
      <c r="H975" s="386"/>
      <c r="I975" s="387"/>
      <c r="J975" s="387"/>
      <c r="K975" s="387"/>
    </row>
    <row r="976" spans="1:11" x14ac:dyDescent="0.2">
      <c r="A976" s="387"/>
      <c r="B976" s="387"/>
      <c r="C976" s="385"/>
      <c r="D976" s="385"/>
      <c r="E976" s="385"/>
      <c r="F976" s="385"/>
      <c r="G976" s="385"/>
      <c r="H976" s="386"/>
      <c r="I976" s="387"/>
      <c r="J976" s="387"/>
      <c r="K976" s="387"/>
    </row>
    <row r="977" spans="1:11" x14ac:dyDescent="0.2">
      <c r="A977" s="387"/>
      <c r="B977" s="387"/>
      <c r="C977" s="385"/>
      <c r="D977" s="385"/>
      <c r="E977" s="385"/>
      <c r="F977" s="385"/>
      <c r="G977" s="385"/>
      <c r="H977" s="386"/>
      <c r="I977" s="387"/>
      <c r="J977" s="387"/>
      <c r="K977" s="387"/>
    </row>
    <row r="978" spans="1:11" x14ac:dyDescent="0.2">
      <c r="A978" s="387"/>
      <c r="B978" s="387"/>
      <c r="C978" s="385"/>
      <c r="D978" s="385"/>
      <c r="E978" s="385"/>
      <c r="F978" s="385"/>
      <c r="G978" s="385"/>
      <c r="H978" s="386"/>
      <c r="I978" s="387"/>
      <c r="J978" s="387"/>
      <c r="K978" s="387"/>
    </row>
    <row r="979" spans="1:11" x14ac:dyDescent="0.2">
      <c r="A979" s="387"/>
      <c r="B979" s="387"/>
      <c r="C979" s="385"/>
      <c r="D979" s="385"/>
      <c r="E979" s="385"/>
      <c r="F979" s="385"/>
      <c r="G979" s="385"/>
      <c r="H979" s="386"/>
      <c r="I979" s="387"/>
      <c r="J979" s="387"/>
      <c r="K979" s="387"/>
    </row>
    <row r="980" spans="1:11" x14ac:dyDescent="0.2">
      <c r="A980" s="387"/>
      <c r="B980" s="387"/>
      <c r="C980" s="385"/>
      <c r="D980" s="385"/>
      <c r="E980" s="385"/>
      <c r="F980" s="385"/>
      <c r="G980" s="385"/>
      <c r="H980" s="386"/>
      <c r="I980" s="387"/>
      <c r="J980" s="387"/>
      <c r="K980" s="387"/>
    </row>
    <row r="981" spans="1:11" x14ac:dyDescent="0.2">
      <c r="A981" s="387"/>
      <c r="B981" s="387"/>
      <c r="C981" s="385"/>
      <c r="D981" s="385"/>
      <c r="E981" s="385"/>
      <c r="F981" s="385"/>
      <c r="G981" s="385"/>
      <c r="H981" s="386"/>
      <c r="I981" s="387"/>
      <c r="J981" s="387"/>
      <c r="K981" s="387"/>
    </row>
    <row r="982" spans="1:11" x14ac:dyDescent="0.2">
      <c r="A982" s="387"/>
      <c r="B982" s="387"/>
      <c r="C982" s="385"/>
      <c r="D982" s="385"/>
      <c r="E982" s="385"/>
      <c r="F982" s="385"/>
      <c r="G982" s="385"/>
      <c r="H982" s="386"/>
      <c r="I982" s="387"/>
      <c r="J982" s="387"/>
      <c r="K982" s="387"/>
    </row>
    <row r="983" spans="1:11" x14ac:dyDescent="0.2">
      <c r="A983" s="387"/>
      <c r="B983" s="387"/>
      <c r="C983" s="385"/>
      <c r="D983" s="385"/>
      <c r="E983" s="385"/>
      <c r="F983" s="385"/>
      <c r="G983" s="385"/>
      <c r="H983" s="386"/>
      <c r="I983" s="387"/>
      <c r="J983" s="387"/>
      <c r="K983" s="387"/>
    </row>
    <row r="984" spans="1:11" x14ac:dyDescent="0.2">
      <c r="A984" s="387"/>
      <c r="B984" s="387"/>
      <c r="C984" s="385"/>
      <c r="D984" s="385"/>
      <c r="E984" s="385"/>
      <c r="F984" s="385"/>
      <c r="G984" s="385"/>
      <c r="H984" s="386"/>
      <c r="I984" s="387"/>
      <c r="J984" s="387"/>
      <c r="K984" s="387"/>
    </row>
    <row r="985" spans="1:11" x14ac:dyDescent="0.2">
      <c r="A985" s="387"/>
      <c r="B985" s="387"/>
      <c r="C985" s="385"/>
      <c r="D985" s="385"/>
      <c r="E985" s="385"/>
      <c r="F985" s="385"/>
      <c r="G985" s="385"/>
      <c r="H985" s="386"/>
      <c r="I985" s="387"/>
      <c r="J985" s="387"/>
      <c r="K985" s="387"/>
    </row>
    <row r="986" spans="1:11" x14ac:dyDescent="0.2">
      <c r="A986" s="387"/>
      <c r="B986" s="387"/>
      <c r="C986" s="385"/>
      <c r="D986" s="385"/>
      <c r="E986" s="385"/>
      <c r="F986" s="385"/>
      <c r="G986" s="385"/>
      <c r="H986" s="386"/>
      <c r="I986" s="387"/>
      <c r="J986" s="387"/>
      <c r="K986" s="387"/>
    </row>
    <row r="987" spans="1:11" x14ac:dyDescent="0.2">
      <c r="A987" s="387"/>
      <c r="B987" s="387"/>
      <c r="C987" s="385"/>
      <c r="D987" s="385"/>
      <c r="E987" s="385"/>
      <c r="F987" s="385"/>
      <c r="G987" s="385"/>
      <c r="H987" s="386"/>
      <c r="I987" s="387"/>
      <c r="J987" s="387"/>
      <c r="K987" s="387"/>
    </row>
    <row r="988" spans="1:11" x14ac:dyDescent="0.2">
      <c r="A988" s="387"/>
      <c r="B988" s="387"/>
      <c r="C988" s="385"/>
      <c r="D988" s="385"/>
      <c r="E988" s="385"/>
      <c r="F988" s="385"/>
      <c r="G988" s="385"/>
      <c r="H988" s="386"/>
      <c r="I988" s="387"/>
      <c r="J988" s="387"/>
      <c r="K988" s="387"/>
    </row>
    <row r="989" spans="1:11" x14ac:dyDescent="0.2">
      <c r="A989" s="387"/>
      <c r="B989" s="387"/>
      <c r="C989" s="385"/>
      <c r="D989" s="385"/>
      <c r="E989" s="385"/>
      <c r="F989" s="385"/>
      <c r="G989" s="385"/>
      <c r="H989" s="386"/>
      <c r="I989" s="387"/>
      <c r="J989" s="387"/>
      <c r="K989" s="387"/>
    </row>
    <row r="990" spans="1:11" x14ac:dyDescent="0.2">
      <c r="A990" s="387"/>
      <c r="B990" s="387"/>
      <c r="C990" s="385"/>
      <c r="D990" s="385"/>
      <c r="E990" s="385"/>
      <c r="F990" s="385"/>
      <c r="G990" s="385"/>
      <c r="H990" s="386"/>
      <c r="I990" s="387"/>
      <c r="J990" s="387"/>
      <c r="K990" s="387"/>
    </row>
    <row r="991" spans="1:11" x14ac:dyDescent="0.2">
      <c r="A991" s="387"/>
      <c r="B991" s="387"/>
      <c r="C991" s="385"/>
      <c r="D991" s="385"/>
      <c r="E991" s="385"/>
      <c r="F991" s="385"/>
      <c r="G991" s="385"/>
      <c r="H991" s="386"/>
      <c r="I991" s="387"/>
      <c r="J991" s="387"/>
      <c r="K991" s="387"/>
    </row>
    <row r="992" spans="1:11" x14ac:dyDescent="0.2">
      <c r="A992" s="387"/>
      <c r="B992" s="387"/>
      <c r="C992" s="385"/>
      <c r="D992" s="385"/>
      <c r="E992" s="385"/>
      <c r="F992" s="385"/>
      <c r="G992" s="385"/>
      <c r="H992" s="386"/>
      <c r="I992" s="387"/>
      <c r="J992" s="387"/>
      <c r="K992" s="387"/>
    </row>
    <row r="993" spans="1:11" x14ac:dyDescent="0.2">
      <c r="A993" s="387"/>
      <c r="B993" s="387"/>
      <c r="C993" s="385"/>
      <c r="D993" s="385"/>
      <c r="E993" s="385"/>
      <c r="F993" s="385"/>
      <c r="G993" s="385"/>
      <c r="H993" s="386"/>
      <c r="I993" s="387"/>
      <c r="J993" s="387"/>
      <c r="K993" s="387"/>
    </row>
    <row r="994" spans="1:11" x14ac:dyDescent="0.2">
      <c r="A994" s="387"/>
      <c r="B994" s="387"/>
      <c r="C994" s="385"/>
      <c r="D994" s="385"/>
      <c r="E994" s="385"/>
      <c r="F994" s="385"/>
      <c r="G994" s="385"/>
      <c r="H994" s="386"/>
      <c r="I994" s="387"/>
      <c r="J994" s="387"/>
      <c r="K994" s="387"/>
    </row>
    <row r="995" spans="1:11" x14ac:dyDescent="0.2">
      <c r="A995" s="387"/>
      <c r="B995" s="387"/>
      <c r="C995" s="385"/>
      <c r="D995" s="385"/>
      <c r="E995" s="385"/>
      <c r="F995" s="385"/>
      <c r="G995" s="385"/>
      <c r="H995" s="386"/>
      <c r="I995" s="387"/>
      <c r="J995" s="387"/>
      <c r="K995" s="387"/>
    </row>
    <row r="996" spans="1:11" x14ac:dyDescent="0.2">
      <c r="A996" s="387"/>
      <c r="B996" s="387"/>
      <c r="C996" s="385"/>
      <c r="D996" s="385"/>
      <c r="E996" s="385"/>
      <c r="F996" s="385"/>
      <c r="G996" s="385"/>
      <c r="H996" s="386"/>
      <c r="I996" s="387"/>
      <c r="J996" s="387"/>
      <c r="K996" s="387"/>
    </row>
    <row r="997" spans="1:11" x14ac:dyDescent="0.2">
      <c r="A997" s="387"/>
      <c r="B997" s="387"/>
      <c r="C997" s="385"/>
      <c r="D997" s="385"/>
      <c r="E997" s="385"/>
      <c r="F997" s="385"/>
      <c r="G997" s="385"/>
      <c r="H997" s="386"/>
      <c r="I997" s="387"/>
      <c r="J997" s="387"/>
      <c r="K997" s="387"/>
    </row>
    <row r="998" spans="1:11" x14ac:dyDescent="0.2">
      <c r="A998" s="387"/>
      <c r="B998" s="387"/>
      <c r="C998" s="385"/>
      <c r="D998" s="385"/>
      <c r="E998" s="385"/>
      <c r="F998" s="385"/>
      <c r="G998" s="385"/>
      <c r="H998" s="386"/>
      <c r="I998" s="387"/>
      <c r="J998" s="387"/>
      <c r="K998" s="387"/>
    </row>
    <row r="999" spans="1:11" x14ac:dyDescent="0.2">
      <c r="A999" s="387"/>
      <c r="B999" s="387"/>
      <c r="C999" s="385"/>
      <c r="D999" s="385"/>
      <c r="E999" s="385"/>
      <c r="F999" s="385"/>
      <c r="G999" s="385"/>
      <c r="H999" s="386"/>
      <c r="I999" s="387"/>
      <c r="J999" s="387"/>
      <c r="K999" s="387"/>
    </row>
    <row r="1000" spans="1:11" x14ac:dyDescent="0.2">
      <c r="A1000" s="387"/>
      <c r="B1000" s="387"/>
      <c r="C1000" s="385"/>
      <c r="D1000" s="385"/>
      <c r="E1000" s="385"/>
      <c r="F1000" s="385"/>
      <c r="G1000" s="385"/>
      <c r="H1000" s="386"/>
      <c r="I1000" s="387"/>
      <c r="J1000" s="387"/>
      <c r="K1000" s="387"/>
    </row>
    <row r="1001" spans="1:11" x14ac:dyDescent="0.2">
      <c r="A1001" s="387"/>
      <c r="B1001" s="387"/>
      <c r="C1001" s="385"/>
      <c r="D1001" s="385"/>
      <c r="E1001" s="385"/>
      <c r="F1001" s="385"/>
      <c r="G1001" s="385"/>
      <c r="H1001" s="386"/>
      <c r="I1001" s="387"/>
      <c r="J1001" s="387"/>
      <c r="K1001" s="387"/>
    </row>
    <row r="1002" spans="1:11" x14ac:dyDescent="0.2">
      <c r="A1002" s="387"/>
      <c r="B1002" s="387"/>
      <c r="C1002" s="385"/>
      <c r="D1002" s="385"/>
      <c r="E1002" s="385"/>
      <c r="F1002" s="385"/>
      <c r="G1002" s="385"/>
      <c r="H1002" s="386"/>
      <c r="I1002" s="387"/>
      <c r="J1002" s="387"/>
      <c r="K1002" s="387"/>
    </row>
    <row r="1003" spans="1:11" x14ac:dyDescent="0.2">
      <c r="A1003" s="387"/>
      <c r="B1003" s="387"/>
      <c r="C1003" s="385"/>
      <c r="D1003" s="385"/>
      <c r="E1003" s="385"/>
      <c r="F1003" s="385"/>
      <c r="G1003" s="385"/>
      <c r="H1003" s="386"/>
      <c r="I1003" s="387"/>
      <c r="J1003" s="387"/>
      <c r="K1003" s="387"/>
    </row>
    <row r="1004" spans="1:11" x14ac:dyDescent="0.2">
      <c r="A1004" s="387"/>
      <c r="B1004" s="387"/>
      <c r="C1004" s="385"/>
      <c r="D1004" s="385"/>
      <c r="E1004" s="385"/>
      <c r="F1004" s="385"/>
      <c r="G1004" s="385"/>
      <c r="H1004" s="386"/>
      <c r="I1004" s="387"/>
      <c r="J1004" s="387"/>
      <c r="K1004" s="387"/>
    </row>
    <row r="1005" spans="1:11" x14ac:dyDescent="0.2">
      <c r="A1005" s="387"/>
      <c r="B1005" s="387"/>
      <c r="C1005" s="385"/>
      <c r="D1005" s="385"/>
      <c r="E1005" s="385"/>
      <c r="F1005" s="385"/>
      <c r="G1005" s="385"/>
      <c r="H1005" s="386"/>
      <c r="I1005" s="387"/>
      <c r="J1005" s="387"/>
      <c r="K1005" s="387"/>
    </row>
    <row r="1006" spans="1:11" x14ac:dyDescent="0.2">
      <c r="A1006" s="387"/>
      <c r="B1006" s="387"/>
      <c r="C1006" s="385"/>
      <c r="D1006" s="385"/>
      <c r="E1006" s="385"/>
      <c r="F1006" s="385"/>
      <c r="G1006" s="385"/>
      <c r="H1006" s="386"/>
      <c r="I1006" s="387"/>
      <c r="J1006" s="387"/>
      <c r="K1006" s="387"/>
    </row>
    <row r="1007" spans="1:11" x14ac:dyDescent="0.2">
      <c r="A1007" s="387"/>
      <c r="B1007" s="387"/>
      <c r="C1007" s="385"/>
      <c r="D1007" s="385"/>
      <c r="E1007" s="385"/>
      <c r="F1007" s="385"/>
      <c r="G1007" s="385"/>
      <c r="H1007" s="386"/>
      <c r="I1007" s="387"/>
      <c r="J1007" s="387"/>
      <c r="K1007" s="387"/>
    </row>
    <row r="1008" spans="1:11" x14ac:dyDescent="0.2">
      <c r="A1008" s="387"/>
      <c r="B1008" s="387"/>
      <c r="C1008" s="385"/>
      <c r="D1008" s="385"/>
      <c r="E1008" s="385"/>
      <c r="F1008" s="385"/>
      <c r="G1008" s="385"/>
      <c r="H1008" s="386"/>
      <c r="I1008" s="387"/>
      <c r="J1008" s="387"/>
      <c r="K1008" s="387"/>
    </row>
    <row r="1009" spans="1:11" x14ac:dyDescent="0.2">
      <c r="A1009" s="387"/>
      <c r="B1009" s="387"/>
      <c r="C1009" s="385"/>
      <c r="D1009" s="385"/>
      <c r="E1009" s="385"/>
      <c r="F1009" s="385"/>
      <c r="G1009" s="385"/>
      <c r="H1009" s="386"/>
      <c r="I1009" s="387"/>
      <c r="J1009" s="387"/>
      <c r="K1009" s="387"/>
    </row>
    <row r="1010" spans="1:11" x14ac:dyDescent="0.2">
      <c r="A1010" s="387"/>
      <c r="B1010" s="387"/>
      <c r="C1010" s="385"/>
      <c r="D1010" s="385"/>
      <c r="E1010" s="385"/>
      <c r="F1010" s="385"/>
      <c r="G1010" s="385"/>
      <c r="H1010" s="386"/>
      <c r="I1010" s="387"/>
      <c r="J1010" s="387"/>
      <c r="K1010" s="387"/>
    </row>
    <row r="1011" spans="1:11" x14ac:dyDescent="0.2">
      <c r="A1011" s="387"/>
      <c r="B1011" s="387"/>
      <c r="C1011" s="385"/>
      <c r="D1011" s="385"/>
      <c r="E1011" s="385"/>
      <c r="F1011" s="385"/>
      <c r="G1011" s="385"/>
      <c r="H1011" s="386"/>
      <c r="I1011" s="387"/>
      <c r="J1011" s="387"/>
      <c r="K1011" s="387"/>
    </row>
    <row r="1012" spans="1:11" x14ac:dyDescent="0.2">
      <c r="A1012" s="387"/>
      <c r="B1012" s="387"/>
      <c r="C1012" s="385"/>
      <c r="D1012" s="385"/>
      <c r="E1012" s="385"/>
      <c r="F1012" s="385"/>
      <c r="G1012" s="385"/>
      <c r="H1012" s="386"/>
      <c r="I1012" s="387"/>
      <c r="J1012" s="387"/>
      <c r="K1012" s="387"/>
    </row>
    <row r="1013" spans="1:11" x14ac:dyDescent="0.2">
      <c r="A1013" s="387"/>
      <c r="B1013" s="387"/>
      <c r="C1013" s="385"/>
      <c r="D1013" s="385"/>
      <c r="E1013" s="385"/>
      <c r="F1013" s="385"/>
      <c r="G1013" s="385"/>
      <c r="H1013" s="386"/>
      <c r="I1013" s="387"/>
      <c r="J1013" s="387"/>
      <c r="K1013" s="387"/>
    </row>
    <row r="1014" spans="1:11" x14ac:dyDescent="0.2">
      <c r="A1014" s="387"/>
      <c r="B1014" s="387"/>
      <c r="C1014" s="385"/>
      <c r="D1014" s="385"/>
      <c r="E1014" s="385"/>
      <c r="F1014" s="385"/>
      <c r="G1014" s="385"/>
      <c r="H1014" s="386"/>
      <c r="I1014" s="387"/>
      <c r="J1014" s="387"/>
      <c r="K1014" s="387"/>
    </row>
    <row r="1015" spans="1:11" x14ac:dyDescent="0.2">
      <c r="A1015" s="387"/>
      <c r="B1015" s="387"/>
      <c r="C1015" s="385"/>
      <c r="D1015" s="385"/>
      <c r="E1015" s="385"/>
      <c r="F1015" s="385"/>
      <c r="G1015" s="385"/>
      <c r="H1015" s="386"/>
      <c r="I1015" s="387"/>
      <c r="J1015" s="387"/>
      <c r="K1015" s="387"/>
    </row>
    <row r="1016" spans="1:11" x14ac:dyDescent="0.2">
      <c r="A1016" s="387"/>
      <c r="B1016" s="387"/>
      <c r="C1016" s="385"/>
      <c r="D1016" s="385"/>
      <c r="E1016" s="385"/>
      <c r="F1016" s="385"/>
      <c r="G1016" s="385"/>
      <c r="H1016" s="386"/>
      <c r="I1016" s="387"/>
      <c r="J1016" s="387"/>
      <c r="K1016" s="387"/>
    </row>
    <row r="1017" spans="1:11" x14ac:dyDescent="0.2">
      <c r="A1017" s="387"/>
      <c r="B1017" s="387"/>
      <c r="C1017" s="385"/>
      <c r="D1017" s="385"/>
      <c r="E1017" s="385"/>
      <c r="F1017" s="385"/>
      <c r="G1017" s="385"/>
      <c r="H1017" s="386"/>
      <c r="I1017" s="387"/>
      <c r="J1017" s="387"/>
      <c r="K1017" s="387"/>
    </row>
    <row r="1018" spans="1:11" x14ac:dyDescent="0.2">
      <c r="A1018" s="387"/>
      <c r="B1018" s="387"/>
      <c r="C1018" s="385"/>
      <c r="D1018" s="385"/>
      <c r="E1018" s="385"/>
      <c r="F1018" s="385"/>
      <c r="G1018" s="385"/>
      <c r="H1018" s="386"/>
      <c r="I1018" s="387"/>
      <c r="J1018" s="387"/>
      <c r="K1018" s="387"/>
    </row>
    <row r="1019" spans="1:11" x14ac:dyDescent="0.2">
      <c r="A1019" s="387"/>
      <c r="B1019" s="387"/>
      <c r="C1019" s="385"/>
      <c r="D1019" s="385"/>
      <c r="E1019" s="385"/>
      <c r="F1019" s="385"/>
      <c r="G1019" s="385"/>
      <c r="H1019" s="386"/>
      <c r="I1019" s="387"/>
      <c r="J1019" s="387"/>
      <c r="K1019" s="387"/>
    </row>
    <row r="1020" spans="1:11" x14ac:dyDescent="0.2">
      <c r="A1020" s="387"/>
      <c r="B1020" s="387"/>
      <c r="C1020" s="385"/>
      <c r="D1020" s="385"/>
      <c r="E1020" s="385"/>
      <c r="F1020" s="385"/>
      <c r="G1020" s="385"/>
      <c r="H1020" s="386"/>
      <c r="I1020" s="387"/>
      <c r="J1020" s="387"/>
      <c r="K1020" s="387"/>
    </row>
    <row r="1021" spans="1:11" x14ac:dyDescent="0.2">
      <c r="A1021" s="387"/>
      <c r="B1021" s="387"/>
      <c r="C1021" s="385"/>
      <c r="D1021" s="385"/>
      <c r="E1021" s="385"/>
      <c r="F1021" s="385"/>
      <c r="G1021" s="385"/>
      <c r="H1021" s="386"/>
      <c r="I1021" s="387"/>
      <c r="J1021" s="387"/>
      <c r="K1021" s="387"/>
    </row>
    <row r="1022" spans="1:11" x14ac:dyDescent="0.2">
      <c r="A1022" s="387"/>
      <c r="B1022" s="387"/>
      <c r="C1022" s="385"/>
      <c r="D1022" s="385"/>
      <c r="E1022" s="385"/>
      <c r="F1022" s="385"/>
      <c r="G1022" s="385"/>
      <c r="H1022" s="386"/>
      <c r="I1022" s="387"/>
      <c r="J1022" s="387"/>
      <c r="K1022" s="387"/>
    </row>
    <row r="1023" spans="1:11" x14ac:dyDescent="0.2">
      <c r="A1023" s="387"/>
      <c r="B1023" s="387"/>
      <c r="C1023" s="385"/>
      <c r="D1023" s="385"/>
      <c r="E1023" s="385"/>
      <c r="F1023" s="385"/>
      <c r="G1023" s="385"/>
      <c r="H1023" s="386"/>
      <c r="I1023" s="387"/>
      <c r="J1023" s="387"/>
      <c r="K1023" s="387"/>
    </row>
    <row r="1024" spans="1:11" x14ac:dyDescent="0.2">
      <c r="A1024" s="387"/>
      <c r="B1024" s="387"/>
      <c r="C1024" s="385"/>
      <c r="D1024" s="385"/>
      <c r="E1024" s="385"/>
      <c r="F1024" s="385"/>
      <c r="G1024" s="385"/>
      <c r="H1024" s="386"/>
      <c r="I1024" s="387"/>
      <c r="J1024" s="387"/>
      <c r="K1024" s="387"/>
    </row>
    <row r="1025" spans="1:11" x14ac:dyDescent="0.2">
      <c r="A1025" s="387"/>
      <c r="B1025" s="387"/>
      <c r="C1025" s="385"/>
      <c r="D1025" s="385"/>
      <c r="E1025" s="385"/>
      <c r="F1025" s="385"/>
      <c r="G1025" s="385"/>
      <c r="H1025" s="386"/>
      <c r="I1025" s="387"/>
      <c r="J1025" s="387"/>
      <c r="K1025" s="387"/>
    </row>
    <row r="1026" spans="1:11" x14ac:dyDescent="0.2">
      <c r="A1026" s="387"/>
      <c r="B1026" s="387"/>
      <c r="C1026" s="385"/>
      <c r="D1026" s="385"/>
      <c r="E1026" s="385"/>
      <c r="F1026" s="385"/>
      <c r="G1026" s="385"/>
      <c r="H1026" s="386"/>
      <c r="I1026" s="387"/>
      <c r="J1026" s="387"/>
      <c r="K1026" s="387"/>
    </row>
    <row r="1027" spans="1:11" x14ac:dyDescent="0.2">
      <c r="A1027" s="387"/>
      <c r="B1027" s="387"/>
      <c r="C1027" s="385"/>
      <c r="D1027" s="385"/>
      <c r="E1027" s="385"/>
      <c r="F1027" s="385"/>
      <c r="G1027" s="385"/>
      <c r="H1027" s="386"/>
      <c r="I1027" s="387"/>
      <c r="J1027" s="387"/>
      <c r="K1027" s="387"/>
    </row>
    <row r="1028" spans="1:11" x14ac:dyDescent="0.2">
      <c r="A1028" s="387"/>
      <c r="B1028" s="387"/>
      <c r="C1028" s="385"/>
      <c r="D1028" s="385"/>
      <c r="E1028" s="385"/>
      <c r="F1028" s="385"/>
      <c r="G1028" s="385"/>
      <c r="H1028" s="386"/>
      <c r="I1028" s="387"/>
      <c r="J1028" s="387"/>
      <c r="K1028" s="387"/>
    </row>
    <row r="1029" spans="1:11" x14ac:dyDescent="0.2">
      <c r="A1029" s="387"/>
      <c r="B1029" s="387"/>
      <c r="C1029" s="385"/>
      <c r="D1029" s="385"/>
      <c r="E1029" s="385"/>
      <c r="F1029" s="385"/>
      <c r="G1029" s="385"/>
      <c r="H1029" s="386"/>
      <c r="I1029" s="387"/>
      <c r="J1029" s="387"/>
      <c r="K1029" s="387"/>
    </row>
    <row r="1030" spans="1:11" x14ac:dyDescent="0.2">
      <c r="A1030" s="387"/>
      <c r="B1030" s="387"/>
      <c r="C1030" s="385"/>
      <c r="D1030" s="385"/>
      <c r="E1030" s="385"/>
      <c r="F1030" s="385"/>
      <c r="G1030" s="385"/>
      <c r="H1030" s="386"/>
      <c r="I1030" s="387"/>
      <c r="J1030" s="387"/>
      <c r="K1030" s="387"/>
    </row>
    <row r="1031" spans="1:11" x14ac:dyDescent="0.2">
      <c r="A1031" s="387"/>
      <c r="B1031" s="387"/>
      <c r="C1031" s="385"/>
      <c r="D1031" s="385"/>
      <c r="E1031" s="385"/>
      <c r="F1031" s="385"/>
      <c r="G1031" s="385"/>
      <c r="H1031" s="386"/>
      <c r="I1031" s="387"/>
      <c r="J1031" s="387"/>
      <c r="K1031" s="387"/>
    </row>
    <row r="1032" spans="1:11" x14ac:dyDescent="0.2">
      <c r="A1032" s="387"/>
      <c r="B1032" s="387"/>
      <c r="C1032" s="385"/>
      <c r="D1032" s="385"/>
      <c r="E1032" s="385"/>
      <c r="F1032" s="385"/>
      <c r="G1032" s="385"/>
      <c r="H1032" s="386"/>
      <c r="I1032" s="387"/>
      <c r="J1032" s="387"/>
      <c r="K1032" s="387"/>
    </row>
    <row r="1033" spans="1:11" x14ac:dyDescent="0.2">
      <c r="A1033" s="387"/>
      <c r="B1033" s="387"/>
      <c r="C1033" s="385"/>
      <c r="D1033" s="385"/>
      <c r="E1033" s="385"/>
      <c r="F1033" s="385"/>
      <c r="G1033" s="385"/>
      <c r="H1033" s="386"/>
      <c r="I1033" s="387"/>
      <c r="J1033" s="387"/>
      <c r="K1033" s="387"/>
    </row>
    <row r="1034" spans="1:11" x14ac:dyDescent="0.2">
      <c r="A1034" s="387"/>
      <c r="B1034" s="387"/>
      <c r="C1034" s="385"/>
      <c r="D1034" s="385"/>
      <c r="E1034" s="385"/>
      <c r="F1034" s="385"/>
      <c r="G1034" s="385"/>
      <c r="H1034" s="386"/>
      <c r="I1034" s="387"/>
      <c r="J1034" s="387"/>
      <c r="K1034" s="387"/>
    </row>
    <row r="1035" spans="1:11" x14ac:dyDescent="0.2">
      <c r="A1035" s="387"/>
      <c r="B1035" s="387"/>
      <c r="C1035" s="385"/>
      <c r="D1035" s="385"/>
      <c r="E1035" s="385"/>
      <c r="F1035" s="385"/>
      <c r="G1035" s="385"/>
      <c r="H1035" s="386"/>
      <c r="I1035" s="387"/>
      <c r="J1035" s="387"/>
      <c r="K1035" s="387"/>
    </row>
    <row r="1036" spans="1:11" x14ac:dyDescent="0.2">
      <c r="A1036" s="387"/>
      <c r="B1036" s="387"/>
      <c r="C1036" s="385"/>
      <c r="D1036" s="385"/>
      <c r="E1036" s="385"/>
      <c r="F1036" s="385"/>
      <c r="G1036" s="385"/>
      <c r="H1036" s="386"/>
      <c r="I1036" s="387"/>
      <c r="J1036" s="387"/>
      <c r="K1036" s="387"/>
    </row>
    <row r="1037" spans="1:11" x14ac:dyDescent="0.2">
      <c r="A1037" s="387"/>
      <c r="B1037" s="387"/>
      <c r="C1037" s="385"/>
      <c r="D1037" s="385"/>
      <c r="E1037" s="385"/>
      <c r="F1037" s="385"/>
      <c r="G1037" s="385"/>
      <c r="H1037" s="386"/>
      <c r="I1037" s="387"/>
      <c r="J1037" s="387"/>
      <c r="K1037" s="387"/>
    </row>
    <row r="1038" spans="1:11" x14ac:dyDescent="0.2">
      <c r="A1038" s="387"/>
      <c r="B1038" s="387"/>
      <c r="C1038" s="385"/>
      <c r="D1038" s="385"/>
      <c r="E1038" s="385"/>
      <c r="F1038" s="385"/>
      <c r="G1038" s="385"/>
      <c r="H1038" s="386"/>
      <c r="I1038" s="387"/>
      <c r="J1038" s="387"/>
      <c r="K1038" s="387"/>
    </row>
    <row r="1039" spans="1:11" x14ac:dyDescent="0.2">
      <c r="A1039" s="387"/>
      <c r="B1039" s="387"/>
      <c r="C1039" s="385"/>
      <c r="D1039" s="385"/>
      <c r="E1039" s="385"/>
      <c r="F1039" s="385"/>
      <c r="G1039" s="385"/>
      <c r="H1039" s="386"/>
      <c r="I1039" s="387"/>
      <c r="J1039" s="387"/>
      <c r="K1039" s="387"/>
    </row>
    <row r="1040" spans="1:11" x14ac:dyDescent="0.2">
      <c r="A1040" s="387"/>
      <c r="B1040" s="387"/>
      <c r="C1040" s="385"/>
      <c r="D1040" s="385"/>
      <c r="E1040" s="385"/>
      <c r="F1040" s="385"/>
      <c r="G1040" s="385"/>
      <c r="H1040" s="386"/>
      <c r="I1040" s="387"/>
      <c r="J1040" s="387"/>
      <c r="K1040" s="387"/>
    </row>
    <row r="1041" spans="1:11" x14ac:dyDescent="0.2">
      <c r="A1041" s="387"/>
      <c r="B1041" s="387"/>
      <c r="C1041" s="385"/>
      <c r="D1041" s="385"/>
      <c r="E1041" s="385"/>
      <c r="F1041" s="385"/>
      <c r="G1041" s="385"/>
      <c r="H1041" s="386"/>
      <c r="I1041" s="387"/>
      <c r="J1041" s="387"/>
      <c r="K1041" s="387"/>
    </row>
    <row r="1042" spans="1:11" x14ac:dyDescent="0.2">
      <c r="A1042" s="387"/>
      <c r="B1042" s="387"/>
      <c r="C1042" s="385"/>
      <c r="D1042" s="385"/>
      <c r="E1042" s="385"/>
      <c r="F1042" s="385"/>
      <c r="G1042" s="385"/>
      <c r="H1042" s="386"/>
      <c r="I1042" s="387"/>
      <c r="J1042" s="387"/>
      <c r="K1042" s="387"/>
    </row>
    <row r="1043" spans="1:11" x14ac:dyDescent="0.2">
      <c r="A1043" s="387"/>
      <c r="B1043" s="387"/>
      <c r="C1043" s="385"/>
      <c r="D1043" s="385"/>
      <c r="E1043" s="385"/>
      <c r="F1043" s="385"/>
      <c r="G1043" s="385"/>
      <c r="H1043" s="386"/>
      <c r="I1043" s="387"/>
      <c r="J1043" s="387"/>
      <c r="K1043" s="387"/>
    </row>
    <row r="1044" spans="1:11" x14ac:dyDescent="0.2">
      <c r="A1044" s="387"/>
      <c r="B1044" s="387"/>
      <c r="C1044" s="385"/>
      <c r="D1044" s="385"/>
      <c r="E1044" s="385"/>
      <c r="F1044" s="385"/>
      <c r="G1044" s="385"/>
      <c r="H1044" s="386"/>
      <c r="I1044" s="387"/>
      <c r="J1044" s="387"/>
      <c r="K1044" s="387"/>
    </row>
    <row r="1045" spans="1:11" x14ac:dyDescent="0.2">
      <c r="A1045" s="387"/>
      <c r="B1045" s="387"/>
      <c r="C1045" s="385"/>
      <c r="D1045" s="385"/>
      <c r="E1045" s="385"/>
      <c r="F1045" s="385"/>
      <c r="G1045" s="385"/>
      <c r="H1045" s="386"/>
      <c r="I1045" s="387"/>
      <c r="J1045" s="387"/>
      <c r="K1045" s="387"/>
    </row>
    <row r="1046" spans="1:11" x14ac:dyDescent="0.2">
      <c r="A1046" s="387"/>
      <c r="B1046" s="387"/>
      <c r="C1046" s="385"/>
      <c r="D1046" s="385"/>
      <c r="E1046" s="385"/>
      <c r="F1046" s="385"/>
      <c r="G1046" s="385"/>
      <c r="H1046" s="386"/>
      <c r="I1046" s="387"/>
      <c r="J1046" s="387"/>
      <c r="K1046" s="387"/>
    </row>
    <row r="1047" spans="1:11" x14ac:dyDescent="0.2">
      <c r="A1047" s="387"/>
      <c r="B1047" s="387"/>
      <c r="C1047" s="385"/>
      <c r="D1047" s="385"/>
      <c r="E1047" s="385"/>
      <c r="F1047" s="385"/>
      <c r="G1047" s="385"/>
      <c r="H1047" s="386"/>
      <c r="I1047" s="387"/>
      <c r="J1047" s="387"/>
      <c r="K1047" s="387"/>
    </row>
    <row r="1048" spans="1:11" x14ac:dyDescent="0.2">
      <c r="A1048" s="387"/>
      <c r="B1048" s="387"/>
      <c r="C1048" s="385"/>
      <c r="D1048" s="385"/>
      <c r="E1048" s="385"/>
      <c r="F1048" s="385"/>
      <c r="G1048" s="385"/>
      <c r="H1048" s="386"/>
      <c r="I1048" s="387"/>
      <c r="J1048" s="387"/>
      <c r="K1048" s="387"/>
    </row>
    <row r="1049" spans="1:11" x14ac:dyDescent="0.2">
      <c r="A1049" s="387"/>
      <c r="B1049" s="387"/>
      <c r="C1049" s="385"/>
      <c r="D1049" s="385"/>
      <c r="E1049" s="385"/>
      <c r="F1049" s="385"/>
      <c r="G1049" s="385"/>
      <c r="H1049" s="386"/>
      <c r="I1049" s="387"/>
      <c r="J1049" s="387"/>
      <c r="K1049" s="387"/>
    </row>
    <row r="1050" spans="1:11" x14ac:dyDescent="0.2">
      <c r="A1050" s="387"/>
      <c r="B1050" s="387"/>
      <c r="C1050" s="385"/>
      <c r="D1050" s="385"/>
      <c r="E1050" s="385"/>
      <c r="F1050" s="385"/>
      <c r="G1050" s="385"/>
      <c r="H1050" s="386"/>
      <c r="I1050" s="387"/>
      <c r="J1050" s="387"/>
      <c r="K1050" s="387"/>
    </row>
    <row r="1051" spans="1:11" x14ac:dyDescent="0.2">
      <c r="A1051" s="387"/>
      <c r="B1051" s="387"/>
      <c r="C1051" s="385"/>
      <c r="D1051" s="385"/>
      <c r="E1051" s="385"/>
      <c r="F1051" s="385"/>
      <c r="G1051" s="385"/>
      <c r="H1051" s="386"/>
      <c r="I1051" s="387"/>
      <c r="J1051" s="387"/>
      <c r="K1051" s="387"/>
    </row>
    <row r="1052" spans="1:11" x14ac:dyDescent="0.2">
      <c r="A1052" s="387"/>
      <c r="B1052" s="387"/>
      <c r="C1052" s="385"/>
      <c r="D1052" s="385"/>
      <c r="E1052" s="385"/>
      <c r="F1052" s="385"/>
      <c r="G1052" s="385"/>
      <c r="H1052" s="386"/>
      <c r="I1052" s="387"/>
      <c r="J1052" s="387"/>
      <c r="K1052" s="387"/>
    </row>
    <row r="1053" spans="1:11" x14ac:dyDescent="0.2">
      <c r="A1053" s="387"/>
      <c r="B1053" s="387"/>
      <c r="C1053" s="385"/>
      <c r="D1053" s="385"/>
      <c r="E1053" s="385"/>
      <c r="F1053" s="385"/>
      <c r="G1053" s="385"/>
      <c r="H1053" s="386"/>
      <c r="I1053" s="387"/>
      <c r="J1053" s="387"/>
      <c r="K1053" s="387"/>
    </row>
    <row r="1054" spans="1:11" x14ac:dyDescent="0.2">
      <c r="A1054" s="387"/>
      <c r="B1054" s="387"/>
      <c r="C1054" s="385"/>
      <c r="D1054" s="385"/>
      <c r="E1054" s="385"/>
      <c r="F1054" s="385"/>
      <c r="G1054" s="385"/>
      <c r="H1054" s="386"/>
      <c r="I1054" s="387"/>
      <c r="J1054" s="387"/>
      <c r="K1054" s="387"/>
    </row>
    <row r="1055" spans="1:11" x14ac:dyDescent="0.2">
      <c r="A1055" s="387"/>
      <c r="B1055" s="387"/>
      <c r="C1055" s="385"/>
      <c r="D1055" s="385"/>
      <c r="E1055" s="385"/>
      <c r="F1055" s="385"/>
      <c r="G1055" s="385"/>
      <c r="H1055" s="386"/>
      <c r="I1055" s="387"/>
      <c r="J1055" s="387"/>
      <c r="K1055" s="387"/>
    </row>
    <row r="1056" spans="1:11" x14ac:dyDescent="0.2">
      <c r="A1056" s="387"/>
      <c r="B1056" s="387"/>
      <c r="C1056" s="385"/>
      <c r="D1056" s="385"/>
      <c r="E1056" s="385"/>
      <c r="F1056" s="385"/>
      <c r="G1056" s="385"/>
      <c r="H1056" s="386"/>
      <c r="I1056" s="387"/>
      <c r="J1056" s="387"/>
      <c r="K1056" s="387"/>
    </row>
    <row r="1057" spans="1:11" x14ac:dyDescent="0.2">
      <c r="A1057" s="387"/>
      <c r="B1057" s="387"/>
      <c r="C1057" s="385"/>
      <c r="D1057" s="385"/>
      <c r="E1057" s="385"/>
      <c r="F1057" s="385"/>
      <c r="G1057" s="385"/>
      <c r="H1057" s="386"/>
      <c r="I1057" s="387"/>
      <c r="J1057" s="387"/>
      <c r="K1057" s="387"/>
    </row>
    <row r="1058" spans="1:11" x14ac:dyDescent="0.2">
      <c r="A1058" s="387"/>
      <c r="B1058" s="387"/>
      <c r="C1058" s="385"/>
      <c r="D1058" s="385"/>
      <c r="E1058" s="385"/>
      <c r="F1058" s="385"/>
      <c r="G1058" s="385"/>
      <c r="H1058" s="386"/>
      <c r="I1058" s="387"/>
      <c r="J1058" s="387"/>
      <c r="K1058" s="387"/>
    </row>
    <row r="1059" spans="1:11" x14ac:dyDescent="0.2">
      <c r="A1059" s="387"/>
      <c r="B1059" s="387"/>
      <c r="C1059" s="385"/>
      <c r="D1059" s="385"/>
      <c r="E1059" s="385"/>
      <c r="F1059" s="385"/>
      <c r="G1059" s="385"/>
      <c r="H1059" s="386"/>
      <c r="I1059" s="387"/>
      <c r="J1059" s="387"/>
      <c r="K1059" s="387"/>
    </row>
    <row r="1060" spans="1:11" x14ac:dyDescent="0.2">
      <c r="A1060" s="387"/>
      <c r="B1060" s="387"/>
      <c r="C1060" s="385"/>
      <c r="D1060" s="385"/>
      <c r="E1060" s="385"/>
      <c r="F1060" s="385"/>
      <c r="G1060" s="385"/>
      <c r="H1060" s="386"/>
      <c r="I1060" s="387"/>
      <c r="J1060" s="387"/>
      <c r="K1060" s="387"/>
    </row>
    <row r="1061" spans="1:11" x14ac:dyDescent="0.2">
      <c r="A1061" s="387"/>
      <c r="B1061" s="387"/>
      <c r="C1061" s="385"/>
      <c r="D1061" s="385"/>
      <c r="E1061" s="385"/>
      <c r="F1061" s="385"/>
      <c r="G1061" s="385"/>
      <c r="H1061" s="386"/>
      <c r="I1061" s="387"/>
      <c r="J1061" s="387"/>
      <c r="K1061" s="387"/>
    </row>
    <row r="1062" spans="1:11" x14ac:dyDescent="0.2">
      <c r="A1062" s="387"/>
      <c r="B1062" s="387"/>
      <c r="C1062" s="385"/>
      <c r="D1062" s="385"/>
      <c r="E1062" s="385"/>
      <c r="F1062" s="385"/>
      <c r="G1062" s="385"/>
      <c r="H1062" s="386"/>
      <c r="I1062" s="387"/>
      <c r="J1062" s="387"/>
      <c r="K1062" s="387"/>
    </row>
    <row r="1063" spans="1:11" x14ac:dyDescent="0.2">
      <c r="A1063" s="387"/>
      <c r="B1063" s="387"/>
      <c r="C1063" s="385"/>
      <c r="D1063" s="385"/>
      <c r="E1063" s="385"/>
      <c r="F1063" s="385"/>
      <c r="G1063" s="385"/>
      <c r="H1063" s="386"/>
      <c r="I1063" s="387"/>
      <c r="J1063" s="387"/>
      <c r="K1063" s="387"/>
    </row>
    <row r="1064" spans="1:11" x14ac:dyDescent="0.2">
      <c r="A1064" s="387"/>
      <c r="B1064" s="387"/>
      <c r="C1064" s="385"/>
      <c r="D1064" s="385"/>
      <c r="E1064" s="385"/>
      <c r="F1064" s="385"/>
      <c r="G1064" s="385"/>
      <c r="H1064" s="386"/>
      <c r="I1064" s="387"/>
      <c r="J1064" s="387"/>
      <c r="K1064" s="387"/>
    </row>
    <row r="1065" spans="1:11" x14ac:dyDescent="0.2">
      <c r="A1065" s="387"/>
      <c r="B1065" s="387"/>
      <c r="C1065" s="385"/>
      <c r="D1065" s="385"/>
      <c r="E1065" s="385"/>
      <c r="F1065" s="385"/>
      <c r="G1065" s="385"/>
      <c r="H1065" s="386"/>
      <c r="I1065" s="387"/>
      <c r="J1065" s="387"/>
      <c r="K1065" s="387"/>
    </row>
    <row r="1066" spans="1:11" x14ac:dyDescent="0.2">
      <c r="A1066" s="387"/>
      <c r="B1066" s="387"/>
      <c r="C1066" s="385"/>
      <c r="D1066" s="385"/>
      <c r="E1066" s="385"/>
      <c r="F1066" s="385"/>
      <c r="G1066" s="385"/>
      <c r="H1066" s="386"/>
      <c r="I1066" s="387"/>
      <c r="J1066" s="387"/>
      <c r="K1066" s="387"/>
    </row>
    <row r="1067" spans="1:11" x14ac:dyDescent="0.2">
      <c r="A1067" s="387"/>
      <c r="B1067" s="387"/>
      <c r="C1067" s="385"/>
      <c r="D1067" s="385"/>
      <c r="E1067" s="385"/>
      <c r="F1067" s="385"/>
      <c r="G1067" s="385"/>
      <c r="H1067" s="386"/>
      <c r="I1067" s="387"/>
      <c r="J1067" s="387"/>
      <c r="K1067" s="387"/>
    </row>
    <row r="1068" spans="1:11" x14ac:dyDescent="0.2">
      <c r="A1068" s="387"/>
      <c r="B1068" s="387"/>
      <c r="C1068" s="385"/>
      <c r="D1068" s="385"/>
      <c r="E1068" s="385"/>
      <c r="F1068" s="385"/>
      <c r="G1068" s="385"/>
      <c r="H1068" s="386"/>
      <c r="I1068" s="387"/>
      <c r="J1068" s="387"/>
      <c r="K1068" s="387"/>
    </row>
    <row r="1069" spans="1:11" x14ac:dyDescent="0.2">
      <c r="A1069" s="387"/>
      <c r="B1069" s="387"/>
      <c r="C1069" s="385"/>
      <c r="D1069" s="385"/>
      <c r="E1069" s="385"/>
      <c r="F1069" s="385"/>
      <c r="G1069" s="385"/>
      <c r="H1069" s="386"/>
      <c r="I1069" s="387"/>
      <c r="J1069" s="387"/>
      <c r="K1069" s="387"/>
    </row>
    <row r="1070" spans="1:11" x14ac:dyDescent="0.2">
      <c r="A1070" s="387"/>
      <c r="B1070" s="387"/>
      <c r="C1070" s="385"/>
      <c r="D1070" s="385"/>
      <c r="E1070" s="385"/>
      <c r="F1070" s="385"/>
      <c r="G1070" s="385"/>
      <c r="H1070" s="386"/>
      <c r="I1070" s="387"/>
      <c r="J1070" s="387"/>
      <c r="K1070" s="387"/>
    </row>
    <row r="1071" spans="1:11" x14ac:dyDescent="0.2">
      <c r="A1071" s="387"/>
      <c r="B1071" s="387"/>
      <c r="C1071" s="385"/>
      <c r="D1071" s="385"/>
      <c r="E1071" s="385"/>
      <c r="F1071" s="385"/>
      <c r="G1071" s="385"/>
      <c r="H1071" s="386"/>
      <c r="I1071" s="387"/>
      <c r="J1071" s="387"/>
      <c r="K1071" s="387"/>
    </row>
    <row r="1072" spans="1:11" x14ac:dyDescent="0.2">
      <c r="A1072" s="387"/>
      <c r="B1072" s="387"/>
      <c r="C1072" s="385"/>
      <c r="D1072" s="385"/>
      <c r="E1072" s="385"/>
      <c r="F1072" s="385"/>
      <c r="G1072" s="385"/>
      <c r="H1072" s="386"/>
      <c r="I1072" s="387"/>
      <c r="J1072" s="387"/>
      <c r="K1072" s="387"/>
    </row>
    <row r="1073" spans="1:11" x14ac:dyDescent="0.2">
      <c r="A1073" s="387"/>
      <c r="B1073" s="387"/>
      <c r="C1073" s="385"/>
      <c r="D1073" s="385"/>
      <c r="E1073" s="385"/>
      <c r="F1073" s="385"/>
      <c r="G1073" s="385"/>
      <c r="H1073" s="386"/>
      <c r="I1073" s="387"/>
      <c r="J1073" s="387"/>
      <c r="K1073" s="387"/>
    </row>
    <row r="1074" spans="1:11" x14ac:dyDescent="0.2">
      <c r="A1074" s="387"/>
      <c r="B1074" s="387"/>
      <c r="C1074" s="385"/>
      <c r="D1074" s="385"/>
      <c r="E1074" s="385"/>
      <c r="F1074" s="385"/>
      <c r="G1074" s="385"/>
      <c r="H1074" s="386"/>
      <c r="I1074" s="387"/>
      <c r="J1074" s="387"/>
      <c r="K1074" s="387"/>
    </row>
    <row r="1075" spans="1:11" x14ac:dyDescent="0.2">
      <c r="A1075" s="387"/>
      <c r="B1075" s="387"/>
      <c r="C1075" s="385"/>
      <c r="D1075" s="385"/>
      <c r="E1075" s="385"/>
      <c r="F1075" s="385"/>
      <c r="G1075" s="385"/>
      <c r="H1075" s="386"/>
      <c r="I1075" s="387"/>
      <c r="J1075" s="387"/>
      <c r="K1075" s="387"/>
    </row>
    <row r="1076" spans="1:11" x14ac:dyDescent="0.2">
      <c r="A1076" s="387"/>
      <c r="B1076" s="387"/>
      <c r="C1076" s="385"/>
      <c r="D1076" s="385"/>
      <c r="E1076" s="385"/>
      <c r="F1076" s="385"/>
      <c r="G1076" s="385"/>
      <c r="H1076" s="386"/>
      <c r="I1076" s="387"/>
      <c r="J1076" s="387"/>
      <c r="K1076" s="387"/>
    </row>
    <row r="1077" spans="1:11" x14ac:dyDescent="0.2">
      <c r="A1077" s="387"/>
      <c r="B1077" s="387"/>
      <c r="C1077" s="385"/>
      <c r="D1077" s="385"/>
      <c r="E1077" s="385"/>
      <c r="F1077" s="385"/>
      <c r="G1077" s="385"/>
      <c r="H1077" s="386"/>
      <c r="I1077" s="387"/>
      <c r="J1077" s="387"/>
      <c r="K1077" s="387"/>
    </row>
    <row r="1078" spans="1:11" x14ac:dyDescent="0.2">
      <c r="A1078" s="387"/>
      <c r="B1078" s="387"/>
      <c r="C1078" s="385"/>
      <c r="D1078" s="385"/>
      <c r="E1078" s="385"/>
      <c r="F1078" s="385"/>
      <c r="G1078" s="385"/>
      <c r="H1078" s="386"/>
      <c r="I1078" s="387"/>
      <c r="J1078" s="387"/>
      <c r="K1078" s="387"/>
    </row>
    <row r="1079" spans="1:11" x14ac:dyDescent="0.2">
      <c r="A1079" s="387"/>
      <c r="B1079" s="387"/>
      <c r="C1079" s="385"/>
      <c r="D1079" s="385"/>
      <c r="E1079" s="385"/>
      <c r="F1079" s="385"/>
      <c r="G1079" s="385"/>
      <c r="H1079" s="386"/>
      <c r="I1079" s="387"/>
      <c r="J1079" s="387"/>
      <c r="K1079" s="387"/>
    </row>
    <row r="1080" spans="1:11" x14ac:dyDescent="0.2">
      <c r="A1080" s="387"/>
      <c r="B1080" s="387"/>
      <c r="C1080" s="385"/>
      <c r="D1080" s="385"/>
      <c r="E1080" s="385"/>
      <c r="F1080" s="385"/>
      <c r="G1080" s="385"/>
      <c r="H1080" s="386"/>
      <c r="I1080" s="387"/>
      <c r="J1080" s="387"/>
      <c r="K1080" s="387"/>
    </row>
    <row r="1081" spans="1:11" x14ac:dyDescent="0.2">
      <c r="A1081" s="387"/>
      <c r="B1081" s="387"/>
      <c r="C1081" s="385"/>
      <c r="D1081" s="385"/>
      <c r="E1081" s="385"/>
      <c r="F1081" s="385"/>
      <c r="G1081" s="385"/>
      <c r="H1081" s="386"/>
      <c r="I1081" s="387"/>
      <c r="J1081" s="387"/>
      <c r="K1081" s="387"/>
    </row>
    <row r="1082" spans="1:11" x14ac:dyDescent="0.2">
      <c r="A1082" s="387"/>
      <c r="B1082" s="387"/>
      <c r="C1082" s="385"/>
      <c r="D1082" s="385"/>
      <c r="E1082" s="385"/>
      <c r="F1082" s="385"/>
      <c r="G1082" s="385"/>
      <c r="H1082" s="386"/>
      <c r="I1082" s="387"/>
      <c r="J1082" s="387"/>
      <c r="K1082" s="387"/>
    </row>
    <row r="1083" spans="1:11" x14ac:dyDescent="0.2">
      <c r="A1083" s="387"/>
      <c r="B1083" s="387"/>
      <c r="C1083" s="385"/>
      <c r="D1083" s="385"/>
      <c r="E1083" s="385"/>
      <c r="F1083" s="385"/>
      <c r="G1083" s="385"/>
      <c r="H1083" s="386"/>
      <c r="I1083" s="387"/>
      <c r="J1083" s="387"/>
      <c r="K1083" s="387"/>
    </row>
    <row r="1084" spans="1:11" x14ac:dyDescent="0.2">
      <c r="A1084" s="387"/>
      <c r="B1084" s="387"/>
      <c r="C1084" s="385"/>
      <c r="D1084" s="385"/>
      <c r="E1084" s="385"/>
      <c r="F1084" s="385"/>
      <c r="G1084" s="385"/>
      <c r="H1084" s="386"/>
      <c r="I1084" s="387"/>
      <c r="J1084" s="387"/>
      <c r="K1084" s="387"/>
    </row>
    <row r="1085" spans="1:11" x14ac:dyDescent="0.2">
      <c r="A1085" s="387"/>
      <c r="B1085" s="387"/>
      <c r="C1085" s="385"/>
      <c r="D1085" s="385"/>
      <c r="E1085" s="385"/>
      <c r="F1085" s="385"/>
      <c r="G1085" s="385"/>
      <c r="H1085" s="386"/>
      <c r="I1085" s="387"/>
      <c r="J1085" s="387"/>
      <c r="K1085" s="387"/>
    </row>
    <row r="1086" spans="1:11" x14ac:dyDescent="0.2">
      <c r="A1086" s="387"/>
      <c r="B1086" s="387"/>
      <c r="C1086" s="385"/>
      <c r="D1086" s="385"/>
      <c r="E1086" s="385"/>
      <c r="F1086" s="385"/>
      <c r="G1086" s="385"/>
      <c r="H1086" s="386"/>
      <c r="I1086" s="387"/>
      <c r="J1086" s="387"/>
      <c r="K1086" s="387"/>
    </row>
    <row r="1087" spans="1:11" x14ac:dyDescent="0.2">
      <c r="A1087" s="387"/>
      <c r="B1087" s="387"/>
      <c r="C1087" s="385"/>
      <c r="D1087" s="385"/>
      <c r="E1087" s="385"/>
      <c r="F1087" s="385"/>
      <c r="G1087" s="385"/>
      <c r="H1087" s="386"/>
      <c r="I1087" s="387"/>
      <c r="J1087" s="387"/>
      <c r="K1087" s="387"/>
    </row>
    <row r="1088" spans="1:11" x14ac:dyDescent="0.2">
      <c r="A1088" s="387"/>
      <c r="B1088" s="387"/>
      <c r="C1088" s="385"/>
      <c r="D1088" s="385"/>
      <c r="E1088" s="385"/>
      <c r="F1088" s="385"/>
      <c r="G1088" s="385"/>
      <c r="H1088" s="386"/>
      <c r="I1088" s="387"/>
      <c r="J1088" s="387"/>
      <c r="K1088" s="387"/>
    </row>
    <row r="1089" spans="1:11" x14ac:dyDescent="0.2">
      <c r="A1089" s="387"/>
      <c r="B1089" s="387"/>
      <c r="C1089" s="385"/>
      <c r="D1089" s="385"/>
      <c r="E1089" s="385"/>
      <c r="F1089" s="385"/>
      <c r="G1089" s="385"/>
      <c r="H1089" s="386"/>
      <c r="I1089" s="387"/>
      <c r="J1089" s="387"/>
      <c r="K1089" s="387"/>
    </row>
    <row r="1090" spans="1:11" x14ac:dyDescent="0.2">
      <c r="A1090" s="387"/>
      <c r="B1090" s="387"/>
      <c r="C1090" s="385"/>
      <c r="D1090" s="385"/>
      <c r="E1090" s="385"/>
      <c r="F1090" s="385"/>
      <c r="G1090" s="385"/>
      <c r="H1090" s="386"/>
      <c r="I1090" s="387"/>
      <c r="J1090" s="387"/>
      <c r="K1090" s="387"/>
    </row>
    <row r="1091" spans="1:11" x14ac:dyDescent="0.2">
      <c r="A1091" s="387"/>
      <c r="B1091" s="387"/>
      <c r="C1091" s="385"/>
      <c r="D1091" s="385"/>
      <c r="E1091" s="385"/>
      <c r="F1091" s="385"/>
      <c r="G1091" s="385"/>
      <c r="H1091" s="386"/>
      <c r="I1091" s="387"/>
      <c r="J1091" s="387"/>
      <c r="K1091" s="387"/>
    </row>
    <row r="1092" spans="1:11" x14ac:dyDescent="0.2">
      <c r="A1092" s="387"/>
      <c r="B1092" s="387"/>
      <c r="C1092" s="385"/>
      <c r="D1092" s="385"/>
      <c r="E1092" s="385"/>
      <c r="F1092" s="385"/>
      <c r="G1092" s="385"/>
      <c r="H1092" s="386"/>
      <c r="I1092" s="387"/>
      <c r="J1092" s="387"/>
      <c r="K1092" s="387"/>
    </row>
    <row r="1093" spans="1:11" x14ac:dyDescent="0.2">
      <c r="A1093" s="387"/>
      <c r="B1093" s="387"/>
      <c r="C1093" s="385"/>
      <c r="D1093" s="385"/>
      <c r="E1093" s="385"/>
      <c r="F1093" s="385"/>
      <c r="G1093" s="385"/>
      <c r="H1093" s="386"/>
      <c r="I1093" s="387"/>
      <c r="J1093" s="387"/>
      <c r="K1093" s="387"/>
    </row>
    <row r="1094" spans="1:11" x14ac:dyDescent="0.2">
      <c r="A1094" s="387"/>
      <c r="B1094" s="387"/>
      <c r="C1094" s="385"/>
      <c r="D1094" s="385"/>
      <c r="E1094" s="385"/>
      <c r="F1094" s="385"/>
      <c r="G1094" s="385"/>
      <c r="H1094" s="386"/>
      <c r="I1094" s="387"/>
      <c r="J1094" s="387"/>
      <c r="K1094" s="387"/>
    </row>
    <row r="1095" spans="1:11" x14ac:dyDescent="0.2">
      <c r="A1095" s="387"/>
      <c r="B1095" s="387"/>
      <c r="C1095" s="385"/>
      <c r="D1095" s="385"/>
      <c r="E1095" s="385"/>
      <c r="F1095" s="385"/>
      <c r="G1095" s="385"/>
      <c r="H1095" s="386"/>
      <c r="I1095" s="387"/>
      <c r="J1095" s="387"/>
      <c r="K1095" s="387"/>
    </row>
    <row r="1096" spans="1:11" x14ac:dyDescent="0.2">
      <c r="A1096" s="387"/>
      <c r="B1096" s="387"/>
      <c r="C1096" s="385"/>
      <c r="D1096" s="385"/>
      <c r="E1096" s="385"/>
      <c r="F1096" s="385"/>
      <c r="G1096" s="385"/>
      <c r="H1096" s="386"/>
      <c r="I1096" s="387"/>
      <c r="J1096" s="387"/>
      <c r="K1096" s="387"/>
    </row>
    <row r="1097" spans="1:11" x14ac:dyDescent="0.2">
      <c r="A1097" s="387"/>
      <c r="B1097" s="387"/>
      <c r="C1097" s="385"/>
      <c r="D1097" s="385"/>
      <c r="E1097" s="385"/>
      <c r="F1097" s="385"/>
      <c r="G1097" s="385"/>
      <c r="H1097" s="386"/>
      <c r="I1097" s="387"/>
      <c r="J1097" s="387"/>
      <c r="K1097" s="387"/>
    </row>
    <row r="1098" spans="1:11" x14ac:dyDescent="0.2">
      <c r="A1098" s="387"/>
      <c r="B1098" s="387"/>
      <c r="C1098" s="385"/>
      <c r="D1098" s="385"/>
      <c r="E1098" s="385"/>
      <c r="F1098" s="385"/>
      <c r="G1098" s="385"/>
      <c r="H1098" s="386"/>
      <c r="I1098" s="387"/>
      <c r="J1098" s="387"/>
      <c r="K1098" s="387"/>
    </row>
    <row r="1099" spans="1:11" x14ac:dyDescent="0.2">
      <c r="A1099" s="387"/>
      <c r="B1099" s="387"/>
      <c r="C1099" s="385"/>
      <c r="D1099" s="385"/>
      <c r="E1099" s="385"/>
      <c r="F1099" s="385"/>
      <c r="G1099" s="385"/>
      <c r="H1099" s="386"/>
      <c r="I1099" s="387"/>
      <c r="J1099" s="387"/>
      <c r="K1099" s="387"/>
    </row>
    <row r="1100" spans="1:11" x14ac:dyDescent="0.2">
      <c r="A1100" s="387"/>
      <c r="B1100" s="387"/>
      <c r="C1100" s="385"/>
      <c r="D1100" s="385"/>
      <c r="E1100" s="385"/>
      <c r="F1100" s="385"/>
      <c r="G1100" s="385"/>
      <c r="H1100" s="386"/>
      <c r="I1100" s="387"/>
      <c r="J1100" s="387"/>
      <c r="K1100" s="387"/>
    </row>
    <row r="1101" spans="1:11" x14ac:dyDescent="0.2">
      <c r="A1101" s="387"/>
      <c r="B1101" s="387"/>
      <c r="C1101" s="385"/>
      <c r="D1101" s="385"/>
      <c r="E1101" s="385"/>
      <c r="F1101" s="385"/>
      <c r="G1101" s="385"/>
      <c r="H1101" s="386"/>
      <c r="I1101" s="387"/>
      <c r="J1101" s="387"/>
      <c r="K1101" s="387"/>
    </row>
    <row r="1102" spans="1:11" x14ac:dyDescent="0.2">
      <c r="A1102" s="387"/>
      <c r="B1102" s="387"/>
      <c r="C1102" s="385"/>
      <c r="D1102" s="385"/>
      <c r="E1102" s="385"/>
      <c r="F1102" s="385"/>
      <c r="G1102" s="385"/>
      <c r="H1102" s="386"/>
      <c r="I1102" s="387"/>
      <c r="J1102" s="387"/>
      <c r="K1102" s="387"/>
    </row>
    <row r="1103" spans="1:11" x14ac:dyDescent="0.2">
      <c r="A1103" s="387"/>
      <c r="B1103" s="387"/>
      <c r="C1103" s="385"/>
      <c r="D1103" s="385"/>
      <c r="E1103" s="385"/>
      <c r="F1103" s="385"/>
      <c r="G1103" s="385"/>
      <c r="H1103" s="386"/>
      <c r="I1103" s="387"/>
      <c r="J1103" s="387"/>
      <c r="K1103" s="387"/>
    </row>
    <row r="1104" spans="1:11" x14ac:dyDescent="0.2">
      <c r="A1104" s="387"/>
      <c r="B1104" s="387"/>
      <c r="C1104" s="385"/>
      <c r="D1104" s="385"/>
      <c r="E1104" s="385"/>
      <c r="F1104" s="385"/>
      <c r="G1104" s="385"/>
      <c r="H1104" s="386"/>
      <c r="I1104" s="387"/>
      <c r="J1104" s="387"/>
      <c r="K1104" s="387"/>
    </row>
    <row r="1105" spans="1:11" x14ac:dyDescent="0.2">
      <c r="A1105" s="387"/>
      <c r="B1105" s="387"/>
      <c r="C1105" s="385"/>
      <c r="D1105" s="385"/>
      <c r="E1105" s="385"/>
      <c r="F1105" s="385"/>
      <c r="G1105" s="385"/>
      <c r="H1105" s="386"/>
      <c r="I1105" s="387"/>
      <c r="J1105" s="387"/>
      <c r="K1105" s="387"/>
    </row>
    <row r="1106" spans="1:11" x14ac:dyDescent="0.2">
      <c r="A1106" s="387"/>
      <c r="B1106" s="387"/>
      <c r="C1106" s="385"/>
      <c r="D1106" s="385"/>
      <c r="E1106" s="385"/>
      <c r="F1106" s="385"/>
      <c r="G1106" s="385"/>
      <c r="H1106" s="386"/>
      <c r="I1106" s="387"/>
      <c r="J1106" s="387"/>
      <c r="K1106" s="387"/>
    </row>
    <row r="1107" spans="1:11" x14ac:dyDescent="0.2">
      <c r="A1107" s="387"/>
      <c r="B1107" s="387"/>
      <c r="C1107" s="385"/>
      <c r="D1107" s="385"/>
      <c r="E1107" s="385"/>
      <c r="F1107" s="385"/>
      <c r="G1107" s="385"/>
      <c r="H1107" s="386"/>
      <c r="I1107" s="387"/>
      <c r="J1107" s="387"/>
      <c r="K1107" s="387"/>
    </row>
    <row r="1108" spans="1:11" x14ac:dyDescent="0.2">
      <c r="A1108" s="387"/>
      <c r="B1108" s="387"/>
      <c r="C1108" s="385"/>
      <c r="D1108" s="385"/>
      <c r="E1108" s="385"/>
      <c r="F1108" s="385"/>
      <c r="G1108" s="385"/>
      <c r="H1108" s="386"/>
      <c r="I1108" s="387"/>
      <c r="J1108" s="387"/>
      <c r="K1108" s="387"/>
    </row>
    <row r="1109" spans="1:11" x14ac:dyDescent="0.2">
      <c r="A1109" s="387"/>
      <c r="B1109" s="387"/>
      <c r="C1109" s="385"/>
      <c r="D1109" s="385"/>
      <c r="E1109" s="385"/>
      <c r="F1109" s="385"/>
      <c r="G1109" s="385"/>
      <c r="H1109" s="386"/>
      <c r="I1109" s="387"/>
      <c r="J1109" s="387"/>
      <c r="K1109" s="387"/>
    </row>
    <row r="1110" spans="1:11" x14ac:dyDescent="0.2">
      <c r="A1110" s="387"/>
      <c r="B1110" s="387"/>
      <c r="C1110" s="385"/>
      <c r="D1110" s="385"/>
      <c r="E1110" s="385"/>
      <c r="F1110" s="385"/>
      <c r="G1110" s="385"/>
      <c r="H1110" s="386"/>
      <c r="I1110" s="387"/>
      <c r="J1110" s="387"/>
      <c r="K1110" s="387"/>
    </row>
    <row r="1111" spans="1:11" x14ac:dyDescent="0.2">
      <c r="A1111" s="387"/>
      <c r="B1111" s="387"/>
      <c r="C1111" s="385"/>
      <c r="D1111" s="385"/>
      <c r="E1111" s="385"/>
      <c r="F1111" s="385"/>
      <c r="G1111" s="385"/>
      <c r="H1111" s="386"/>
      <c r="I1111" s="387"/>
      <c r="J1111" s="387"/>
      <c r="K1111" s="387"/>
    </row>
    <row r="1112" spans="1:11" x14ac:dyDescent="0.2">
      <c r="A1112" s="387"/>
      <c r="B1112" s="387"/>
      <c r="C1112" s="385"/>
      <c r="D1112" s="385"/>
      <c r="E1112" s="385"/>
      <c r="F1112" s="385"/>
      <c r="G1112" s="385"/>
      <c r="H1112" s="386"/>
      <c r="I1112" s="387"/>
      <c r="J1112" s="387"/>
      <c r="K1112" s="387"/>
    </row>
    <row r="1113" spans="1:11" x14ac:dyDescent="0.2">
      <c r="A1113" s="387"/>
      <c r="B1113" s="387"/>
      <c r="C1113" s="385"/>
      <c r="D1113" s="385"/>
      <c r="E1113" s="385"/>
      <c r="F1113" s="385"/>
      <c r="G1113" s="385"/>
      <c r="H1113" s="386"/>
      <c r="I1113" s="387"/>
      <c r="J1113" s="387"/>
      <c r="K1113" s="387"/>
    </row>
    <row r="1114" spans="1:11" x14ac:dyDescent="0.2">
      <c r="A1114" s="387"/>
      <c r="B1114" s="387"/>
      <c r="C1114" s="385"/>
      <c r="D1114" s="385"/>
      <c r="E1114" s="385"/>
      <c r="F1114" s="385"/>
      <c r="G1114" s="385"/>
      <c r="H1114" s="386"/>
      <c r="I1114" s="387"/>
      <c r="J1114" s="387"/>
      <c r="K1114" s="387"/>
    </row>
    <row r="1115" spans="1:11" x14ac:dyDescent="0.2">
      <c r="A1115" s="387"/>
      <c r="B1115" s="387"/>
      <c r="C1115" s="385"/>
      <c r="D1115" s="385"/>
      <c r="E1115" s="385"/>
      <c r="F1115" s="385"/>
      <c r="G1115" s="385"/>
      <c r="H1115" s="386"/>
      <c r="I1115" s="387"/>
      <c r="J1115" s="387"/>
      <c r="K1115" s="387"/>
    </row>
    <row r="1116" spans="1:11" x14ac:dyDescent="0.2">
      <c r="A1116" s="387"/>
      <c r="B1116" s="387"/>
      <c r="C1116" s="385"/>
      <c r="D1116" s="385"/>
      <c r="E1116" s="385"/>
      <c r="F1116" s="385"/>
      <c r="G1116" s="385"/>
      <c r="H1116" s="386"/>
      <c r="I1116" s="387"/>
      <c r="J1116" s="387"/>
      <c r="K1116" s="387"/>
    </row>
    <row r="1117" spans="1:11" x14ac:dyDescent="0.2">
      <c r="A1117" s="387"/>
      <c r="B1117" s="387"/>
      <c r="C1117" s="385"/>
      <c r="D1117" s="385"/>
      <c r="E1117" s="385"/>
      <c r="F1117" s="385"/>
      <c r="G1117" s="385"/>
      <c r="H1117" s="386"/>
      <c r="I1117" s="387"/>
      <c r="J1117" s="387"/>
      <c r="K1117" s="387"/>
    </row>
    <row r="1118" spans="1:11" x14ac:dyDescent="0.2">
      <c r="A1118" s="387"/>
      <c r="B1118" s="387"/>
      <c r="C1118" s="385"/>
      <c r="D1118" s="385"/>
      <c r="E1118" s="385"/>
      <c r="F1118" s="385"/>
      <c r="G1118" s="385"/>
      <c r="H1118" s="386"/>
      <c r="I1118" s="387"/>
      <c r="J1118" s="387"/>
      <c r="K1118" s="387"/>
    </row>
    <row r="1119" spans="1:11" x14ac:dyDescent="0.2">
      <c r="A1119" s="387"/>
      <c r="B1119" s="387"/>
      <c r="C1119" s="385"/>
      <c r="D1119" s="385"/>
      <c r="E1119" s="385"/>
      <c r="F1119" s="385"/>
      <c r="G1119" s="385"/>
      <c r="H1119" s="386"/>
      <c r="I1119" s="387"/>
      <c r="J1119" s="387"/>
      <c r="K1119" s="387"/>
    </row>
    <row r="1120" spans="1:11" x14ac:dyDescent="0.2">
      <c r="A1120" s="387"/>
      <c r="B1120" s="387"/>
      <c r="C1120" s="385"/>
      <c r="D1120" s="385"/>
      <c r="E1120" s="385"/>
      <c r="F1120" s="385"/>
      <c r="G1120" s="385"/>
      <c r="H1120" s="386"/>
      <c r="I1120" s="387"/>
      <c r="J1120" s="387"/>
      <c r="K1120" s="387"/>
    </row>
    <row r="1121" spans="1:11" x14ac:dyDescent="0.2">
      <c r="A1121" s="387"/>
      <c r="B1121" s="387"/>
      <c r="C1121" s="385"/>
      <c r="D1121" s="385"/>
      <c r="E1121" s="385"/>
      <c r="F1121" s="385"/>
      <c r="G1121" s="385"/>
      <c r="H1121" s="386"/>
      <c r="I1121" s="387"/>
      <c r="J1121" s="387"/>
      <c r="K1121" s="387"/>
    </row>
    <row r="1122" spans="1:11" x14ac:dyDescent="0.2">
      <c r="A1122" s="387"/>
      <c r="B1122" s="387"/>
      <c r="C1122" s="385"/>
      <c r="D1122" s="385"/>
      <c r="E1122" s="385"/>
      <c r="F1122" s="385"/>
      <c r="G1122" s="385"/>
      <c r="H1122" s="386"/>
      <c r="I1122" s="387"/>
      <c r="J1122" s="387"/>
      <c r="K1122" s="387"/>
    </row>
    <row r="1123" spans="1:11" x14ac:dyDescent="0.2">
      <c r="A1123" s="387"/>
      <c r="B1123" s="387"/>
      <c r="C1123" s="385"/>
      <c r="D1123" s="385"/>
      <c r="E1123" s="385"/>
      <c r="F1123" s="385"/>
      <c r="G1123" s="385"/>
      <c r="H1123" s="386"/>
      <c r="I1123" s="387"/>
      <c r="J1123" s="387"/>
      <c r="K1123" s="387"/>
    </row>
    <row r="1124" spans="1:11" x14ac:dyDescent="0.2">
      <c r="A1124" s="387"/>
      <c r="B1124" s="387"/>
      <c r="C1124" s="385"/>
      <c r="D1124" s="385"/>
      <c r="E1124" s="385"/>
      <c r="F1124" s="385"/>
      <c r="G1124" s="385"/>
      <c r="H1124" s="386"/>
      <c r="I1124" s="387"/>
      <c r="J1124" s="387"/>
      <c r="K1124" s="387"/>
    </row>
    <row r="1125" spans="1:11" x14ac:dyDescent="0.2">
      <c r="A1125" s="387"/>
      <c r="B1125" s="387"/>
      <c r="C1125" s="385"/>
      <c r="D1125" s="385"/>
      <c r="E1125" s="385"/>
      <c r="F1125" s="385"/>
      <c r="G1125" s="385"/>
      <c r="H1125" s="386"/>
      <c r="I1125" s="387"/>
      <c r="J1125" s="387"/>
      <c r="K1125" s="387"/>
    </row>
    <row r="1126" spans="1:11" x14ac:dyDescent="0.2">
      <c r="A1126" s="387"/>
      <c r="B1126" s="387"/>
      <c r="C1126" s="385"/>
      <c r="D1126" s="385"/>
      <c r="E1126" s="385"/>
      <c r="F1126" s="385"/>
      <c r="G1126" s="385"/>
      <c r="H1126" s="386"/>
      <c r="I1126" s="387"/>
      <c r="J1126" s="387"/>
      <c r="K1126" s="387"/>
    </row>
    <row r="1127" spans="1:11" x14ac:dyDescent="0.2">
      <c r="A1127" s="387"/>
      <c r="B1127" s="387"/>
      <c r="C1127" s="385"/>
      <c r="D1127" s="385"/>
      <c r="E1127" s="385"/>
      <c r="F1127" s="385"/>
      <c r="G1127" s="385"/>
      <c r="H1127" s="386"/>
      <c r="I1127" s="387"/>
      <c r="J1127" s="387"/>
      <c r="K1127" s="387"/>
    </row>
    <row r="1128" spans="1:11" x14ac:dyDescent="0.2">
      <c r="A1128" s="387"/>
      <c r="B1128" s="387"/>
      <c r="C1128" s="385"/>
      <c r="D1128" s="385"/>
      <c r="E1128" s="385"/>
      <c r="F1128" s="385"/>
      <c r="G1128" s="385"/>
      <c r="H1128" s="386"/>
      <c r="I1128" s="387"/>
      <c r="J1128" s="387"/>
      <c r="K1128" s="387"/>
    </row>
    <row r="1129" spans="1:11" x14ac:dyDescent="0.2">
      <c r="A1129" s="387"/>
      <c r="B1129" s="387"/>
      <c r="C1129" s="385"/>
      <c r="D1129" s="385"/>
      <c r="E1129" s="385"/>
      <c r="F1129" s="385"/>
      <c r="G1129" s="385"/>
      <c r="H1129" s="386"/>
      <c r="I1129" s="387"/>
      <c r="J1129" s="387"/>
      <c r="K1129" s="387"/>
    </row>
    <row r="1130" spans="1:11" x14ac:dyDescent="0.2">
      <c r="A1130" s="387"/>
      <c r="B1130" s="387"/>
      <c r="C1130" s="385"/>
      <c r="D1130" s="385"/>
      <c r="E1130" s="385"/>
      <c r="F1130" s="385"/>
      <c r="G1130" s="385"/>
      <c r="H1130" s="386"/>
      <c r="I1130" s="387"/>
      <c r="J1130" s="387"/>
      <c r="K1130" s="387"/>
    </row>
    <row r="1131" spans="1:11" x14ac:dyDescent="0.2">
      <c r="A1131" s="387"/>
      <c r="B1131" s="387"/>
      <c r="C1131" s="385"/>
      <c r="D1131" s="385"/>
      <c r="E1131" s="385"/>
      <c r="F1131" s="385"/>
      <c r="G1131" s="385"/>
      <c r="H1131" s="386"/>
      <c r="I1131" s="387"/>
      <c r="J1131" s="387"/>
      <c r="K1131" s="387"/>
    </row>
    <row r="1132" spans="1:11" x14ac:dyDescent="0.2">
      <c r="A1132" s="387"/>
      <c r="B1132" s="387"/>
      <c r="C1132" s="385"/>
      <c r="D1132" s="385"/>
      <c r="E1132" s="385"/>
      <c r="F1132" s="385"/>
      <c r="G1132" s="385"/>
      <c r="H1132" s="386"/>
      <c r="I1132" s="387"/>
      <c r="J1132" s="387"/>
      <c r="K1132" s="387"/>
    </row>
    <row r="1133" spans="1:11" x14ac:dyDescent="0.2">
      <c r="A1133" s="387"/>
      <c r="B1133" s="387"/>
      <c r="C1133" s="385"/>
      <c r="D1133" s="385"/>
      <c r="E1133" s="385"/>
      <c r="F1133" s="385"/>
      <c r="G1133" s="385"/>
      <c r="H1133" s="386"/>
      <c r="I1133" s="387"/>
      <c r="J1133" s="387"/>
      <c r="K1133" s="387"/>
    </row>
    <row r="1134" spans="1:11" x14ac:dyDescent="0.2">
      <c r="A1134" s="387"/>
      <c r="B1134" s="387"/>
      <c r="C1134" s="385"/>
      <c r="D1134" s="385"/>
      <c r="E1134" s="385"/>
      <c r="F1134" s="385"/>
      <c r="G1134" s="385"/>
      <c r="H1134" s="386"/>
      <c r="I1134" s="387"/>
      <c r="J1134" s="387"/>
      <c r="K1134" s="387"/>
    </row>
    <row r="1135" spans="1:11" x14ac:dyDescent="0.2">
      <c r="A1135" s="387"/>
      <c r="B1135" s="387"/>
      <c r="C1135" s="385"/>
      <c r="D1135" s="385"/>
      <c r="E1135" s="385"/>
      <c r="F1135" s="385"/>
      <c r="G1135" s="385"/>
      <c r="H1135" s="386"/>
      <c r="I1135" s="387"/>
      <c r="J1135" s="387"/>
      <c r="K1135" s="387"/>
    </row>
    <row r="1136" spans="1:11" x14ac:dyDescent="0.2">
      <c r="A1136" s="387"/>
      <c r="B1136" s="387"/>
      <c r="C1136" s="385"/>
      <c r="D1136" s="385"/>
      <c r="E1136" s="385"/>
      <c r="F1136" s="385"/>
      <c r="G1136" s="385"/>
      <c r="H1136" s="386"/>
      <c r="I1136" s="387"/>
      <c r="J1136" s="387"/>
      <c r="K1136" s="387"/>
    </row>
    <row r="1137" spans="1:11" x14ac:dyDescent="0.2">
      <c r="A1137" s="387"/>
      <c r="B1137" s="387"/>
      <c r="C1137" s="385"/>
      <c r="D1137" s="385"/>
      <c r="E1137" s="385"/>
      <c r="F1137" s="385"/>
      <c r="G1137" s="385"/>
      <c r="H1137" s="386"/>
      <c r="I1137" s="387"/>
      <c r="J1137" s="387"/>
      <c r="K1137" s="387"/>
    </row>
    <row r="1138" spans="1:11" x14ac:dyDescent="0.2">
      <c r="A1138" s="387"/>
      <c r="B1138" s="387"/>
      <c r="C1138" s="385"/>
      <c r="D1138" s="385"/>
      <c r="E1138" s="385"/>
      <c r="F1138" s="385"/>
      <c r="G1138" s="385"/>
      <c r="H1138" s="386"/>
      <c r="I1138" s="387"/>
      <c r="J1138" s="387"/>
      <c r="K1138" s="387"/>
    </row>
    <row r="1139" spans="1:11" x14ac:dyDescent="0.2">
      <c r="A1139" s="387"/>
      <c r="B1139" s="387"/>
      <c r="C1139" s="385"/>
      <c r="D1139" s="385"/>
      <c r="E1139" s="385"/>
      <c r="F1139" s="385"/>
      <c r="G1139" s="385"/>
      <c r="H1139" s="386"/>
      <c r="I1139" s="387"/>
      <c r="J1139" s="387"/>
      <c r="K1139" s="387"/>
    </row>
    <row r="1140" spans="1:11" x14ac:dyDescent="0.2">
      <c r="A1140" s="387"/>
      <c r="B1140" s="387"/>
      <c r="C1140" s="385"/>
      <c r="D1140" s="385"/>
      <c r="E1140" s="385"/>
      <c r="F1140" s="385"/>
      <c r="G1140" s="385"/>
      <c r="H1140" s="386"/>
      <c r="I1140" s="387"/>
      <c r="J1140" s="387"/>
      <c r="K1140" s="387"/>
    </row>
    <row r="1141" spans="1:11" x14ac:dyDescent="0.2">
      <c r="A1141" s="387"/>
      <c r="B1141" s="387"/>
      <c r="C1141" s="385"/>
      <c r="D1141" s="385"/>
      <c r="E1141" s="385"/>
      <c r="F1141" s="385"/>
      <c r="G1141" s="385"/>
      <c r="H1141" s="386"/>
      <c r="I1141" s="387"/>
      <c r="J1141" s="387"/>
      <c r="K1141" s="387"/>
    </row>
    <row r="1142" spans="1:11" x14ac:dyDescent="0.2">
      <c r="A1142" s="387"/>
      <c r="B1142" s="387"/>
      <c r="C1142" s="385"/>
      <c r="D1142" s="385"/>
      <c r="E1142" s="385"/>
      <c r="F1142" s="385"/>
      <c r="G1142" s="385"/>
      <c r="H1142" s="386"/>
      <c r="I1142" s="387"/>
      <c r="J1142" s="387"/>
      <c r="K1142" s="387"/>
    </row>
    <row r="1143" spans="1:11" x14ac:dyDescent="0.2">
      <c r="A1143" s="387"/>
      <c r="B1143" s="387"/>
      <c r="C1143" s="385"/>
      <c r="D1143" s="385"/>
      <c r="E1143" s="385"/>
      <c r="F1143" s="385"/>
      <c r="G1143" s="385"/>
      <c r="H1143" s="386"/>
      <c r="I1143" s="387"/>
      <c r="J1143" s="387"/>
      <c r="K1143" s="387"/>
    </row>
    <row r="1144" spans="1:11" x14ac:dyDescent="0.2">
      <c r="A1144" s="387"/>
      <c r="B1144" s="387"/>
      <c r="C1144" s="385"/>
      <c r="D1144" s="385"/>
      <c r="E1144" s="385"/>
      <c r="F1144" s="385"/>
      <c r="G1144" s="385"/>
      <c r="H1144" s="386"/>
      <c r="I1144" s="387"/>
      <c r="J1144" s="387"/>
      <c r="K1144" s="387"/>
    </row>
    <row r="1145" spans="1:11" x14ac:dyDescent="0.2">
      <c r="A1145" s="387"/>
      <c r="B1145" s="387"/>
      <c r="C1145" s="385"/>
      <c r="D1145" s="385"/>
      <c r="E1145" s="385"/>
      <c r="F1145" s="385"/>
      <c r="G1145" s="385"/>
      <c r="H1145" s="386"/>
      <c r="I1145" s="387"/>
      <c r="J1145" s="387"/>
      <c r="K1145" s="387"/>
    </row>
    <row r="1146" spans="1:11" x14ac:dyDescent="0.2">
      <c r="A1146" s="387"/>
      <c r="B1146" s="387"/>
      <c r="C1146" s="385"/>
      <c r="D1146" s="385"/>
      <c r="E1146" s="385"/>
      <c r="F1146" s="385"/>
      <c r="G1146" s="385"/>
      <c r="H1146" s="386"/>
      <c r="I1146" s="387"/>
      <c r="J1146" s="387"/>
      <c r="K1146" s="387"/>
    </row>
    <row r="1147" spans="1:11" x14ac:dyDescent="0.2">
      <c r="A1147" s="387"/>
      <c r="B1147" s="387"/>
      <c r="C1147" s="385"/>
      <c r="D1147" s="385"/>
      <c r="E1147" s="385"/>
      <c r="F1147" s="385"/>
      <c r="G1147" s="385"/>
      <c r="H1147" s="386"/>
      <c r="I1147" s="387"/>
      <c r="J1147" s="387"/>
      <c r="K1147" s="387"/>
    </row>
    <row r="1148" spans="1:11" x14ac:dyDescent="0.2">
      <c r="A1148" s="387"/>
      <c r="B1148" s="387"/>
      <c r="C1148" s="385"/>
      <c r="D1148" s="385"/>
      <c r="E1148" s="385"/>
      <c r="F1148" s="385"/>
      <c r="G1148" s="385"/>
      <c r="H1148" s="386"/>
      <c r="I1148" s="387"/>
      <c r="J1148" s="387"/>
      <c r="K1148" s="387"/>
    </row>
    <row r="1149" spans="1:11" x14ac:dyDescent="0.2">
      <c r="A1149" s="387"/>
      <c r="B1149" s="387"/>
      <c r="C1149" s="385"/>
      <c r="D1149" s="385"/>
      <c r="E1149" s="385"/>
      <c r="F1149" s="385"/>
      <c r="G1149" s="385"/>
      <c r="H1149" s="386"/>
      <c r="I1149" s="387"/>
      <c r="J1149" s="387"/>
      <c r="K1149" s="387"/>
    </row>
    <row r="1150" spans="1:11" x14ac:dyDescent="0.2">
      <c r="A1150" s="387"/>
      <c r="B1150" s="387"/>
      <c r="C1150" s="385"/>
      <c r="D1150" s="385"/>
      <c r="E1150" s="385"/>
      <c r="F1150" s="385"/>
      <c r="G1150" s="385"/>
      <c r="H1150" s="386"/>
      <c r="I1150" s="387"/>
      <c r="J1150" s="387"/>
      <c r="K1150" s="387"/>
    </row>
    <row r="1151" spans="1:11" x14ac:dyDescent="0.2">
      <c r="A1151" s="387"/>
      <c r="B1151" s="387"/>
      <c r="C1151" s="385"/>
      <c r="D1151" s="385"/>
      <c r="E1151" s="385"/>
      <c r="F1151" s="385"/>
      <c r="G1151" s="385"/>
      <c r="H1151" s="386"/>
      <c r="I1151" s="387"/>
      <c r="J1151" s="387"/>
      <c r="K1151" s="387"/>
    </row>
    <row r="1152" spans="1:11" x14ac:dyDescent="0.2">
      <c r="A1152" s="387"/>
      <c r="B1152" s="387"/>
      <c r="C1152" s="385"/>
      <c r="D1152" s="385"/>
      <c r="E1152" s="385"/>
      <c r="F1152" s="385"/>
      <c r="G1152" s="385"/>
      <c r="H1152" s="386"/>
      <c r="I1152" s="387"/>
      <c r="J1152" s="387"/>
      <c r="K1152" s="387"/>
    </row>
    <row r="1153" spans="1:11" x14ac:dyDescent="0.2">
      <c r="A1153" s="387"/>
      <c r="B1153" s="387"/>
      <c r="C1153" s="385"/>
      <c r="D1153" s="385"/>
      <c r="E1153" s="385"/>
      <c r="F1153" s="385"/>
      <c r="G1153" s="385"/>
      <c r="H1153" s="386"/>
      <c r="I1153" s="387"/>
      <c r="J1153" s="387"/>
      <c r="K1153" s="387"/>
    </row>
    <row r="1154" spans="1:11" x14ac:dyDescent="0.2">
      <c r="A1154" s="387"/>
      <c r="B1154" s="387"/>
      <c r="C1154" s="385"/>
      <c r="D1154" s="385"/>
      <c r="E1154" s="385"/>
      <c r="F1154" s="385"/>
      <c r="G1154" s="385"/>
      <c r="H1154" s="386"/>
      <c r="I1154" s="387"/>
      <c r="J1154" s="387"/>
      <c r="K1154" s="387"/>
    </row>
    <row r="1155" spans="1:11" x14ac:dyDescent="0.2">
      <c r="A1155" s="387"/>
      <c r="B1155" s="387"/>
      <c r="C1155" s="385"/>
      <c r="D1155" s="385"/>
      <c r="E1155" s="385"/>
      <c r="F1155" s="385"/>
      <c r="G1155" s="385"/>
      <c r="H1155" s="386"/>
      <c r="I1155" s="387"/>
      <c r="J1155" s="387"/>
      <c r="K1155" s="387"/>
    </row>
    <row r="1156" spans="1:11" x14ac:dyDescent="0.2">
      <c r="A1156" s="387"/>
      <c r="B1156" s="387"/>
      <c r="C1156" s="385"/>
      <c r="D1156" s="385"/>
      <c r="E1156" s="385"/>
      <c r="F1156" s="385"/>
      <c r="G1156" s="385"/>
      <c r="H1156" s="386"/>
      <c r="I1156" s="387"/>
      <c r="J1156" s="387"/>
      <c r="K1156" s="387"/>
    </row>
    <row r="1157" spans="1:11" x14ac:dyDescent="0.2">
      <c r="A1157" s="387"/>
      <c r="B1157" s="387"/>
      <c r="C1157" s="385"/>
      <c r="D1157" s="385"/>
      <c r="E1157" s="385"/>
      <c r="F1157" s="385"/>
      <c r="G1157" s="385"/>
      <c r="H1157" s="386"/>
      <c r="I1157" s="387"/>
      <c r="J1157" s="387"/>
      <c r="K1157" s="387"/>
    </row>
    <row r="1158" spans="1:11" x14ac:dyDescent="0.2">
      <c r="A1158" s="387"/>
      <c r="B1158" s="387"/>
      <c r="C1158" s="385"/>
      <c r="D1158" s="385"/>
      <c r="E1158" s="385"/>
      <c r="F1158" s="385"/>
      <c r="G1158" s="385"/>
      <c r="H1158" s="386"/>
      <c r="I1158" s="387"/>
      <c r="J1158" s="387"/>
      <c r="K1158" s="387"/>
    </row>
    <row r="1159" spans="1:11" x14ac:dyDescent="0.2">
      <c r="A1159" s="387"/>
      <c r="B1159" s="387"/>
      <c r="C1159" s="385"/>
      <c r="D1159" s="385"/>
      <c r="E1159" s="385"/>
      <c r="F1159" s="385"/>
      <c r="G1159" s="385"/>
      <c r="H1159" s="386"/>
      <c r="I1159" s="387"/>
      <c r="J1159" s="387"/>
      <c r="K1159" s="387"/>
    </row>
    <row r="1160" spans="1:11" x14ac:dyDescent="0.2">
      <c r="A1160" s="387"/>
      <c r="B1160" s="387"/>
      <c r="C1160" s="385"/>
      <c r="D1160" s="385"/>
      <c r="E1160" s="385"/>
      <c r="F1160" s="385"/>
      <c r="G1160" s="385"/>
      <c r="H1160" s="386"/>
      <c r="I1160" s="387"/>
      <c r="J1160" s="387"/>
      <c r="K1160" s="387"/>
    </row>
    <row r="1161" spans="1:11" x14ac:dyDescent="0.2">
      <c r="A1161" s="387"/>
      <c r="B1161" s="387"/>
      <c r="C1161" s="385"/>
      <c r="D1161" s="385"/>
      <c r="E1161" s="385"/>
      <c r="F1161" s="385"/>
      <c r="G1161" s="385"/>
      <c r="H1161" s="386"/>
      <c r="I1161" s="387"/>
      <c r="J1161" s="387"/>
      <c r="K1161" s="387"/>
    </row>
    <row r="1162" spans="1:11" x14ac:dyDescent="0.2">
      <c r="A1162" s="387"/>
      <c r="B1162" s="387"/>
      <c r="C1162" s="385"/>
      <c r="D1162" s="385"/>
      <c r="E1162" s="385"/>
      <c r="F1162" s="385"/>
      <c r="G1162" s="385"/>
      <c r="H1162" s="386"/>
      <c r="I1162" s="387"/>
      <c r="J1162" s="387"/>
      <c r="K1162" s="387"/>
    </row>
    <row r="1163" spans="1:11" x14ac:dyDescent="0.2">
      <c r="A1163" s="387"/>
      <c r="B1163" s="387"/>
      <c r="C1163" s="385"/>
      <c r="D1163" s="385"/>
      <c r="E1163" s="385"/>
      <c r="F1163" s="385"/>
      <c r="G1163" s="385"/>
      <c r="H1163" s="386"/>
      <c r="I1163" s="387"/>
      <c r="J1163" s="387"/>
      <c r="K1163" s="387"/>
    </row>
    <row r="1164" spans="1:11" x14ac:dyDescent="0.2">
      <c r="A1164" s="387"/>
      <c r="B1164" s="387"/>
      <c r="C1164" s="385"/>
      <c r="D1164" s="385"/>
      <c r="E1164" s="385"/>
      <c r="F1164" s="385"/>
      <c r="G1164" s="385"/>
      <c r="H1164" s="386"/>
      <c r="I1164" s="387"/>
      <c r="J1164" s="387"/>
      <c r="K1164" s="387"/>
    </row>
    <row r="1165" spans="1:11" x14ac:dyDescent="0.2">
      <c r="A1165" s="387"/>
      <c r="B1165" s="387"/>
      <c r="C1165" s="385"/>
      <c r="D1165" s="385"/>
      <c r="E1165" s="385"/>
      <c r="F1165" s="385"/>
      <c r="G1165" s="385"/>
      <c r="H1165" s="386"/>
      <c r="I1165" s="387"/>
      <c r="J1165" s="387"/>
      <c r="K1165" s="387"/>
    </row>
    <row r="1166" spans="1:11" x14ac:dyDescent="0.2">
      <c r="A1166" s="387"/>
      <c r="B1166" s="387"/>
      <c r="C1166" s="385"/>
      <c r="D1166" s="385"/>
      <c r="E1166" s="385"/>
      <c r="F1166" s="385"/>
      <c r="G1166" s="385"/>
      <c r="H1166" s="386"/>
      <c r="I1166" s="387"/>
      <c r="J1166" s="387"/>
      <c r="K1166" s="387"/>
    </row>
    <row r="1167" spans="1:11" x14ac:dyDescent="0.2">
      <c r="A1167" s="387"/>
      <c r="B1167" s="387"/>
      <c r="C1167" s="385"/>
      <c r="D1167" s="385"/>
      <c r="E1167" s="385"/>
      <c r="F1167" s="385"/>
      <c r="G1167" s="385"/>
      <c r="H1167" s="386"/>
      <c r="I1167" s="387"/>
      <c r="J1167" s="387"/>
      <c r="K1167" s="387"/>
    </row>
    <row r="1168" spans="1:11" x14ac:dyDescent="0.2">
      <c r="A1168" s="387"/>
      <c r="B1168" s="387"/>
      <c r="C1168" s="385"/>
      <c r="D1168" s="385"/>
      <c r="E1168" s="385"/>
      <c r="F1168" s="385"/>
      <c r="G1168" s="385"/>
      <c r="H1168" s="386"/>
      <c r="I1168" s="387"/>
      <c r="J1168" s="387"/>
      <c r="K1168" s="387"/>
    </row>
    <row r="1169" spans="1:11" x14ac:dyDescent="0.2">
      <c r="A1169" s="387"/>
      <c r="B1169" s="387"/>
      <c r="C1169" s="385"/>
      <c r="D1169" s="385"/>
      <c r="E1169" s="385"/>
      <c r="F1169" s="385"/>
      <c r="G1169" s="385"/>
      <c r="H1169" s="386"/>
      <c r="I1169" s="387"/>
      <c r="J1169" s="387"/>
      <c r="K1169" s="387"/>
    </row>
    <row r="1170" spans="1:11" x14ac:dyDescent="0.2">
      <c r="A1170" s="387"/>
      <c r="B1170" s="387"/>
      <c r="C1170" s="385"/>
      <c r="D1170" s="385"/>
      <c r="E1170" s="385"/>
      <c r="F1170" s="385"/>
      <c r="G1170" s="385"/>
      <c r="H1170" s="386"/>
      <c r="I1170" s="387"/>
      <c r="J1170" s="387"/>
      <c r="K1170" s="387"/>
    </row>
    <row r="1171" spans="1:11" x14ac:dyDescent="0.2">
      <c r="A1171" s="387"/>
      <c r="B1171" s="387"/>
      <c r="C1171" s="385"/>
      <c r="D1171" s="385"/>
      <c r="E1171" s="385"/>
      <c r="F1171" s="385"/>
      <c r="G1171" s="385"/>
      <c r="H1171" s="386"/>
      <c r="I1171" s="387"/>
      <c r="J1171" s="387"/>
      <c r="K1171" s="387"/>
    </row>
    <row r="1172" spans="1:11" x14ac:dyDescent="0.2">
      <c r="A1172" s="387"/>
      <c r="B1172" s="387"/>
      <c r="C1172" s="385"/>
      <c r="D1172" s="385"/>
      <c r="E1172" s="385"/>
      <c r="F1172" s="385"/>
      <c r="G1172" s="385"/>
      <c r="H1172" s="386"/>
      <c r="I1172" s="387"/>
      <c r="J1172" s="387"/>
      <c r="K1172" s="387"/>
    </row>
    <row r="1173" spans="1:11" x14ac:dyDescent="0.2">
      <c r="A1173" s="387"/>
      <c r="B1173" s="387"/>
      <c r="C1173" s="385"/>
      <c r="D1173" s="385"/>
      <c r="E1173" s="385"/>
      <c r="F1173" s="385"/>
      <c r="G1173" s="385"/>
      <c r="H1173" s="386"/>
      <c r="I1173" s="387"/>
      <c r="J1173" s="387"/>
      <c r="K1173" s="387"/>
    </row>
    <row r="1174" spans="1:11" x14ac:dyDescent="0.2">
      <c r="A1174" s="387"/>
      <c r="B1174" s="387"/>
      <c r="C1174" s="385"/>
      <c r="D1174" s="385"/>
      <c r="E1174" s="385"/>
      <c r="F1174" s="385"/>
      <c r="G1174" s="385"/>
      <c r="H1174" s="386"/>
      <c r="I1174" s="387"/>
      <c r="J1174" s="387"/>
      <c r="K1174" s="387"/>
    </row>
    <row r="1175" spans="1:11" x14ac:dyDescent="0.2">
      <c r="A1175" s="387"/>
      <c r="B1175" s="387"/>
      <c r="C1175" s="385"/>
      <c r="D1175" s="385"/>
      <c r="E1175" s="385"/>
      <c r="F1175" s="385"/>
      <c r="G1175" s="385"/>
      <c r="H1175" s="386"/>
      <c r="I1175" s="387"/>
      <c r="J1175" s="387"/>
      <c r="K1175" s="387"/>
    </row>
    <row r="1176" spans="1:11" x14ac:dyDescent="0.2">
      <c r="A1176" s="387"/>
      <c r="B1176" s="387"/>
      <c r="C1176" s="385"/>
      <c r="D1176" s="385"/>
      <c r="E1176" s="385"/>
      <c r="F1176" s="385"/>
      <c r="G1176" s="385"/>
      <c r="H1176" s="386"/>
      <c r="I1176" s="387"/>
      <c r="J1176" s="387"/>
      <c r="K1176" s="387"/>
    </row>
    <row r="1177" spans="1:11" x14ac:dyDescent="0.2">
      <c r="A1177" s="387"/>
      <c r="B1177" s="387"/>
      <c r="C1177" s="385"/>
      <c r="D1177" s="385"/>
      <c r="E1177" s="385"/>
      <c r="F1177" s="385"/>
      <c r="G1177" s="385"/>
      <c r="H1177" s="386"/>
      <c r="I1177" s="387"/>
      <c r="J1177" s="387"/>
      <c r="K1177" s="387"/>
    </row>
    <row r="1178" spans="1:11" x14ac:dyDescent="0.2">
      <c r="A1178" s="387"/>
      <c r="B1178" s="387"/>
      <c r="C1178" s="385"/>
      <c r="D1178" s="385"/>
      <c r="E1178" s="385"/>
      <c r="F1178" s="385"/>
      <c r="G1178" s="385"/>
      <c r="H1178" s="386"/>
      <c r="I1178" s="387"/>
      <c r="J1178" s="387"/>
      <c r="K1178" s="387"/>
    </row>
    <row r="1179" spans="1:11" x14ac:dyDescent="0.2">
      <c r="A1179" s="387"/>
      <c r="B1179" s="387"/>
      <c r="C1179" s="385"/>
      <c r="D1179" s="385"/>
      <c r="E1179" s="385"/>
      <c r="F1179" s="385"/>
      <c r="G1179" s="385"/>
      <c r="H1179" s="386"/>
      <c r="I1179" s="387"/>
      <c r="J1179" s="387"/>
      <c r="K1179" s="387"/>
    </row>
    <row r="1180" spans="1:11" x14ac:dyDescent="0.2">
      <c r="A1180" s="387"/>
      <c r="B1180" s="387"/>
      <c r="C1180" s="385"/>
      <c r="D1180" s="385"/>
      <c r="E1180" s="385"/>
      <c r="F1180" s="385"/>
      <c r="G1180" s="385"/>
      <c r="H1180" s="386"/>
      <c r="I1180" s="387"/>
      <c r="J1180" s="387"/>
      <c r="K1180" s="387"/>
    </row>
    <row r="1181" spans="1:11" x14ac:dyDescent="0.2">
      <c r="A1181" s="387"/>
      <c r="B1181" s="387"/>
      <c r="C1181" s="385"/>
      <c r="D1181" s="385"/>
      <c r="E1181" s="385"/>
      <c r="F1181" s="385"/>
      <c r="G1181" s="385"/>
      <c r="H1181" s="386"/>
      <c r="I1181" s="387"/>
      <c r="J1181" s="387"/>
      <c r="K1181" s="387"/>
    </row>
    <row r="1182" spans="1:11" x14ac:dyDescent="0.2">
      <c r="A1182" s="387"/>
      <c r="B1182" s="387"/>
      <c r="C1182" s="385"/>
      <c r="D1182" s="385"/>
      <c r="E1182" s="385"/>
      <c r="F1182" s="385"/>
      <c r="G1182" s="385"/>
      <c r="H1182" s="386"/>
      <c r="I1182" s="387"/>
      <c r="J1182" s="387"/>
      <c r="K1182" s="387"/>
    </row>
    <row r="1183" spans="1:11" x14ac:dyDescent="0.2">
      <c r="A1183" s="387"/>
      <c r="B1183" s="387"/>
      <c r="C1183" s="385"/>
      <c r="D1183" s="385"/>
      <c r="E1183" s="385"/>
      <c r="F1183" s="385"/>
      <c r="G1183" s="385"/>
      <c r="H1183" s="386"/>
      <c r="I1183" s="387"/>
      <c r="J1183" s="387"/>
      <c r="K1183" s="387"/>
    </row>
    <row r="1184" spans="1:11" x14ac:dyDescent="0.2">
      <c r="A1184" s="387"/>
      <c r="B1184" s="387"/>
      <c r="C1184" s="385"/>
      <c r="D1184" s="385"/>
      <c r="E1184" s="385"/>
      <c r="F1184" s="385"/>
      <c r="G1184" s="385"/>
      <c r="H1184" s="386"/>
      <c r="I1184" s="387"/>
      <c r="J1184" s="387"/>
      <c r="K1184" s="387"/>
    </row>
    <row r="1185" spans="1:11" x14ac:dyDescent="0.2">
      <c r="A1185" s="387"/>
      <c r="B1185" s="387"/>
      <c r="C1185" s="385"/>
      <c r="D1185" s="385"/>
      <c r="E1185" s="385"/>
      <c r="F1185" s="385"/>
      <c r="G1185" s="385"/>
      <c r="H1185" s="386"/>
      <c r="I1185" s="387"/>
      <c r="J1185" s="387"/>
      <c r="K1185" s="387"/>
    </row>
    <row r="1186" spans="1:11" x14ac:dyDescent="0.2">
      <c r="A1186" s="387"/>
      <c r="B1186" s="387"/>
      <c r="C1186" s="385"/>
      <c r="D1186" s="385"/>
      <c r="E1186" s="385"/>
      <c r="F1186" s="385"/>
      <c r="G1186" s="385"/>
      <c r="H1186" s="386"/>
      <c r="I1186" s="387"/>
      <c r="J1186" s="387"/>
      <c r="K1186" s="387"/>
    </row>
    <row r="1187" spans="1:11" x14ac:dyDescent="0.2">
      <c r="A1187" s="387"/>
      <c r="B1187" s="387"/>
      <c r="C1187" s="385"/>
      <c r="D1187" s="385"/>
      <c r="E1187" s="385"/>
      <c r="F1187" s="385"/>
      <c r="G1187" s="385"/>
      <c r="H1187" s="386"/>
      <c r="I1187" s="387"/>
      <c r="J1187" s="387"/>
      <c r="K1187" s="387"/>
    </row>
    <row r="1188" spans="1:11" x14ac:dyDescent="0.2">
      <c r="A1188" s="387"/>
      <c r="B1188" s="387"/>
      <c r="C1188" s="385"/>
      <c r="D1188" s="385"/>
      <c r="E1188" s="385"/>
      <c r="F1188" s="385"/>
      <c r="G1188" s="385"/>
      <c r="H1188" s="386"/>
      <c r="I1188" s="387"/>
      <c r="J1188" s="387"/>
      <c r="K1188" s="387"/>
    </row>
    <row r="1189" spans="1:11" x14ac:dyDescent="0.2">
      <c r="A1189" s="387"/>
      <c r="B1189" s="387"/>
      <c r="C1189" s="385"/>
      <c r="D1189" s="385"/>
      <c r="E1189" s="385"/>
      <c r="F1189" s="385"/>
      <c r="G1189" s="385"/>
      <c r="H1189" s="386"/>
      <c r="I1189" s="387"/>
      <c r="J1189" s="387"/>
      <c r="K1189" s="387"/>
    </row>
    <row r="1190" spans="1:11" x14ac:dyDescent="0.2">
      <c r="A1190" s="387"/>
      <c r="B1190" s="387"/>
      <c r="C1190" s="385"/>
      <c r="D1190" s="385"/>
      <c r="E1190" s="385"/>
      <c r="F1190" s="385"/>
      <c r="G1190" s="385"/>
      <c r="H1190" s="386"/>
      <c r="I1190" s="387"/>
      <c r="J1190" s="387"/>
      <c r="K1190" s="387"/>
    </row>
    <row r="1191" spans="1:11" x14ac:dyDescent="0.2">
      <c r="A1191" s="387"/>
      <c r="B1191" s="387"/>
      <c r="C1191" s="385"/>
      <c r="D1191" s="385"/>
      <c r="E1191" s="385"/>
      <c r="F1191" s="385"/>
      <c r="G1191" s="385"/>
      <c r="H1191" s="386"/>
      <c r="I1191" s="387"/>
      <c r="J1191" s="387"/>
      <c r="K1191" s="387"/>
    </row>
    <row r="1192" spans="1:11" x14ac:dyDescent="0.2">
      <c r="A1192" s="387"/>
      <c r="B1192" s="387"/>
      <c r="C1192" s="385"/>
      <c r="D1192" s="385"/>
      <c r="E1192" s="385"/>
      <c r="F1192" s="385"/>
      <c r="G1192" s="385"/>
      <c r="H1192" s="386"/>
      <c r="I1192" s="387"/>
      <c r="J1192" s="387"/>
      <c r="K1192" s="387"/>
    </row>
    <row r="1193" spans="1:11" x14ac:dyDescent="0.2">
      <c r="A1193" s="387"/>
      <c r="B1193" s="387"/>
      <c r="C1193" s="385"/>
      <c r="D1193" s="385"/>
      <c r="E1193" s="385"/>
      <c r="F1193" s="385"/>
      <c r="G1193" s="385"/>
      <c r="H1193" s="386"/>
      <c r="I1193" s="387"/>
      <c r="J1193" s="387"/>
      <c r="K1193" s="387"/>
    </row>
    <row r="1194" spans="1:11" x14ac:dyDescent="0.2">
      <c r="A1194" s="387"/>
      <c r="B1194" s="387"/>
      <c r="C1194" s="385"/>
      <c r="D1194" s="385"/>
      <c r="E1194" s="385"/>
      <c r="F1194" s="385"/>
      <c r="G1194" s="385"/>
      <c r="H1194" s="386"/>
      <c r="I1194" s="387"/>
      <c r="J1194" s="387"/>
      <c r="K1194" s="387"/>
    </row>
    <row r="1195" spans="1:11" x14ac:dyDescent="0.2">
      <c r="A1195" s="387"/>
      <c r="B1195" s="387"/>
      <c r="C1195" s="385"/>
      <c r="D1195" s="385"/>
      <c r="E1195" s="385"/>
      <c r="F1195" s="385"/>
      <c r="G1195" s="385"/>
      <c r="H1195" s="386"/>
      <c r="I1195" s="387"/>
      <c r="J1195" s="387"/>
      <c r="K1195" s="387"/>
    </row>
    <row r="1196" spans="1:11" x14ac:dyDescent="0.2">
      <c r="A1196" s="387"/>
      <c r="B1196" s="387"/>
      <c r="C1196" s="385"/>
      <c r="D1196" s="385"/>
      <c r="E1196" s="385"/>
      <c r="F1196" s="385"/>
      <c r="G1196" s="385"/>
      <c r="H1196" s="386"/>
      <c r="I1196" s="387"/>
      <c r="J1196" s="387"/>
      <c r="K1196" s="387"/>
    </row>
    <row r="1197" spans="1:11" x14ac:dyDescent="0.2">
      <c r="A1197" s="387"/>
      <c r="B1197" s="387"/>
      <c r="C1197" s="385"/>
      <c r="D1197" s="385"/>
      <c r="E1197" s="385"/>
      <c r="F1197" s="385"/>
      <c r="G1197" s="385"/>
      <c r="H1197" s="386"/>
      <c r="I1197" s="387"/>
      <c r="J1197" s="387"/>
      <c r="K1197" s="387"/>
    </row>
    <row r="1198" spans="1:11" x14ac:dyDescent="0.2">
      <c r="A1198" s="387"/>
      <c r="B1198" s="387"/>
      <c r="C1198" s="385"/>
      <c r="D1198" s="385"/>
      <c r="E1198" s="385"/>
      <c r="F1198" s="385"/>
      <c r="G1198" s="385"/>
      <c r="H1198" s="386"/>
      <c r="I1198" s="387"/>
      <c r="J1198" s="387"/>
      <c r="K1198" s="387"/>
    </row>
    <row r="1199" spans="1:11" x14ac:dyDescent="0.2">
      <c r="A1199" s="387"/>
      <c r="B1199" s="387"/>
      <c r="C1199" s="385"/>
      <c r="D1199" s="385"/>
      <c r="E1199" s="385"/>
      <c r="F1199" s="385"/>
      <c r="G1199" s="385"/>
      <c r="H1199" s="386"/>
      <c r="I1199" s="387"/>
      <c r="J1199" s="387"/>
      <c r="K1199" s="387"/>
    </row>
    <row r="1200" spans="1:11" x14ac:dyDescent="0.2">
      <c r="A1200" s="387"/>
      <c r="B1200" s="387"/>
      <c r="C1200" s="385"/>
      <c r="D1200" s="385"/>
      <c r="E1200" s="385"/>
      <c r="F1200" s="385"/>
      <c r="G1200" s="385"/>
      <c r="H1200" s="386"/>
      <c r="I1200" s="387"/>
      <c r="J1200" s="387"/>
      <c r="K1200" s="387"/>
    </row>
    <row r="1201" spans="1:11" x14ac:dyDescent="0.2">
      <c r="A1201" s="387"/>
      <c r="B1201" s="387"/>
      <c r="C1201" s="385"/>
      <c r="D1201" s="385"/>
      <c r="E1201" s="385"/>
      <c r="F1201" s="385"/>
      <c r="G1201" s="385"/>
      <c r="H1201" s="386"/>
      <c r="I1201" s="387"/>
      <c r="J1201" s="387"/>
      <c r="K1201" s="387"/>
    </row>
    <row r="1202" spans="1:11" x14ac:dyDescent="0.2">
      <c r="A1202" s="387"/>
      <c r="B1202" s="387"/>
      <c r="C1202" s="385"/>
      <c r="D1202" s="385"/>
      <c r="E1202" s="385"/>
      <c r="F1202" s="385"/>
      <c r="G1202" s="385"/>
      <c r="H1202" s="386"/>
      <c r="I1202" s="387"/>
      <c r="J1202" s="387"/>
      <c r="K1202" s="387"/>
    </row>
    <row r="1203" spans="1:11" x14ac:dyDescent="0.2">
      <c r="A1203" s="387"/>
      <c r="B1203" s="387"/>
      <c r="C1203" s="385"/>
      <c r="D1203" s="385"/>
      <c r="E1203" s="385"/>
      <c r="F1203" s="385"/>
      <c r="G1203" s="385"/>
      <c r="H1203" s="386"/>
      <c r="I1203" s="387"/>
      <c r="J1203" s="387"/>
      <c r="K1203" s="387"/>
    </row>
    <row r="1204" spans="1:11" x14ac:dyDescent="0.2">
      <c r="A1204" s="387"/>
      <c r="B1204" s="387"/>
      <c r="C1204" s="385"/>
      <c r="D1204" s="385"/>
      <c r="E1204" s="385"/>
      <c r="F1204" s="385"/>
      <c r="G1204" s="385"/>
      <c r="H1204" s="386"/>
      <c r="I1204" s="387"/>
      <c r="J1204" s="387"/>
      <c r="K1204" s="387"/>
    </row>
    <row r="1205" spans="1:11" x14ac:dyDescent="0.2">
      <c r="A1205" s="387"/>
      <c r="B1205" s="387"/>
      <c r="C1205" s="385"/>
      <c r="D1205" s="385"/>
      <c r="E1205" s="385"/>
      <c r="F1205" s="385"/>
      <c r="G1205" s="385"/>
      <c r="H1205" s="386"/>
      <c r="I1205" s="387"/>
      <c r="J1205" s="387"/>
      <c r="K1205" s="387"/>
    </row>
    <row r="1206" spans="1:11" x14ac:dyDescent="0.2">
      <c r="A1206" s="387"/>
      <c r="B1206" s="387"/>
      <c r="C1206" s="385"/>
      <c r="D1206" s="385"/>
      <c r="E1206" s="385"/>
      <c r="F1206" s="385"/>
      <c r="G1206" s="385"/>
      <c r="H1206" s="386"/>
      <c r="I1206" s="387"/>
      <c r="J1206" s="387"/>
      <c r="K1206" s="387"/>
    </row>
    <row r="1207" spans="1:11" x14ac:dyDescent="0.2">
      <c r="A1207" s="387"/>
      <c r="B1207" s="387"/>
      <c r="C1207" s="385"/>
      <c r="D1207" s="385"/>
      <c r="E1207" s="385"/>
      <c r="F1207" s="385"/>
      <c r="G1207" s="385"/>
      <c r="H1207" s="386"/>
      <c r="I1207" s="387"/>
      <c r="J1207" s="387"/>
      <c r="K1207" s="387"/>
    </row>
    <row r="1208" spans="1:11" x14ac:dyDescent="0.2">
      <c r="A1208" s="387"/>
      <c r="B1208" s="387"/>
      <c r="C1208" s="385"/>
      <c r="D1208" s="385"/>
      <c r="E1208" s="385"/>
      <c r="F1208" s="385"/>
      <c r="G1208" s="385"/>
      <c r="H1208" s="386"/>
      <c r="I1208" s="387"/>
      <c r="J1208" s="387"/>
      <c r="K1208" s="387"/>
    </row>
    <row r="1209" spans="1:11" x14ac:dyDescent="0.2">
      <c r="A1209" s="387"/>
      <c r="B1209" s="387"/>
      <c r="C1209" s="385"/>
      <c r="D1209" s="385"/>
      <c r="E1209" s="385"/>
      <c r="F1209" s="385"/>
      <c r="G1209" s="385"/>
      <c r="H1209" s="386"/>
      <c r="I1209" s="387"/>
      <c r="J1209" s="387"/>
      <c r="K1209" s="387"/>
    </row>
    <row r="1210" spans="1:11" x14ac:dyDescent="0.2">
      <c r="A1210" s="387"/>
      <c r="B1210" s="387"/>
      <c r="C1210" s="385"/>
      <c r="D1210" s="385"/>
      <c r="E1210" s="385"/>
      <c r="F1210" s="385"/>
      <c r="G1210" s="385"/>
      <c r="H1210" s="386"/>
      <c r="I1210" s="387"/>
      <c r="J1210" s="387"/>
      <c r="K1210" s="387"/>
    </row>
    <row r="1211" spans="1:11" x14ac:dyDescent="0.2">
      <c r="A1211" s="387"/>
      <c r="B1211" s="387"/>
      <c r="C1211" s="385"/>
      <c r="D1211" s="385"/>
      <c r="E1211" s="385"/>
      <c r="F1211" s="385"/>
      <c r="G1211" s="385"/>
      <c r="H1211" s="386"/>
      <c r="I1211" s="387"/>
      <c r="J1211" s="387"/>
      <c r="K1211" s="387"/>
    </row>
    <row r="1212" spans="1:11" x14ac:dyDescent="0.2">
      <c r="A1212" s="387"/>
      <c r="B1212" s="387"/>
      <c r="C1212" s="385"/>
      <c r="D1212" s="385"/>
      <c r="E1212" s="385"/>
      <c r="F1212" s="385"/>
      <c r="G1212" s="385"/>
      <c r="H1212" s="386"/>
      <c r="I1212" s="387"/>
      <c r="J1212" s="387"/>
      <c r="K1212" s="387"/>
    </row>
    <row r="1213" spans="1:11" x14ac:dyDescent="0.2">
      <c r="A1213" s="387"/>
      <c r="B1213" s="387"/>
      <c r="C1213" s="385"/>
      <c r="D1213" s="385"/>
      <c r="E1213" s="385"/>
      <c r="F1213" s="385"/>
      <c r="G1213" s="385"/>
      <c r="H1213" s="386"/>
      <c r="I1213" s="387"/>
      <c r="J1213" s="387"/>
      <c r="K1213" s="387"/>
    </row>
    <row r="1214" spans="1:11" x14ac:dyDescent="0.2">
      <c r="A1214" s="387"/>
      <c r="B1214" s="387"/>
      <c r="C1214" s="385"/>
      <c r="D1214" s="385"/>
      <c r="E1214" s="385"/>
      <c r="F1214" s="385"/>
      <c r="G1214" s="385"/>
      <c r="H1214" s="386"/>
      <c r="I1214" s="387"/>
      <c r="J1214" s="387"/>
      <c r="K1214" s="387"/>
    </row>
    <row r="1215" spans="1:11" x14ac:dyDescent="0.2">
      <c r="A1215" s="387"/>
      <c r="B1215" s="387"/>
      <c r="C1215" s="385"/>
      <c r="D1215" s="385"/>
      <c r="E1215" s="385"/>
      <c r="F1215" s="385"/>
      <c r="G1215" s="385"/>
      <c r="H1215" s="386"/>
      <c r="I1215" s="387"/>
      <c r="J1215" s="387"/>
      <c r="K1215" s="387"/>
    </row>
    <row r="1216" spans="1:11" x14ac:dyDescent="0.2">
      <c r="A1216" s="387"/>
      <c r="B1216" s="387"/>
      <c r="C1216" s="385"/>
      <c r="D1216" s="385"/>
      <c r="E1216" s="385"/>
      <c r="F1216" s="385"/>
      <c r="G1216" s="385"/>
      <c r="H1216" s="386"/>
      <c r="I1216" s="387"/>
      <c r="J1216" s="387"/>
      <c r="K1216" s="387"/>
    </row>
    <row r="1217" spans="1:11" x14ac:dyDescent="0.2">
      <c r="A1217" s="387"/>
      <c r="B1217" s="387"/>
      <c r="C1217" s="385"/>
      <c r="D1217" s="385"/>
      <c r="E1217" s="385"/>
      <c r="F1217" s="385"/>
      <c r="G1217" s="385"/>
      <c r="H1217" s="386"/>
      <c r="I1217" s="387"/>
      <c r="J1217" s="387"/>
      <c r="K1217" s="387"/>
    </row>
    <row r="1218" spans="1:11" x14ac:dyDescent="0.2">
      <c r="A1218" s="387"/>
      <c r="B1218" s="387"/>
      <c r="C1218" s="385"/>
      <c r="D1218" s="385"/>
      <c r="E1218" s="385"/>
      <c r="F1218" s="385"/>
      <c r="G1218" s="385"/>
      <c r="H1218" s="386"/>
      <c r="I1218" s="387"/>
      <c r="J1218" s="387"/>
      <c r="K1218" s="387"/>
    </row>
    <row r="1219" spans="1:11" x14ac:dyDescent="0.2">
      <c r="A1219" s="387"/>
      <c r="B1219" s="387"/>
      <c r="C1219" s="385"/>
      <c r="D1219" s="385"/>
      <c r="E1219" s="385"/>
      <c r="F1219" s="385"/>
      <c r="G1219" s="385"/>
      <c r="H1219" s="386"/>
      <c r="I1219" s="387"/>
      <c r="J1219" s="387"/>
      <c r="K1219" s="387"/>
    </row>
    <row r="1220" spans="1:11" x14ac:dyDescent="0.2">
      <c r="A1220" s="387"/>
      <c r="B1220" s="387"/>
      <c r="C1220" s="385"/>
      <c r="D1220" s="385"/>
      <c r="E1220" s="385"/>
      <c r="F1220" s="385"/>
      <c r="G1220" s="385"/>
      <c r="H1220" s="386"/>
      <c r="I1220" s="387"/>
      <c r="J1220" s="387"/>
      <c r="K1220" s="387"/>
    </row>
    <row r="1221" spans="1:11" x14ac:dyDescent="0.2">
      <c r="A1221" s="387"/>
      <c r="B1221" s="387"/>
      <c r="C1221" s="385"/>
      <c r="D1221" s="385"/>
      <c r="E1221" s="385"/>
      <c r="F1221" s="385"/>
      <c r="G1221" s="385"/>
      <c r="H1221" s="386"/>
      <c r="I1221" s="387"/>
      <c r="J1221" s="387"/>
      <c r="K1221" s="387"/>
    </row>
    <row r="1222" spans="1:11" x14ac:dyDescent="0.2">
      <c r="A1222" s="387"/>
      <c r="B1222" s="387"/>
      <c r="C1222" s="385"/>
      <c r="D1222" s="385"/>
      <c r="E1222" s="385"/>
      <c r="F1222" s="385"/>
      <c r="G1222" s="385"/>
      <c r="H1222" s="386"/>
      <c r="I1222" s="387"/>
      <c r="J1222" s="387"/>
      <c r="K1222" s="387"/>
    </row>
    <row r="1223" spans="1:11" x14ac:dyDescent="0.2">
      <c r="A1223" s="387"/>
      <c r="B1223" s="387"/>
      <c r="C1223" s="385"/>
      <c r="D1223" s="385"/>
      <c r="E1223" s="385"/>
      <c r="F1223" s="385"/>
      <c r="G1223" s="385"/>
      <c r="H1223" s="386"/>
      <c r="I1223" s="387"/>
      <c r="J1223" s="387"/>
      <c r="K1223" s="387"/>
    </row>
    <row r="1224" spans="1:11" x14ac:dyDescent="0.2">
      <c r="A1224" s="387"/>
      <c r="B1224" s="387"/>
      <c r="C1224" s="385"/>
      <c r="D1224" s="385"/>
      <c r="E1224" s="385"/>
      <c r="F1224" s="385"/>
      <c r="G1224" s="385"/>
      <c r="H1224" s="386"/>
      <c r="I1224" s="387"/>
      <c r="J1224" s="387"/>
      <c r="K1224" s="387"/>
    </row>
    <row r="1225" spans="1:11" x14ac:dyDescent="0.2">
      <c r="A1225" s="387"/>
      <c r="B1225" s="387"/>
      <c r="C1225" s="385"/>
      <c r="D1225" s="385"/>
      <c r="E1225" s="385"/>
      <c r="F1225" s="385"/>
      <c r="G1225" s="385"/>
      <c r="H1225" s="386"/>
      <c r="I1225" s="387"/>
      <c r="J1225" s="387"/>
      <c r="K1225" s="387"/>
    </row>
    <row r="1226" spans="1:11" x14ac:dyDescent="0.2">
      <c r="A1226" s="387"/>
      <c r="B1226" s="387"/>
      <c r="C1226" s="385"/>
      <c r="D1226" s="385"/>
      <c r="E1226" s="385"/>
      <c r="F1226" s="385"/>
      <c r="G1226" s="385"/>
      <c r="H1226" s="386"/>
      <c r="I1226" s="387"/>
      <c r="J1226" s="387"/>
      <c r="K1226" s="387"/>
    </row>
    <row r="1227" spans="1:11" x14ac:dyDescent="0.2">
      <c r="A1227" s="387"/>
      <c r="B1227" s="387"/>
      <c r="C1227" s="385"/>
      <c r="D1227" s="385"/>
      <c r="E1227" s="385"/>
      <c r="F1227" s="385"/>
      <c r="G1227" s="385"/>
      <c r="H1227" s="386"/>
      <c r="I1227" s="387"/>
      <c r="J1227" s="387"/>
      <c r="K1227" s="387"/>
    </row>
    <row r="1228" spans="1:11" x14ac:dyDescent="0.2">
      <c r="A1228" s="387"/>
      <c r="B1228" s="387"/>
      <c r="C1228" s="385"/>
      <c r="D1228" s="385"/>
      <c r="E1228" s="385"/>
      <c r="F1228" s="385"/>
      <c r="G1228" s="385"/>
      <c r="H1228" s="386"/>
      <c r="I1228" s="387"/>
      <c r="J1228" s="387"/>
      <c r="K1228" s="387"/>
    </row>
    <row r="1229" spans="1:11" x14ac:dyDescent="0.2">
      <c r="A1229" s="387"/>
      <c r="B1229" s="387"/>
      <c r="C1229" s="385"/>
      <c r="D1229" s="385"/>
      <c r="E1229" s="385"/>
      <c r="F1229" s="385"/>
      <c r="G1229" s="385"/>
      <c r="H1229" s="386"/>
      <c r="I1229" s="387"/>
      <c r="J1229" s="387"/>
      <c r="K1229" s="387"/>
    </row>
    <row r="1230" spans="1:11" x14ac:dyDescent="0.2">
      <c r="A1230" s="387"/>
      <c r="B1230" s="387"/>
      <c r="C1230" s="385"/>
      <c r="D1230" s="385"/>
      <c r="E1230" s="385"/>
      <c r="F1230" s="385"/>
      <c r="G1230" s="385"/>
      <c r="H1230" s="386"/>
      <c r="I1230" s="387"/>
      <c r="J1230" s="387"/>
      <c r="K1230" s="387"/>
    </row>
    <row r="1231" spans="1:11" x14ac:dyDescent="0.2">
      <c r="A1231" s="387"/>
      <c r="B1231" s="387"/>
      <c r="C1231" s="385"/>
      <c r="D1231" s="385"/>
      <c r="E1231" s="385"/>
      <c r="F1231" s="385"/>
      <c r="G1231" s="385"/>
      <c r="H1231" s="386"/>
      <c r="I1231" s="387"/>
      <c r="J1231" s="387"/>
      <c r="K1231" s="387"/>
    </row>
    <row r="1232" spans="1:11" x14ac:dyDescent="0.2">
      <c r="A1232" s="387"/>
      <c r="B1232" s="387"/>
      <c r="C1232" s="385"/>
      <c r="D1232" s="385"/>
      <c r="E1232" s="385"/>
      <c r="F1232" s="385"/>
      <c r="G1232" s="385"/>
      <c r="H1232" s="386"/>
      <c r="I1232" s="387"/>
      <c r="J1232" s="387"/>
      <c r="K1232" s="387"/>
    </row>
    <row r="1233" spans="1:11" x14ac:dyDescent="0.2">
      <c r="A1233" s="387"/>
      <c r="B1233" s="387"/>
      <c r="C1233" s="385"/>
      <c r="D1233" s="385"/>
      <c r="E1233" s="385"/>
      <c r="F1233" s="385"/>
      <c r="G1233" s="385"/>
      <c r="H1233" s="386"/>
      <c r="I1233" s="387"/>
      <c r="J1233" s="387"/>
      <c r="K1233" s="387"/>
    </row>
    <row r="1234" spans="1:11" x14ac:dyDescent="0.2">
      <c r="A1234" s="387"/>
      <c r="B1234" s="387"/>
      <c r="C1234" s="385"/>
      <c r="D1234" s="385"/>
      <c r="E1234" s="385"/>
      <c r="F1234" s="385"/>
      <c r="G1234" s="385"/>
      <c r="H1234" s="386"/>
      <c r="I1234" s="387"/>
      <c r="J1234" s="387"/>
      <c r="K1234" s="387"/>
    </row>
    <row r="1235" spans="1:11" x14ac:dyDescent="0.2">
      <c r="A1235" s="387"/>
      <c r="B1235" s="387"/>
      <c r="C1235" s="385"/>
      <c r="D1235" s="385"/>
      <c r="E1235" s="385"/>
      <c r="F1235" s="385"/>
      <c r="G1235" s="385"/>
      <c r="H1235" s="386"/>
      <c r="I1235" s="387"/>
      <c r="J1235" s="387"/>
      <c r="K1235" s="387"/>
    </row>
    <row r="1236" spans="1:11" x14ac:dyDescent="0.2">
      <c r="A1236" s="387"/>
      <c r="B1236" s="387"/>
      <c r="C1236" s="385"/>
      <c r="D1236" s="385"/>
      <c r="E1236" s="385"/>
      <c r="F1236" s="385"/>
      <c r="G1236" s="385"/>
      <c r="H1236" s="386"/>
      <c r="I1236" s="387"/>
      <c r="J1236" s="387"/>
      <c r="K1236" s="387"/>
    </row>
    <row r="1237" spans="1:11" x14ac:dyDescent="0.2">
      <c r="A1237" s="387"/>
      <c r="B1237" s="387"/>
      <c r="C1237" s="385"/>
      <c r="D1237" s="385"/>
      <c r="E1237" s="385"/>
      <c r="F1237" s="385"/>
      <c r="G1237" s="385"/>
      <c r="H1237" s="386"/>
      <c r="I1237" s="387"/>
      <c r="J1237" s="387"/>
      <c r="K1237" s="387"/>
    </row>
    <row r="1238" spans="1:11" x14ac:dyDescent="0.2">
      <c r="A1238" s="387"/>
      <c r="B1238" s="387"/>
      <c r="C1238" s="385"/>
      <c r="D1238" s="385"/>
      <c r="E1238" s="385"/>
      <c r="F1238" s="385"/>
      <c r="G1238" s="385"/>
      <c r="H1238" s="386"/>
      <c r="I1238" s="387"/>
      <c r="J1238" s="387"/>
      <c r="K1238" s="387"/>
    </row>
    <row r="1239" spans="1:11" x14ac:dyDescent="0.2">
      <c r="A1239" s="387"/>
      <c r="B1239" s="387"/>
      <c r="C1239" s="385"/>
      <c r="D1239" s="385"/>
      <c r="E1239" s="385"/>
      <c r="F1239" s="385"/>
      <c r="G1239" s="385"/>
      <c r="H1239" s="386"/>
      <c r="I1239" s="387"/>
      <c r="J1239" s="387"/>
      <c r="K1239" s="387"/>
    </row>
    <row r="1240" spans="1:11" x14ac:dyDescent="0.2">
      <c r="A1240" s="387"/>
      <c r="B1240" s="387"/>
      <c r="C1240" s="385"/>
      <c r="D1240" s="385"/>
      <c r="E1240" s="385"/>
      <c r="F1240" s="385"/>
      <c r="G1240" s="385"/>
      <c r="H1240" s="386"/>
      <c r="I1240" s="387"/>
      <c r="J1240" s="387"/>
      <c r="K1240" s="387"/>
    </row>
    <row r="1241" spans="1:11" x14ac:dyDescent="0.2">
      <c r="A1241" s="387"/>
      <c r="B1241" s="387"/>
      <c r="C1241" s="385"/>
      <c r="D1241" s="385"/>
      <c r="E1241" s="385"/>
      <c r="F1241" s="385"/>
      <c r="G1241" s="385"/>
      <c r="H1241" s="386"/>
      <c r="I1241" s="387"/>
      <c r="J1241" s="387"/>
      <c r="K1241" s="387"/>
    </row>
    <row r="1242" spans="1:11" x14ac:dyDescent="0.2">
      <c r="A1242" s="387"/>
      <c r="B1242" s="387"/>
      <c r="C1242" s="385"/>
      <c r="D1242" s="385"/>
      <c r="E1242" s="385"/>
      <c r="F1242" s="385"/>
      <c r="G1242" s="385"/>
      <c r="H1242" s="386"/>
      <c r="I1242" s="387"/>
      <c r="J1242" s="387"/>
      <c r="K1242" s="387"/>
    </row>
    <row r="1243" spans="1:11" x14ac:dyDescent="0.2">
      <c r="A1243" s="387"/>
      <c r="B1243" s="387"/>
      <c r="C1243" s="385"/>
      <c r="D1243" s="385"/>
      <c r="E1243" s="385"/>
      <c r="F1243" s="385"/>
      <c r="G1243" s="385"/>
      <c r="H1243" s="386"/>
      <c r="I1243" s="387"/>
      <c r="J1243" s="387"/>
      <c r="K1243" s="387"/>
    </row>
    <row r="1244" spans="1:11" x14ac:dyDescent="0.2">
      <c r="A1244" s="387"/>
      <c r="B1244" s="387"/>
      <c r="C1244" s="385"/>
      <c r="D1244" s="385"/>
      <c r="E1244" s="385"/>
      <c r="F1244" s="385"/>
      <c r="G1244" s="385"/>
      <c r="H1244" s="386"/>
      <c r="I1244" s="387"/>
      <c r="J1244" s="387"/>
      <c r="K1244" s="387"/>
    </row>
    <row r="1245" spans="1:11" x14ac:dyDescent="0.2">
      <c r="A1245" s="387"/>
      <c r="B1245" s="387"/>
      <c r="C1245" s="385"/>
      <c r="D1245" s="385"/>
      <c r="E1245" s="385"/>
      <c r="F1245" s="385"/>
      <c r="G1245" s="385"/>
      <c r="H1245" s="386"/>
      <c r="I1245" s="387"/>
      <c r="J1245" s="387"/>
      <c r="K1245" s="387"/>
    </row>
    <row r="1246" spans="1:11" x14ac:dyDescent="0.2">
      <c r="A1246" s="387"/>
      <c r="B1246" s="387"/>
      <c r="C1246" s="385"/>
      <c r="D1246" s="385"/>
      <c r="E1246" s="385"/>
      <c r="F1246" s="385"/>
      <c r="G1246" s="385"/>
      <c r="H1246" s="386"/>
      <c r="I1246" s="387"/>
      <c r="J1246" s="387"/>
      <c r="K1246" s="387"/>
    </row>
  </sheetData>
  <mergeCells count="9">
    <mergeCell ref="A70:B70"/>
    <mergeCell ref="A71:G71"/>
    <mergeCell ref="A72:G72"/>
    <mergeCell ref="D1:G1"/>
    <mergeCell ref="D2:G2"/>
    <mergeCell ref="A3:G3"/>
    <mergeCell ref="A4:G4"/>
    <mergeCell ref="A5:G5"/>
    <mergeCell ref="A11:C11"/>
  </mergeCells>
  <printOptions horizontalCentered="1"/>
  <pageMargins left="0.51181102362204722" right="0.19685039370078741" top="0.59055118110236227" bottom="0.55118110236220474" header="0.39370078740157483" footer="0.23622047244094491"/>
  <pageSetup paperSize="9" scale="72" firstPageNumber="224" orientation="portrait" useFirstPageNumber="1" r:id="rId1"/>
  <headerFooter alignWithMargins="0">
    <oddHeader>&amp;C&amp;"Arial,Kursywa"Informacja o przebiegu wykonania  budżetu Województwa Zachodniopomorskiego za I półrocze 2014 roku - załączniki&amp;"Arial,Normalny"
__________________________&amp;"Arial CE,Standardowy"__________________________________________________________</oddHeader>
    <oddFooter>&amp;C&amp;9&amp;P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showGridLines="0" view="pageBreakPreview" zoomScale="130" zoomScaleNormal="136" zoomScaleSheetLayoutView="130" workbookViewId="0">
      <selection activeCell="F10" sqref="F10"/>
    </sheetView>
  </sheetViews>
  <sheetFormatPr defaultRowHeight="12.75" x14ac:dyDescent="0.2"/>
  <cols>
    <col min="1" max="1" width="3.42578125" style="224" customWidth="1"/>
    <col min="2" max="2" width="4.85546875" style="224" customWidth="1"/>
    <col min="3" max="3" width="6.42578125" style="224" customWidth="1"/>
    <col min="4" max="4" width="30.42578125" style="224" customWidth="1"/>
    <col min="5" max="5" width="11.5703125" style="224" customWidth="1"/>
    <col min="6" max="6" width="9.85546875" style="224" customWidth="1"/>
    <col min="7" max="7" width="11.85546875" style="224" customWidth="1"/>
    <col min="8" max="16384" width="9.140625" style="224"/>
  </cols>
  <sheetData>
    <row r="1" spans="1:8" ht="15" x14ac:dyDescent="0.25">
      <c r="B1" s="938" t="s">
        <v>477</v>
      </c>
      <c r="C1" s="938"/>
      <c r="D1" s="938"/>
      <c r="E1" s="938"/>
      <c r="F1" s="938"/>
      <c r="G1" s="938"/>
      <c r="H1" s="938"/>
    </row>
    <row r="2" spans="1:8" ht="47.25" customHeight="1" x14ac:dyDescent="0.25">
      <c r="A2" s="939" t="s">
        <v>478</v>
      </c>
      <c r="B2" s="939"/>
      <c r="C2" s="939"/>
      <c r="D2" s="939"/>
      <c r="E2" s="939"/>
      <c r="F2" s="939"/>
      <c r="G2" s="939"/>
      <c r="H2" s="939"/>
    </row>
    <row r="3" spans="1:8" ht="36.75" customHeight="1" x14ac:dyDescent="0.2">
      <c r="A3" s="940" t="s">
        <v>479</v>
      </c>
      <c r="B3" s="940"/>
      <c r="C3" s="940"/>
      <c r="D3" s="940"/>
      <c r="E3" s="940"/>
      <c r="F3" s="940"/>
      <c r="G3" s="940"/>
      <c r="H3" s="940"/>
    </row>
    <row r="4" spans="1:8" ht="7.5" customHeight="1" x14ac:dyDescent="0.2">
      <c r="A4" s="390"/>
      <c r="B4" s="390"/>
      <c r="C4" s="390"/>
      <c r="D4" s="390"/>
      <c r="E4" s="390"/>
      <c r="F4" s="390"/>
      <c r="G4" s="390"/>
    </row>
    <row r="5" spans="1:8" ht="13.5" customHeight="1" x14ac:dyDescent="0.2">
      <c r="A5" s="390"/>
      <c r="B5" s="390"/>
      <c r="C5" s="390"/>
      <c r="D5" s="391"/>
      <c r="E5" s="391"/>
      <c r="F5" s="391"/>
      <c r="H5" s="392"/>
    </row>
    <row r="6" spans="1:8" ht="13.5" customHeight="1" x14ac:dyDescent="0.2">
      <c r="A6" s="390"/>
      <c r="B6" s="390"/>
      <c r="C6" s="390"/>
      <c r="D6" s="391"/>
      <c r="E6" s="393"/>
      <c r="F6" s="393"/>
      <c r="H6" s="392"/>
    </row>
    <row r="7" spans="1:8" ht="12.75" customHeight="1" x14ac:dyDescent="0.2">
      <c r="A7" s="390"/>
      <c r="B7" s="390"/>
      <c r="C7" s="390"/>
      <c r="D7" s="391"/>
      <c r="E7" s="394"/>
      <c r="F7" s="394"/>
    </row>
    <row r="8" spans="1:8" ht="13.5" customHeight="1" x14ac:dyDescent="0.2">
      <c r="A8" s="390"/>
      <c r="B8" s="390"/>
      <c r="C8" s="390"/>
      <c r="D8" s="391"/>
      <c r="E8" s="391"/>
      <c r="F8" s="391"/>
      <c r="G8" s="395"/>
    </row>
    <row r="9" spans="1:8" ht="15.75" customHeight="1" x14ac:dyDescent="0.2">
      <c r="A9" s="396"/>
      <c r="B9" s="397"/>
      <c r="C9" s="397"/>
      <c r="D9" s="396"/>
      <c r="E9" s="396"/>
      <c r="F9" s="396"/>
      <c r="H9" s="398" t="s">
        <v>4</v>
      </c>
    </row>
    <row r="10" spans="1:8" ht="56.25" customHeight="1" x14ac:dyDescent="0.2">
      <c r="A10" s="399" t="s">
        <v>480</v>
      </c>
      <c r="B10" s="400" t="s">
        <v>445</v>
      </c>
      <c r="C10" s="400" t="s">
        <v>481</v>
      </c>
      <c r="D10" s="399" t="s">
        <v>6</v>
      </c>
      <c r="E10" s="401" t="s">
        <v>482</v>
      </c>
      <c r="F10" s="401" t="s">
        <v>483</v>
      </c>
      <c r="G10" s="401" t="s">
        <v>449</v>
      </c>
      <c r="H10" s="401" t="s">
        <v>484</v>
      </c>
    </row>
    <row r="11" spans="1:8" ht="12.75" customHeight="1" x14ac:dyDescent="0.2">
      <c r="A11" s="402">
        <v>1</v>
      </c>
      <c r="B11" s="402">
        <v>2</v>
      </c>
      <c r="C11" s="402">
        <v>3</v>
      </c>
      <c r="D11" s="402">
        <v>4</v>
      </c>
      <c r="E11" s="402">
        <v>5</v>
      </c>
      <c r="F11" s="402">
        <v>6</v>
      </c>
      <c r="G11" s="402">
        <v>7</v>
      </c>
      <c r="H11" s="402">
        <v>8</v>
      </c>
    </row>
    <row r="12" spans="1:8" ht="27" customHeight="1" thickBot="1" x14ac:dyDescent="0.25">
      <c r="A12" s="403"/>
      <c r="B12" s="404">
        <v>600</v>
      </c>
      <c r="C12" s="405"/>
      <c r="D12" s="406" t="s">
        <v>485</v>
      </c>
      <c r="E12" s="407"/>
      <c r="F12" s="407"/>
      <c r="G12" s="407"/>
      <c r="H12" s="407"/>
    </row>
    <row r="13" spans="1:8" ht="19.5" customHeight="1" x14ac:dyDescent="0.2">
      <c r="A13" s="408"/>
      <c r="B13" s="408"/>
      <c r="C13" s="409">
        <v>60095</v>
      </c>
      <c r="D13" s="410" t="s">
        <v>486</v>
      </c>
      <c r="E13" s="411"/>
      <c r="F13" s="411"/>
      <c r="G13" s="411"/>
      <c r="H13" s="412"/>
    </row>
    <row r="14" spans="1:8" ht="24" customHeight="1" thickBot="1" x14ac:dyDescent="0.25">
      <c r="A14" s="413" t="s">
        <v>487</v>
      </c>
      <c r="B14" s="414"/>
      <c r="C14" s="414"/>
      <c r="D14" s="941" t="s">
        <v>488</v>
      </c>
      <c r="E14" s="942"/>
      <c r="F14" s="942"/>
      <c r="G14" s="942"/>
      <c r="H14" s="943"/>
    </row>
    <row r="15" spans="1:8" ht="21.75" customHeight="1" thickTop="1" x14ac:dyDescent="0.2">
      <c r="A15" s="415"/>
      <c r="B15" s="415"/>
      <c r="C15" s="415"/>
      <c r="D15" s="416" t="s">
        <v>489</v>
      </c>
      <c r="E15" s="417">
        <v>1632000</v>
      </c>
      <c r="F15" s="417">
        <v>1632000</v>
      </c>
      <c r="G15" s="418">
        <v>475104</v>
      </c>
      <c r="H15" s="419">
        <f>G15/F15*100</f>
        <v>29.111764705882354</v>
      </c>
    </row>
    <row r="16" spans="1:8" ht="21.75" customHeight="1" x14ac:dyDescent="0.2">
      <c r="A16" s="415"/>
      <c r="B16" s="415"/>
      <c r="C16" s="415"/>
      <c r="D16" s="420" t="s">
        <v>490</v>
      </c>
      <c r="E16" s="421">
        <v>1632000</v>
      </c>
      <c r="F16" s="421">
        <v>1632000</v>
      </c>
      <c r="G16" s="422">
        <v>768101</v>
      </c>
      <c r="H16" s="423">
        <f>G16/F16*100</f>
        <v>47.065012254901958</v>
      </c>
    </row>
    <row r="17" spans="1:8" x14ac:dyDescent="0.2">
      <c r="A17" s="424"/>
      <c r="B17" s="424"/>
      <c r="C17" s="424"/>
      <c r="D17" s="424"/>
      <c r="E17" s="424"/>
      <c r="F17" s="424"/>
      <c r="G17" s="424"/>
      <c r="H17" s="424"/>
    </row>
  </sheetData>
  <mergeCells count="4">
    <mergeCell ref="B1:H1"/>
    <mergeCell ref="A2:H2"/>
    <mergeCell ref="A3:H3"/>
    <mergeCell ref="D14:H1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firstPageNumber="225" orientation="portrait" useFirstPageNumber="1" r:id="rId1"/>
  <headerFooter>
    <oddHeader>&amp;C&amp;"Arial CE,Kursywa"&amp;9Informacja o przebiegu wykonania budżetu Województwa Zachodniopomorskiego za I półrocze 2014 r. - załączniki&amp;"Arial CE,Standardowy"&amp;10
______________________________________________________________________________________</oddHeader>
    <oddFooter>&amp;C&amp;9&amp;P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8"/>
  <sheetViews>
    <sheetView view="pageBreakPreview" zoomScaleNormal="100" zoomScaleSheetLayoutView="100" workbookViewId="0">
      <selection activeCell="G10" sqref="G10"/>
    </sheetView>
  </sheetViews>
  <sheetFormatPr defaultRowHeight="15" customHeight="1" x14ac:dyDescent="0.25"/>
  <cols>
    <col min="1" max="1" width="3.85546875" customWidth="1"/>
    <col min="2" max="2" width="2.140625" customWidth="1"/>
    <col min="3" max="3" width="2.5703125" customWidth="1"/>
    <col min="4" max="4" width="58.140625" customWidth="1"/>
    <col min="5" max="5" width="11.7109375" customWidth="1"/>
    <col min="6" max="6" width="12.140625" customWidth="1"/>
    <col min="7" max="7" width="11.42578125" customWidth="1"/>
    <col min="8" max="8" width="6.28515625" customWidth="1"/>
    <col min="9" max="9" width="11.140625" customWidth="1"/>
    <col min="10" max="10" width="12.28515625" customWidth="1"/>
    <col min="11" max="11" width="12.140625" customWidth="1"/>
    <col min="12" max="12" width="6.42578125" customWidth="1"/>
    <col min="13" max="13" width="13" customWidth="1"/>
    <col min="14" max="14" width="11.5703125" customWidth="1"/>
  </cols>
  <sheetData>
    <row r="1" spans="1:15" ht="18" x14ac:dyDescent="0.25">
      <c r="A1" s="151"/>
      <c r="B1" s="151"/>
      <c r="C1" s="151"/>
      <c r="D1" s="151"/>
      <c r="E1" s="151"/>
      <c r="F1" s="425"/>
      <c r="G1" s="425"/>
      <c r="H1" s="425"/>
      <c r="I1" s="426"/>
      <c r="J1" s="999" t="s">
        <v>491</v>
      </c>
      <c r="K1" s="999"/>
      <c r="L1" s="999"/>
    </row>
    <row r="2" spans="1:15" ht="6.75" customHeight="1" x14ac:dyDescent="0.25">
      <c r="A2" s="151"/>
      <c r="B2" s="151"/>
      <c r="C2" s="151"/>
      <c r="D2" s="151"/>
      <c r="E2" s="151"/>
      <c r="F2" s="151"/>
      <c r="G2" s="151"/>
      <c r="H2" s="151"/>
      <c r="I2" s="426"/>
      <c r="J2" s="426"/>
      <c r="K2" s="151"/>
      <c r="L2" s="151"/>
    </row>
    <row r="3" spans="1:15" ht="84.75" customHeight="1" x14ac:dyDescent="0.3">
      <c r="A3" s="1000" t="s">
        <v>492</v>
      </c>
      <c r="B3" s="1000"/>
      <c r="C3" s="1000"/>
      <c r="D3" s="1000"/>
      <c r="E3" s="1000"/>
      <c r="F3" s="1000"/>
      <c r="G3" s="1000"/>
      <c r="H3" s="1000"/>
      <c r="I3" s="1000"/>
      <c r="J3" s="1000"/>
      <c r="K3" s="1000"/>
      <c r="L3" s="1000"/>
    </row>
    <row r="4" spans="1:15" ht="12" customHeight="1" x14ac:dyDescent="0.25">
      <c r="A4" s="427"/>
      <c r="B4" s="427"/>
      <c r="C4" s="427"/>
      <c r="D4" s="427"/>
      <c r="E4" s="428"/>
      <c r="F4" s="428"/>
      <c r="G4" s="428"/>
      <c r="H4" s="428"/>
      <c r="I4" s="429"/>
      <c r="J4" s="429"/>
      <c r="K4" s="429"/>
      <c r="L4" s="429"/>
    </row>
    <row r="5" spans="1:15" x14ac:dyDescent="0.25">
      <c r="A5" s="430" t="s">
        <v>1</v>
      </c>
      <c r="B5" s="430"/>
      <c r="C5" s="430"/>
      <c r="D5" s="430"/>
      <c r="E5" s="430"/>
      <c r="F5" s="430"/>
      <c r="G5" s="430"/>
      <c r="H5" s="430"/>
      <c r="I5" s="430"/>
      <c r="J5" s="430"/>
      <c r="K5" s="430"/>
      <c r="L5" s="430"/>
    </row>
    <row r="6" spans="1:15" ht="14.1" customHeight="1" x14ac:dyDescent="0.25">
      <c r="A6" s="431"/>
      <c r="B6" s="431"/>
      <c r="C6" s="431"/>
      <c r="D6" s="431" t="s">
        <v>1</v>
      </c>
      <c r="E6" s="431"/>
      <c r="F6" s="431"/>
      <c r="G6" s="431"/>
      <c r="H6" s="431"/>
      <c r="I6" s="431"/>
      <c r="J6" s="432"/>
      <c r="K6" s="433" t="s">
        <v>4</v>
      </c>
      <c r="L6" s="431"/>
    </row>
    <row r="7" spans="1:15" ht="14.1" customHeight="1" thickBot="1" x14ac:dyDescent="0.3">
      <c r="A7" s="1001" t="s">
        <v>493</v>
      </c>
      <c r="B7" s="1002"/>
      <c r="C7" s="1001" t="s">
        <v>6</v>
      </c>
      <c r="D7" s="1005"/>
      <c r="E7" s="1007" t="s">
        <v>494</v>
      </c>
      <c r="F7" s="1007"/>
      <c r="G7" s="1007"/>
      <c r="H7" s="1001" t="s">
        <v>10</v>
      </c>
      <c r="I7" s="1008" t="s">
        <v>495</v>
      </c>
      <c r="J7" s="1007"/>
      <c r="K7" s="1007"/>
      <c r="L7" s="1009" t="s">
        <v>496</v>
      </c>
    </row>
    <row r="8" spans="1:15" ht="70.5" customHeight="1" x14ac:dyDescent="0.25">
      <c r="A8" s="1003"/>
      <c r="B8" s="1004"/>
      <c r="C8" s="1003"/>
      <c r="D8" s="1006"/>
      <c r="E8" s="434" t="s">
        <v>497</v>
      </c>
      <c r="F8" s="434" t="s">
        <v>8</v>
      </c>
      <c r="G8" s="434" t="s">
        <v>498</v>
      </c>
      <c r="H8" s="1003"/>
      <c r="I8" s="435" t="s">
        <v>497</v>
      </c>
      <c r="J8" s="434" t="s">
        <v>8</v>
      </c>
      <c r="K8" s="434" t="s">
        <v>498</v>
      </c>
      <c r="L8" s="1010"/>
    </row>
    <row r="9" spans="1:15" s="440" customFormat="1" ht="11.25" x14ac:dyDescent="0.25">
      <c r="A9" s="994">
        <v>1</v>
      </c>
      <c r="B9" s="995"/>
      <c r="C9" s="994">
        <v>2</v>
      </c>
      <c r="D9" s="996"/>
      <c r="E9" s="436">
        <v>3</v>
      </c>
      <c r="F9" s="436">
        <v>4</v>
      </c>
      <c r="G9" s="436">
        <v>5</v>
      </c>
      <c r="H9" s="437">
        <v>6</v>
      </c>
      <c r="I9" s="438">
        <v>7</v>
      </c>
      <c r="J9" s="436">
        <v>8</v>
      </c>
      <c r="K9" s="436">
        <v>9</v>
      </c>
      <c r="L9" s="439">
        <v>10</v>
      </c>
    </row>
    <row r="10" spans="1:15" s="448" customFormat="1" ht="22.5" customHeight="1" thickBot="1" x14ac:dyDescent="0.35">
      <c r="A10" s="997"/>
      <c r="B10" s="998"/>
      <c r="C10" s="441"/>
      <c r="D10" s="442" t="s">
        <v>499</v>
      </c>
      <c r="E10" s="443">
        <f>E12+E157+E149</f>
        <v>79614856</v>
      </c>
      <c r="F10" s="443">
        <f t="shared" ref="F10:G10" si="0">F12+F157+F149</f>
        <v>112178635</v>
      </c>
      <c r="G10" s="443">
        <f t="shared" si="0"/>
        <v>37752201</v>
      </c>
      <c r="H10" s="444">
        <f>G10/F10%</f>
        <v>33.653646258041917</v>
      </c>
      <c r="I10" s="445">
        <f>I12+I157+I149</f>
        <v>79614856</v>
      </c>
      <c r="J10" s="443">
        <f t="shared" ref="J10:K10" si="1">J12+J157+J149</f>
        <v>112178635</v>
      </c>
      <c r="K10" s="443">
        <f t="shared" si="1"/>
        <v>34844897</v>
      </c>
      <c r="L10" s="446">
        <f>K10/J10%</f>
        <v>31.061972718780183</v>
      </c>
      <c r="M10" s="447">
        <f>E10-I10</f>
        <v>0</v>
      </c>
      <c r="N10" s="447">
        <f t="shared" ref="N10" si="2">F10-J10</f>
        <v>0</v>
      </c>
      <c r="O10" s="447"/>
    </row>
    <row r="11" spans="1:15" s="448" customFormat="1" ht="15.75" customHeight="1" x14ac:dyDescent="0.25">
      <c r="A11" s="449"/>
      <c r="B11" s="450"/>
      <c r="C11" s="449"/>
      <c r="D11" s="451" t="s">
        <v>46</v>
      </c>
      <c r="E11" s="452"/>
      <c r="F11" s="452"/>
      <c r="G11" s="452"/>
      <c r="H11" s="453"/>
      <c r="I11" s="454"/>
      <c r="J11" s="452"/>
      <c r="K11" s="452"/>
      <c r="L11" s="455"/>
    </row>
    <row r="12" spans="1:15" s="448" customFormat="1" ht="41.25" customHeight="1" thickBot="1" x14ac:dyDescent="0.3">
      <c r="A12" s="971" t="s">
        <v>500</v>
      </c>
      <c r="B12" s="972"/>
      <c r="C12" s="972"/>
      <c r="D12" s="972"/>
      <c r="E12" s="456">
        <f>E13+E64+E71+E81+E93+E98+E134+E139</f>
        <v>76138000</v>
      </c>
      <c r="F12" s="456">
        <f>F13+F64+F71+F81+F93+F98+F134+F139</f>
        <v>102159000</v>
      </c>
      <c r="G12" s="456">
        <f>G13+G64+G71+G81+G93+G98+G134+G139</f>
        <v>35054948</v>
      </c>
      <c r="H12" s="457">
        <f>G12/F12*100</f>
        <v>34.314106441918966</v>
      </c>
      <c r="I12" s="458">
        <f>I13+I64+I71+I81+I93+I98+I134+I139</f>
        <v>76138000</v>
      </c>
      <c r="J12" s="456">
        <f>J13+J64+J71+J81+J93+J98+J134+J139</f>
        <v>102159000</v>
      </c>
      <c r="K12" s="456">
        <f>K13+K64+K71+K81+K93+K98+K134+K139</f>
        <v>34747697.299999997</v>
      </c>
      <c r="L12" s="459">
        <f>K12/J12*100</f>
        <v>34.013349093080393</v>
      </c>
      <c r="M12" s="447">
        <f>E12-I12</f>
        <v>0</v>
      </c>
      <c r="N12" s="447">
        <f t="shared" ref="N12" si="3">F12-J12</f>
        <v>0</v>
      </c>
      <c r="O12" s="447"/>
    </row>
    <row r="13" spans="1:15" ht="18" customHeight="1" thickTop="1" x14ac:dyDescent="0.25">
      <c r="A13" s="973" t="s">
        <v>52</v>
      </c>
      <c r="B13" s="974"/>
      <c r="C13" s="974"/>
      <c r="D13" s="974"/>
      <c r="E13" s="460">
        <f>E14+E32+E57+E60</f>
        <v>27475000</v>
      </c>
      <c r="F13" s="460">
        <f>F14+F32+F57+F60</f>
        <v>53496000</v>
      </c>
      <c r="G13" s="460">
        <f>G14+G32+G57+G60</f>
        <v>8839885</v>
      </c>
      <c r="H13" s="461">
        <f t="shared" ref="H13:H17" si="4">G13/F13*100</f>
        <v>16.524385000747717</v>
      </c>
      <c r="I13" s="462">
        <f>I14+I32+I57+I60</f>
        <v>27475000</v>
      </c>
      <c r="J13" s="463">
        <f t="shared" ref="J13:K13" si="5">J14+J32+J57+J60</f>
        <v>53496000</v>
      </c>
      <c r="K13" s="464">
        <f t="shared" si="5"/>
        <v>8640760</v>
      </c>
      <c r="L13" s="465">
        <f t="shared" ref="L13:L14" si="6">K13/J13*100</f>
        <v>16.152160909226858</v>
      </c>
    </row>
    <row r="14" spans="1:15" ht="17.25" customHeight="1" x14ac:dyDescent="0.25">
      <c r="A14" s="466"/>
      <c r="B14" s="951" t="s">
        <v>59</v>
      </c>
      <c r="C14" s="952"/>
      <c r="D14" s="952"/>
      <c r="E14" s="467">
        <f>SUM(E15:E17)</f>
        <v>19415000</v>
      </c>
      <c r="F14" s="467">
        <f t="shared" ref="F14:G14" si="7">SUM(F15:F17)</f>
        <v>43736000</v>
      </c>
      <c r="G14" s="467">
        <f t="shared" si="7"/>
        <v>6584500</v>
      </c>
      <c r="H14" s="468">
        <f t="shared" si="4"/>
        <v>15.055103347356869</v>
      </c>
      <c r="I14" s="469">
        <f>SUM(I18:I31)</f>
        <v>19415000</v>
      </c>
      <c r="J14" s="470">
        <f t="shared" ref="J14:K14" si="8">SUM(J18:J31)</f>
        <v>43736000</v>
      </c>
      <c r="K14" s="471">
        <f t="shared" si="8"/>
        <v>6481262</v>
      </c>
      <c r="L14" s="472">
        <f t="shared" si="6"/>
        <v>14.819055240534112</v>
      </c>
    </row>
    <row r="15" spans="1:15" ht="44.25" customHeight="1" x14ac:dyDescent="0.25">
      <c r="A15" s="473"/>
      <c r="B15" s="474" t="s">
        <v>1</v>
      </c>
      <c r="C15" s="979" t="s">
        <v>62</v>
      </c>
      <c r="D15" s="980"/>
      <c r="E15" s="475">
        <v>12200000</v>
      </c>
      <c r="F15" s="476">
        <v>32021000</v>
      </c>
      <c r="G15" s="475">
        <v>3690000</v>
      </c>
      <c r="H15" s="477">
        <f t="shared" si="4"/>
        <v>11.523687580025609</v>
      </c>
      <c r="I15" s="478"/>
      <c r="J15" s="479"/>
      <c r="K15" s="480"/>
      <c r="L15" s="481"/>
    </row>
    <row r="16" spans="1:15" ht="45.75" customHeight="1" x14ac:dyDescent="0.25">
      <c r="A16" s="473"/>
      <c r="B16" s="482"/>
      <c r="C16" s="979" t="s">
        <v>66</v>
      </c>
      <c r="D16" s="980"/>
      <c r="E16" s="475">
        <v>4613000</v>
      </c>
      <c r="F16" s="476">
        <v>9113000</v>
      </c>
      <c r="G16" s="475">
        <v>1710233</v>
      </c>
      <c r="H16" s="477">
        <f t="shared" si="4"/>
        <v>18.766959288927907</v>
      </c>
      <c r="I16" s="483"/>
      <c r="J16" s="479"/>
      <c r="K16" s="479"/>
      <c r="L16" s="484"/>
    </row>
    <row r="17" spans="1:12" ht="42" customHeight="1" x14ac:dyDescent="0.25">
      <c r="A17" s="473"/>
      <c r="B17" s="482"/>
      <c r="C17" s="979" t="s">
        <v>68</v>
      </c>
      <c r="D17" s="980"/>
      <c r="E17" s="475">
        <v>2602000</v>
      </c>
      <c r="F17" s="476">
        <v>2602000</v>
      </c>
      <c r="G17" s="475">
        <v>1184267</v>
      </c>
      <c r="H17" s="477">
        <f t="shared" si="4"/>
        <v>45.51372021521906</v>
      </c>
      <c r="I17" s="483"/>
      <c r="J17" s="479"/>
      <c r="K17" s="479"/>
      <c r="L17" s="484"/>
    </row>
    <row r="18" spans="1:12" ht="12.95" customHeight="1" x14ac:dyDescent="0.25">
      <c r="A18" s="473"/>
      <c r="B18" s="482"/>
      <c r="C18" s="964" t="s">
        <v>218</v>
      </c>
      <c r="D18" s="966"/>
      <c r="E18" s="485"/>
      <c r="F18" s="485"/>
      <c r="G18" s="485"/>
      <c r="H18" s="477"/>
      <c r="I18" s="486">
        <v>32118</v>
      </c>
      <c r="J18" s="487">
        <v>32118</v>
      </c>
      <c r="K18" s="488">
        <v>0</v>
      </c>
      <c r="L18" s="489">
        <v>0</v>
      </c>
    </row>
    <row r="19" spans="1:12" ht="12.95" customHeight="1" x14ac:dyDescent="0.25">
      <c r="A19" s="473"/>
      <c r="B19" s="482"/>
      <c r="C19" s="964" t="s">
        <v>219</v>
      </c>
      <c r="D19" s="966"/>
      <c r="E19" s="485"/>
      <c r="F19" s="485"/>
      <c r="G19" s="485"/>
      <c r="H19" s="477"/>
      <c r="I19" s="490">
        <v>21412</v>
      </c>
      <c r="J19" s="476">
        <v>21412</v>
      </c>
      <c r="K19" s="475">
        <v>3272</v>
      </c>
      <c r="L19" s="491">
        <v>15.28</v>
      </c>
    </row>
    <row r="20" spans="1:12" ht="12.95" customHeight="1" x14ac:dyDescent="0.25">
      <c r="A20" s="473"/>
      <c r="B20" s="482"/>
      <c r="C20" s="964" t="s">
        <v>220</v>
      </c>
      <c r="D20" s="966"/>
      <c r="E20" s="485"/>
      <c r="F20" s="485"/>
      <c r="G20" s="485"/>
      <c r="H20" s="477"/>
      <c r="I20" s="490">
        <v>2919309</v>
      </c>
      <c r="J20" s="476">
        <v>2919309</v>
      </c>
      <c r="K20" s="475">
        <v>1184809</v>
      </c>
      <c r="L20" s="491">
        <v>40.590000000000003</v>
      </c>
    </row>
    <row r="21" spans="1:12" ht="12.95" customHeight="1" x14ac:dyDescent="0.25">
      <c r="A21" s="473"/>
      <c r="B21" s="482"/>
      <c r="C21" s="964" t="s">
        <v>221</v>
      </c>
      <c r="D21" s="966"/>
      <c r="E21" s="485"/>
      <c r="F21" s="485"/>
      <c r="G21" s="485"/>
      <c r="H21" s="477"/>
      <c r="I21" s="490">
        <v>963539</v>
      </c>
      <c r="J21" s="476">
        <v>5784539</v>
      </c>
      <c r="K21" s="475">
        <v>348182</v>
      </c>
      <c r="L21" s="491">
        <v>6.02</v>
      </c>
    </row>
    <row r="22" spans="1:12" ht="12.95" customHeight="1" x14ac:dyDescent="0.25">
      <c r="A22" s="473"/>
      <c r="B22" s="482"/>
      <c r="C22" s="964" t="s">
        <v>223</v>
      </c>
      <c r="D22" s="966"/>
      <c r="E22" s="485"/>
      <c r="F22" s="485"/>
      <c r="G22" s="485"/>
      <c r="H22" s="477"/>
      <c r="I22" s="490">
        <v>7981800</v>
      </c>
      <c r="J22" s="476">
        <v>22733800</v>
      </c>
      <c r="K22" s="475">
        <v>1704117</v>
      </c>
      <c r="L22" s="491">
        <v>7.5</v>
      </c>
    </row>
    <row r="23" spans="1:12" ht="12.95" customHeight="1" x14ac:dyDescent="0.25">
      <c r="A23" s="473"/>
      <c r="B23" s="482"/>
      <c r="C23" s="964" t="s">
        <v>225</v>
      </c>
      <c r="D23" s="966"/>
      <c r="E23" s="485"/>
      <c r="F23" s="485"/>
      <c r="G23" s="485"/>
      <c r="H23" s="477"/>
      <c r="I23" s="490">
        <v>2144</v>
      </c>
      <c r="J23" s="476">
        <v>2144</v>
      </c>
      <c r="K23" s="475">
        <v>100</v>
      </c>
      <c r="L23" s="491">
        <v>4.66</v>
      </c>
    </row>
    <row r="24" spans="1:12" ht="12.95" customHeight="1" x14ac:dyDescent="0.25">
      <c r="A24" s="473"/>
      <c r="B24" s="482"/>
      <c r="C24" s="964" t="s">
        <v>231</v>
      </c>
      <c r="D24" s="966"/>
      <c r="E24" s="485"/>
      <c r="F24" s="485"/>
      <c r="G24" s="485"/>
      <c r="H24" s="477"/>
      <c r="I24" s="490">
        <v>20500</v>
      </c>
      <c r="J24" s="476">
        <v>28500</v>
      </c>
      <c r="K24" s="475">
        <v>26928</v>
      </c>
      <c r="L24" s="491">
        <v>94.49</v>
      </c>
    </row>
    <row r="25" spans="1:12" ht="12.95" customHeight="1" x14ac:dyDescent="0.25">
      <c r="A25" s="473"/>
      <c r="B25" s="482"/>
      <c r="C25" s="964" t="s">
        <v>233</v>
      </c>
      <c r="D25" s="966"/>
      <c r="E25" s="485"/>
      <c r="F25" s="485"/>
      <c r="G25" s="485"/>
      <c r="H25" s="477"/>
      <c r="I25" s="490">
        <v>37471</v>
      </c>
      <c r="J25" s="476">
        <v>37471</v>
      </c>
      <c r="K25" s="475">
        <v>23353</v>
      </c>
      <c r="L25" s="491">
        <v>62.32</v>
      </c>
    </row>
    <row r="26" spans="1:12" ht="12.95" customHeight="1" x14ac:dyDescent="0.25">
      <c r="A26" s="473"/>
      <c r="B26" s="482"/>
      <c r="C26" s="964" t="s">
        <v>234</v>
      </c>
      <c r="D26" s="966"/>
      <c r="E26" s="485"/>
      <c r="F26" s="485"/>
      <c r="G26" s="485"/>
      <c r="H26" s="477"/>
      <c r="I26" s="490">
        <v>7494</v>
      </c>
      <c r="J26" s="476">
        <v>7494</v>
      </c>
      <c r="K26" s="475">
        <v>828</v>
      </c>
      <c r="L26" s="491">
        <v>11.05</v>
      </c>
    </row>
    <row r="27" spans="1:12" x14ac:dyDescent="0.25">
      <c r="A27" s="473"/>
      <c r="B27" s="482"/>
      <c r="C27" s="981" t="s">
        <v>240</v>
      </c>
      <c r="D27" s="993"/>
      <c r="E27" s="485"/>
      <c r="F27" s="485"/>
      <c r="G27" s="485"/>
      <c r="H27" s="477"/>
      <c r="I27" s="490">
        <v>74942</v>
      </c>
      <c r="J27" s="476">
        <v>314942</v>
      </c>
      <c r="K27" s="475">
        <v>296173</v>
      </c>
      <c r="L27" s="491">
        <v>94.04</v>
      </c>
    </row>
    <row r="28" spans="1:12" ht="27.75" customHeight="1" x14ac:dyDescent="0.25">
      <c r="A28" s="473"/>
      <c r="B28" s="482"/>
      <c r="C28" s="964" t="s">
        <v>235</v>
      </c>
      <c r="D28" s="966"/>
      <c r="E28" s="485"/>
      <c r="F28" s="485"/>
      <c r="G28" s="485"/>
      <c r="H28" s="477"/>
      <c r="I28" s="490">
        <v>120000</v>
      </c>
      <c r="J28" s="476">
        <v>120000</v>
      </c>
      <c r="K28" s="475">
        <v>0</v>
      </c>
      <c r="L28" s="491">
        <v>0</v>
      </c>
    </row>
    <row r="29" spans="1:12" ht="12.75" customHeight="1" x14ac:dyDescent="0.25">
      <c r="A29" s="473"/>
      <c r="B29" s="482"/>
      <c r="C29" s="964" t="s">
        <v>236</v>
      </c>
      <c r="D29" s="966"/>
      <c r="E29" s="485"/>
      <c r="F29" s="485"/>
      <c r="G29" s="485"/>
      <c r="H29" s="477"/>
      <c r="I29" s="490">
        <v>19271</v>
      </c>
      <c r="J29" s="476">
        <v>19271</v>
      </c>
      <c r="K29" s="475">
        <v>0</v>
      </c>
      <c r="L29" s="491">
        <v>0</v>
      </c>
    </row>
    <row r="30" spans="1:12" ht="12.95" customHeight="1" x14ac:dyDescent="0.25">
      <c r="A30" s="473" t="s">
        <v>1</v>
      </c>
      <c r="B30" s="482"/>
      <c r="C30" s="964" t="s">
        <v>241</v>
      </c>
      <c r="D30" s="966"/>
      <c r="E30" s="485"/>
      <c r="F30" s="485"/>
      <c r="G30" s="485"/>
      <c r="H30" s="477"/>
      <c r="I30" s="490">
        <v>4613000</v>
      </c>
      <c r="J30" s="476">
        <v>9113000</v>
      </c>
      <c r="K30" s="475">
        <v>1709233</v>
      </c>
      <c r="L30" s="491">
        <v>18.760000000000002</v>
      </c>
    </row>
    <row r="31" spans="1:12" ht="12.95" customHeight="1" x14ac:dyDescent="0.25">
      <c r="A31" s="473"/>
      <c r="B31" s="492"/>
      <c r="C31" s="964" t="s">
        <v>245</v>
      </c>
      <c r="D31" s="966"/>
      <c r="E31" s="485"/>
      <c r="F31" s="485"/>
      <c r="G31" s="485"/>
      <c r="H31" s="477"/>
      <c r="I31" s="490">
        <v>2602000</v>
      </c>
      <c r="J31" s="493">
        <v>2602000</v>
      </c>
      <c r="K31" s="475">
        <v>1184267</v>
      </c>
      <c r="L31" s="491">
        <v>45.51</v>
      </c>
    </row>
    <row r="32" spans="1:12" ht="18" customHeight="1" x14ac:dyDescent="0.25">
      <c r="A32" s="960" t="s">
        <v>1</v>
      </c>
      <c r="B32" s="951" t="s">
        <v>70</v>
      </c>
      <c r="C32" s="952"/>
      <c r="D32" s="952"/>
      <c r="E32" s="467">
        <f>SUM(E33:E34)</f>
        <v>8000000</v>
      </c>
      <c r="F32" s="467">
        <f>SUM(F33:F34)</f>
        <v>8000000</v>
      </c>
      <c r="G32" s="467">
        <f>SUM(G33:G34)</f>
        <v>2200000</v>
      </c>
      <c r="H32" s="468">
        <f>G32/F32%</f>
        <v>27.5</v>
      </c>
      <c r="I32" s="469">
        <f>SUM(I35:I56)</f>
        <v>8000000</v>
      </c>
      <c r="J32" s="470">
        <f t="shared" ref="J32:K32" si="9">SUM(J35:J56)</f>
        <v>8000000</v>
      </c>
      <c r="K32" s="471">
        <f t="shared" si="9"/>
        <v>2113016</v>
      </c>
      <c r="L32" s="472">
        <f t="shared" ref="L32" si="10">K32/J32*100</f>
        <v>26.412700000000001</v>
      </c>
    </row>
    <row r="33" spans="1:12" ht="42.75" customHeight="1" x14ac:dyDescent="0.25">
      <c r="A33" s="960"/>
      <c r="B33" s="494" t="s">
        <v>1</v>
      </c>
      <c r="C33" s="979" t="s">
        <v>71</v>
      </c>
      <c r="D33" s="980"/>
      <c r="E33" s="475">
        <v>6000000</v>
      </c>
      <c r="F33" s="476">
        <v>6000000</v>
      </c>
      <c r="G33" s="475">
        <v>1650000</v>
      </c>
      <c r="H33" s="495">
        <v>27.5</v>
      </c>
      <c r="I33" s="478"/>
      <c r="J33" s="479"/>
      <c r="K33" s="480"/>
      <c r="L33" s="481"/>
    </row>
    <row r="34" spans="1:12" ht="42.75" customHeight="1" x14ac:dyDescent="0.25">
      <c r="A34" s="960"/>
      <c r="B34" s="430"/>
      <c r="C34" s="979" t="s">
        <v>72</v>
      </c>
      <c r="D34" s="980"/>
      <c r="E34" s="475">
        <v>2000000</v>
      </c>
      <c r="F34" s="476">
        <v>2000000</v>
      </c>
      <c r="G34" s="475">
        <v>550000</v>
      </c>
      <c r="H34" s="495">
        <v>27.5</v>
      </c>
      <c r="I34" s="483"/>
      <c r="J34" s="479"/>
      <c r="K34" s="479"/>
      <c r="L34" s="484"/>
    </row>
    <row r="35" spans="1:12" ht="12.95" customHeight="1" x14ac:dyDescent="0.25">
      <c r="A35" s="960"/>
      <c r="B35" s="430"/>
      <c r="C35" s="964" t="s">
        <v>251</v>
      </c>
      <c r="D35" s="966"/>
      <c r="E35" s="496"/>
      <c r="F35" s="496"/>
      <c r="G35" s="496"/>
      <c r="H35" s="497"/>
      <c r="I35" s="486">
        <v>0</v>
      </c>
      <c r="J35" s="487">
        <v>15000</v>
      </c>
      <c r="K35" s="488">
        <v>0</v>
      </c>
      <c r="L35" s="489">
        <v>0</v>
      </c>
    </row>
    <row r="36" spans="1:12" ht="12.95" customHeight="1" x14ac:dyDescent="0.25">
      <c r="A36" s="960"/>
      <c r="B36" s="430"/>
      <c r="C36" s="964" t="s">
        <v>252</v>
      </c>
      <c r="D36" s="966"/>
      <c r="E36" s="485"/>
      <c r="F36" s="485"/>
      <c r="G36" s="485"/>
      <c r="H36" s="477"/>
      <c r="I36" s="490">
        <v>0</v>
      </c>
      <c r="J36" s="476">
        <v>5000</v>
      </c>
      <c r="K36" s="475">
        <v>0</v>
      </c>
      <c r="L36" s="491">
        <v>0</v>
      </c>
    </row>
    <row r="37" spans="1:12" ht="12.95" customHeight="1" x14ac:dyDescent="0.25">
      <c r="A37" s="960"/>
      <c r="B37" s="430"/>
      <c r="C37" s="964" t="s">
        <v>253</v>
      </c>
      <c r="D37" s="966"/>
      <c r="E37" s="485"/>
      <c r="F37" s="485"/>
      <c r="G37" s="485"/>
      <c r="H37" s="477"/>
      <c r="I37" s="490">
        <v>3459745</v>
      </c>
      <c r="J37" s="476">
        <v>3537797</v>
      </c>
      <c r="K37" s="475">
        <v>758565</v>
      </c>
      <c r="L37" s="491">
        <v>21.44</v>
      </c>
    </row>
    <row r="38" spans="1:12" ht="12.95" customHeight="1" x14ac:dyDescent="0.25">
      <c r="A38" s="960"/>
      <c r="B38" s="430"/>
      <c r="C38" s="964" t="s">
        <v>254</v>
      </c>
      <c r="D38" s="966"/>
      <c r="E38" s="485"/>
      <c r="F38" s="485"/>
      <c r="G38" s="485"/>
      <c r="H38" s="477"/>
      <c r="I38" s="490">
        <v>1153249</v>
      </c>
      <c r="J38" s="476">
        <v>1179266</v>
      </c>
      <c r="K38" s="475">
        <v>252855</v>
      </c>
      <c r="L38" s="491">
        <v>21.44</v>
      </c>
    </row>
    <row r="39" spans="1:12" ht="12.95" customHeight="1" x14ac:dyDescent="0.25">
      <c r="A39" s="960"/>
      <c r="B39" s="430"/>
      <c r="C39" s="964" t="s">
        <v>255</v>
      </c>
      <c r="D39" s="966"/>
      <c r="E39" s="485"/>
      <c r="F39" s="485"/>
      <c r="G39" s="485"/>
      <c r="H39" s="477"/>
      <c r="I39" s="490">
        <v>197250</v>
      </c>
      <c r="J39" s="476">
        <v>142238</v>
      </c>
      <c r="K39" s="475">
        <v>142237</v>
      </c>
      <c r="L39" s="491">
        <v>100</v>
      </c>
    </row>
    <row r="40" spans="1:12" ht="12.95" customHeight="1" x14ac:dyDescent="0.25">
      <c r="A40" s="960"/>
      <c r="B40" s="430"/>
      <c r="C40" s="964" t="s">
        <v>256</v>
      </c>
      <c r="D40" s="966"/>
      <c r="E40" s="485"/>
      <c r="F40" s="485"/>
      <c r="G40" s="485"/>
      <c r="H40" s="477"/>
      <c r="I40" s="490">
        <v>65750</v>
      </c>
      <c r="J40" s="476">
        <v>47413</v>
      </c>
      <c r="K40" s="475">
        <v>47412</v>
      </c>
      <c r="L40" s="491">
        <v>100</v>
      </c>
    </row>
    <row r="41" spans="1:12" ht="12.95" customHeight="1" x14ac:dyDescent="0.25">
      <c r="A41" s="960"/>
      <c r="B41" s="430"/>
      <c r="C41" s="964" t="s">
        <v>257</v>
      </c>
      <c r="D41" s="966"/>
      <c r="E41" s="485"/>
      <c r="F41" s="485"/>
      <c r="G41" s="485"/>
      <c r="H41" s="477"/>
      <c r="I41" s="490">
        <v>657291</v>
      </c>
      <c r="J41" s="476">
        <v>469791</v>
      </c>
      <c r="K41" s="475">
        <v>162106</v>
      </c>
      <c r="L41" s="491">
        <v>34.51</v>
      </c>
    </row>
    <row r="42" spans="1:12" ht="12.95" customHeight="1" x14ac:dyDescent="0.25">
      <c r="A42" s="960"/>
      <c r="B42" s="430"/>
      <c r="C42" s="964" t="s">
        <v>258</v>
      </c>
      <c r="D42" s="966"/>
      <c r="E42" s="485"/>
      <c r="F42" s="485"/>
      <c r="G42" s="485"/>
      <c r="H42" s="477"/>
      <c r="I42" s="490">
        <v>219097</v>
      </c>
      <c r="J42" s="476">
        <v>156597</v>
      </c>
      <c r="K42" s="475">
        <v>54035</v>
      </c>
      <c r="L42" s="491">
        <v>34.51</v>
      </c>
    </row>
    <row r="43" spans="1:12" ht="12.95" customHeight="1" x14ac:dyDescent="0.25">
      <c r="A43" s="960"/>
      <c r="B43" s="430"/>
      <c r="C43" s="964" t="s">
        <v>259</v>
      </c>
      <c r="D43" s="966"/>
      <c r="E43" s="485"/>
      <c r="F43" s="485"/>
      <c r="G43" s="485"/>
      <c r="H43" s="477"/>
      <c r="I43" s="490">
        <v>94125</v>
      </c>
      <c r="J43" s="476">
        <v>81750</v>
      </c>
      <c r="K43" s="475">
        <v>21232</v>
      </c>
      <c r="L43" s="491">
        <v>25.97</v>
      </c>
    </row>
    <row r="44" spans="1:12" ht="12.95" customHeight="1" x14ac:dyDescent="0.25">
      <c r="A44" s="960"/>
      <c r="B44" s="430"/>
      <c r="C44" s="964" t="s">
        <v>260</v>
      </c>
      <c r="D44" s="966"/>
      <c r="E44" s="485"/>
      <c r="F44" s="485"/>
      <c r="G44" s="485"/>
      <c r="H44" s="477"/>
      <c r="I44" s="490">
        <v>31375</v>
      </c>
      <c r="J44" s="476">
        <v>27250</v>
      </c>
      <c r="K44" s="475">
        <v>7077</v>
      </c>
      <c r="L44" s="491">
        <v>25.97</v>
      </c>
    </row>
    <row r="45" spans="1:12" ht="12.95" customHeight="1" x14ac:dyDescent="0.25">
      <c r="A45" s="960"/>
      <c r="B45" s="430"/>
      <c r="C45" s="964" t="s">
        <v>261</v>
      </c>
      <c r="D45" s="966"/>
      <c r="E45" s="485"/>
      <c r="F45" s="485"/>
      <c r="G45" s="485"/>
      <c r="H45" s="477"/>
      <c r="I45" s="490">
        <v>93900</v>
      </c>
      <c r="J45" s="476">
        <v>240171</v>
      </c>
      <c r="K45" s="475">
        <v>91329</v>
      </c>
      <c r="L45" s="491">
        <v>38.03</v>
      </c>
    </row>
    <row r="46" spans="1:12" ht="12.95" customHeight="1" x14ac:dyDescent="0.25">
      <c r="A46" s="960"/>
      <c r="B46" s="430"/>
      <c r="C46" s="964" t="s">
        <v>262</v>
      </c>
      <c r="D46" s="966"/>
      <c r="E46" s="485"/>
      <c r="F46" s="485"/>
      <c r="G46" s="485"/>
      <c r="H46" s="477"/>
      <c r="I46" s="490">
        <v>31300</v>
      </c>
      <c r="J46" s="476">
        <v>80057</v>
      </c>
      <c r="K46" s="475">
        <v>30446</v>
      </c>
      <c r="L46" s="491">
        <v>38.03</v>
      </c>
    </row>
    <row r="47" spans="1:12" ht="12.95" customHeight="1" x14ac:dyDescent="0.25">
      <c r="A47" s="960"/>
      <c r="B47" s="430"/>
      <c r="C47" s="964" t="s">
        <v>263</v>
      </c>
      <c r="D47" s="966"/>
      <c r="E47" s="485"/>
      <c r="F47" s="485"/>
      <c r="G47" s="485"/>
      <c r="H47" s="477"/>
      <c r="I47" s="490">
        <v>29250</v>
      </c>
      <c r="J47" s="476">
        <v>30975</v>
      </c>
      <c r="K47" s="475">
        <v>26630</v>
      </c>
      <c r="L47" s="491">
        <v>85.97</v>
      </c>
    </row>
    <row r="48" spans="1:12" ht="12.95" customHeight="1" x14ac:dyDescent="0.25">
      <c r="A48" s="960"/>
      <c r="B48" s="430"/>
      <c r="C48" s="964" t="s">
        <v>264</v>
      </c>
      <c r="D48" s="966"/>
      <c r="E48" s="485"/>
      <c r="F48" s="485"/>
      <c r="G48" s="485"/>
      <c r="H48" s="477"/>
      <c r="I48" s="490">
        <v>9750</v>
      </c>
      <c r="J48" s="476">
        <v>10325</v>
      </c>
      <c r="K48" s="475">
        <v>8877</v>
      </c>
      <c r="L48" s="491">
        <v>85.97</v>
      </c>
    </row>
    <row r="49" spans="1:12" ht="12.95" customHeight="1" x14ac:dyDescent="0.25">
      <c r="A49" s="960"/>
      <c r="B49" s="430"/>
      <c r="C49" s="964" t="s">
        <v>265</v>
      </c>
      <c r="D49" s="966"/>
      <c r="E49" s="485"/>
      <c r="F49" s="485"/>
      <c r="G49" s="485"/>
      <c r="H49" s="477"/>
      <c r="I49" s="490">
        <v>1133414</v>
      </c>
      <c r="J49" s="476">
        <v>1154453</v>
      </c>
      <c r="K49" s="475">
        <v>269972</v>
      </c>
      <c r="L49" s="491">
        <v>23.39</v>
      </c>
    </row>
    <row r="50" spans="1:12" ht="12.95" customHeight="1" x14ac:dyDescent="0.25">
      <c r="A50" s="498" t="s">
        <v>1</v>
      </c>
      <c r="B50" s="499"/>
      <c r="C50" s="964" t="s">
        <v>266</v>
      </c>
      <c r="D50" s="966"/>
      <c r="E50" s="485"/>
      <c r="F50" s="485"/>
      <c r="G50" s="485"/>
      <c r="H50" s="477"/>
      <c r="I50" s="490">
        <v>377804</v>
      </c>
      <c r="J50" s="476">
        <v>384817</v>
      </c>
      <c r="K50" s="475">
        <v>89991</v>
      </c>
      <c r="L50" s="491">
        <v>23.39</v>
      </c>
    </row>
    <row r="51" spans="1:12" s="500" customFormat="1" ht="29.25" customHeight="1" x14ac:dyDescent="0.25">
      <c r="A51" s="498"/>
      <c r="B51" s="499"/>
      <c r="C51" s="964" t="s">
        <v>267</v>
      </c>
      <c r="D51" s="966"/>
      <c r="E51" s="485"/>
      <c r="F51" s="485"/>
      <c r="G51" s="485"/>
      <c r="H51" s="477"/>
      <c r="I51" s="490">
        <v>177000</v>
      </c>
      <c r="J51" s="476">
        <v>177000</v>
      </c>
      <c r="K51" s="475">
        <v>69155</v>
      </c>
      <c r="L51" s="491">
        <v>39.07</v>
      </c>
    </row>
    <row r="52" spans="1:12" s="500" customFormat="1" ht="29.25" customHeight="1" x14ac:dyDescent="0.25">
      <c r="A52" s="498"/>
      <c r="B52" s="499"/>
      <c r="C52" s="964" t="s">
        <v>268</v>
      </c>
      <c r="D52" s="966"/>
      <c r="E52" s="485"/>
      <c r="F52" s="485"/>
      <c r="G52" s="485"/>
      <c r="H52" s="477"/>
      <c r="I52" s="490">
        <v>59000</v>
      </c>
      <c r="J52" s="476">
        <v>59000</v>
      </c>
      <c r="K52" s="475">
        <v>23052</v>
      </c>
      <c r="L52" s="491">
        <v>39.07</v>
      </c>
    </row>
    <row r="53" spans="1:12" ht="12.75" customHeight="1" x14ac:dyDescent="0.25">
      <c r="A53" s="498"/>
      <c r="B53" s="499"/>
      <c r="C53" s="964" t="s">
        <v>269</v>
      </c>
      <c r="D53" s="966"/>
      <c r="E53" s="501"/>
      <c r="F53" s="501"/>
      <c r="G53" s="501"/>
      <c r="H53" s="502"/>
      <c r="I53" s="490">
        <v>154275</v>
      </c>
      <c r="J53" s="476">
        <v>146817</v>
      </c>
      <c r="K53" s="475">
        <v>39526</v>
      </c>
      <c r="L53" s="491">
        <v>26.92</v>
      </c>
    </row>
    <row r="54" spans="1:12" ht="12.75" customHeight="1" x14ac:dyDescent="0.25">
      <c r="A54" s="498"/>
      <c r="B54" s="499"/>
      <c r="C54" s="964" t="s">
        <v>270</v>
      </c>
      <c r="D54" s="966"/>
      <c r="E54" s="503"/>
      <c r="F54" s="503"/>
      <c r="G54" s="503"/>
      <c r="H54" s="504"/>
      <c r="I54" s="490">
        <v>51425</v>
      </c>
      <c r="J54" s="476">
        <v>48939</v>
      </c>
      <c r="K54" s="475">
        <v>13176</v>
      </c>
      <c r="L54" s="491">
        <v>26.92</v>
      </c>
    </row>
    <row r="55" spans="1:12" ht="12.75" customHeight="1" x14ac:dyDescent="0.25">
      <c r="A55" s="498"/>
      <c r="B55" s="499"/>
      <c r="C55" s="964" t="s">
        <v>271</v>
      </c>
      <c r="D55" s="966"/>
      <c r="E55" s="485"/>
      <c r="F55" s="485"/>
      <c r="G55" s="485"/>
      <c r="H55" s="477"/>
      <c r="I55" s="490">
        <v>3750</v>
      </c>
      <c r="J55" s="476">
        <v>4008</v>
      </c>
      <c r="K55" s="475">
        <v>4007</v>
      </c>
      <c r="L55" s="491">
        <v>99.99</v>
      </c>
    </row>
    <row r="56" spans="1:12" ht="12.75" customHeight="1" x14ac:dyDescent="0.25">
      <c r="A56" s="498"/>
      <c r="B56" s="499"/>
      <c r="C56" s="964" t="s">
        <v>272</v>
      </c>
      <c r="D56" s="966"/>
      <c r="E56" s="485"/>
      <c r="F56" s="485"/>
      <c r="G56" s="485"/>
      <c r="H56" s="477"/>
      <c r="I56" s="490">
        <v>1250</v>
      </c>
      <c r="J56" s="493">
        <v>1336</v>
      </c>
      <c r="K56" s="475">
        <v>1336</v>
      </c>
      <c r="L56" s="491">
        <v>99.99</v>
      </c>
    </row>
    <row r="57" spans="1:12" ht="17.25" customHeight="1" x14ac:dyDescent="0.25">
      <c r="A57" s="498" t="s">
        <v>1</v>
      </c>
      <c r="B57" s="951" t="s">
        <v>78</v>
      </c>
      <c r="C57" s="952"/>
      <c r="D57" s="952"/>
      <c r="E57" s="467">
        <v>0</v>
      </c>
      <c r="F57" s="467">
        <f>F58</f>
        <v>1700000</v>
      </c>
      <c r="G57" s="467">
        <f>G58</f>
        <v>0</v>
      </c>
      <c r="H57" s="468">
        <v>0</v>
      </c>
      <c r="I57" s="469">
        <f>I59</f>
        <v>0</v>
      </c>
      <c r="J57" s="470">
        <f t="shared" ref="J57:K57" si="11">J59</f>
        <v>1700000</v>
      </c>
      <c r="K57" s="471">
        <f t="shared" si="11"/>
        <v>0</v>
      </c>
      <c r="L57" s="472">
        <f t="shared" ref="L57" si="12">K57/J57*100</f>
        <v>0</v>
      </c>
    </row>
    <row r="58" spans="1:12" s="448" customFormat="1" ht="43.5" customHeight="1" x14ac:dyDescent="0.25">
      <c r="A58" s="498"/>
      <c r="B58" s="474" t="s">
        <v>1</v>
      </c>
      <c r="C58" s="979" t="s">
        <v>66</v>
      </c>
      <c r="D58" s="980"/>
      <c r="E58" s="505">
        <v>0</v>
      </c>
      <c r="F58" s="505">
        <v>1700000</v>
      </c>
      <c r="G58" s="505">
        <v>0</v>
      </c>
      <c r="H58" s="477">
        <v>0</v>
      </c>
      <c r="I58" s="478"/>
      <c r="J58" s="479"/>
      <c r="K58" s="480"/>
      <c r="L58" s="481"/>
    </row>
    <row r="59" spans="1:12" s="448" customFormat="1" ht="12.95" customHeight="1" x14ac:dyDescent="0.25">
      <c r="A59" s="506"/>
      <c r="B59" s="507"/>
      <c r="C59" s="975" t="s">
        <v>241</v>
      </c>
      <c r="D59" s="976"/>
      <c r="E59" s="501"/>
      <c r="F59" s="501"/>
      <c r="G59" s="501"/>
      <c r="H59" s="502"/>
      <c r="I59" s="508">
        <v>0</v>
      </c>
      <c r="J59" s="509">
        <v>1700000</v>
      </c>
      <c r="K59" s="509">
        <v>0</v>
      </c>
      <c r="L59" s="510">
        <v>0</v>
      </c>
    </row>
    <row r="60" spans="1:12" ht="15.75" customHeight="1" x14ac:dyDescent="0.25">
      <c r="A60" s="498"/>
      <c r="B60" s="961" t="s">
        <v>79</v>
      </c>
      <c r="C60" s="962"/>
      <c r="D60" s="962"/>
      <c r="E60" s="511">
        <f>E61</f>
        <v>60000</v>
      </c>
      <c r="F60" s="511">
        <f t="shared" ref="F60:G60" si="13">F61</f>
        <v>60000</v>
      </c>
      <c r="G60" s="511">
        <f t="shared" si="13"/>
        <v>55385</v>
      </c>
      <c r="H60" s="512">
        <f>G60/F60%</f>
        <v>92.308333333333337</v>
      </c>
      <c r="I60" s="513">
        <f>I62+I63</f>
        <v>60000</v>
      </c>
      <c r="J60" s="514">
        <f t="shared" ref="J60:K60" si="14">J62+J63</f>
        <v>60000</v>
      </c>
      <c r="K60" s="515">
        <f t="shared" si="14"/>
        <v>46482</v>
      </c>
      <c r="L60" s="516">
        <f t="shared" ref="L60" si="15">K60/J60*100</f>
        <v>77.47</v>
      </c>
    </row>
    <row r="61" spans="1:12" s="448" customFormat="1" ht="40.5" customHeight="1" x14ac:dyDescent="0.25">
      <c r="A61" s="498"/>
      <c r="B61" s="517"/>
      <c r="C61" s="979" t="s">
        <v>62</v>
      </c>
      <c r="D61" s="980"/>
      <c r="E61" s="518">
        <v>60000</v>
      </c>
      <c r="F61" s="519">
        <v>60000</v>
      </c>
      <c r="G61" s="518">
        <v>55385</v>
      </c>
      <c r="H61" s="520">
        <v>92.31</v>
      </c>
      <c r="I61" s="478"/>
      <c r="J61" s="479"/>
      <c r="K61" s="480"/>
      <c r="L61" s="481"/>
    </row>
    <row r="62" spans="1:12" s="448" customFormat="1" x14ac:dyDescent="0.25">
      <c r="A62" s="498"/>
      <c r="B62" s="482" t="s">
        <v>1</v>
      </c>
      <c r="C62" s="981" t="s">
        <v>277</v>
      </c>
      <c r="D62" s="990"/>
      <c r="E62" s="485"/>
      <c r="F62" s="496"/>
      <c r="G62" s="496"/>
      <c r="H62" s="497"/>
      <c r="I62" s="486">
        <v>0</v>
      </c>
      <c r="J62" s="487">
        <v>20260</v>
      </c>
      <c r="K62" s="488">
        <v>20260</v>
      </c>
      <c r="L62" s="521">
        <v>100</v>
      </c>
    </row>
    <row r="63" spans="1:12" s="448" customFormat="1" x14ac:dyDescent="0.25">
      <c r="A63" s="506"/>
      <c r="B63" s="507"/>
      <c r="C63" s="991" t="s">
        <v>240</v>
      </c>
      <c r="D63" s="992"/>
      <c r="E63" s="501"/>
      <c r="F63" s="522"/>
      <c r="G63" s="522"/>
      <c r="H63" s="523"/>
      <c r="I63" s="524">
        <v>60000</v>
      </c>
      <c r="J63" s="525">
        <v>39740</v>
      </c>
      <c r="K63" s="526">
        <v>26222</v>
      </c>
      <c r="L63" s="527">
        <v>65.989999999999995</v>
      </c>
    </row>
    <row r="64" spans="1:12" ht="16.5" customHeight="1" x14ac:dyDescent="0.25">
      <c r="A64" s="958" t="s">
        <v>94</v>
      </c>
      <c r="B64" s="959"/>
      <c r="C64" s="959"/>
      <c r="D64" s="959"/>
      <c r="E64" s="460">
        <f>E65+E68</f>
        <v>45060000</v>
      </c>
      <c r="F64" s="460">
        <f t="shared" ref="F64:G64" si="16">F65+F68</f>
        <v>45060000</v>
      </c>
      <c r="G64" s="460">
        <f t="shared" si="16"/>
        <v>24422228</v>
      </c>
      <c r="H64" s="461">
        <f t="shared" ref="H64:H65" si="17">G64/F64*100</f>
        <v>54.199351975144253</v>
      </c>
      <c r="I64" s="528">
        <f>I65+I68</f>
        <v>45060000</v>
      </c>
      <c r="J64" s="460">
        <f t="shared" ref="J64:K64" si="18">J65+J68</f>
        <v>45060000</v>
      </c>
      <c r="K64" s="460">
        <f t="shared" si="18"/>
        <v>24418533.799999997</v>
      </c>
      <c r="L64" s="465">
        <f t="shared" ref="L64:L65" si="19">K64/J64*100</f>
        <v>54.19115357301375</v>
      </c>
    </row>
    <row r="65" spans="1:12" ht="15.75" customHeight="1" x14ac:dyDescent="0.25">
      <c r="A65" s="960" t="s">
        <v>1</v>
      </c>
      <c r="B65" s="951" t="s">
        <v>102</v>
      </c>
      <c r="C65" s="952"/>
      <c r="D65" s="952"/>
      <c r="E65" s="467">
        <f>E66</f>
        <v>45000000</v>
      </c>
      <c r="F65" s="467">
        <f t="shared" ref="F65:G65" si="20">F66</f>
        <v>45000000</v>
      </c>
      <c r="G65" s="467">
        <f t="shared" si="20"/>
        <v>24393325</v>
      </c>
      <c r="H65" s="468">
        <f t="shared" si="17"/>
        <v>54.207388888888886</v>
      </c>
      <c r="I65" s="529">
        <f>I67</f>
        <v>45000000</v>
      </c>
      <c r="J65" s="467">
        <f>J67</f>
        <v>45000000</v>
      </c>
      <c r="K65" s="467">
        <f>K67</f>
        <v>24393325.399999999</v>
      </c>
      <c r="L65" s="472">
        <f t="shared" si="19"/>
        <v>54.20738977777777</v>
      </c>
    </row>
    <row r="66" spans="1:12" s="448" customFormat="1" ht="44.25" customHeight="1" x14ac:dyDescent="0.25">
      <c r="A66" s="960"/>
      <c r="B66" s="517"/>
      <c r="C66" s="979" t="s">
        <v>62</v>
      </c>
      <c r="D66" s="980"/>
      <c r="E66" s="518">
        <v>45000000</v>
      </c>
      <c r="F66" s="519">
        <v>45000000</v>
      </c>
      <c r="G66" s="518">
        <v>24393325</v>
      </c>
      <c r="H66" s="520">
        <v>54.21</v>
      </c>
      <c r="I66" s="478"/>
      <c r="J66" s="480"/>
      <c r="K66" s="480"/>
      <c r="L66" s="481"/>
    </row>
    <row r="67" spans="1:12" s="448" customFormat="1" ht="39.75" customHeight="1" x14ac:dyDescent="0.25">
      <c r="A67" s="960"/>
      <c r="B67" s="482" t="s">
        <v>1</v>
      </c>
      <c r="C67" s="979" t="s">
        <v>247</v>
      </c>
      <c r="D67" s="980"/>
      <c r="E67" s="485"/>
      <c r="F67" s="485"/>
      <c r="G67" s="485"/>
      <c r="H67" s="477"/>
      <c r="I67" s="486">
        <v>45000000</v>
      </c>
      <c r="J67" s="487">
        <v>45000000</v>
      </c>
      <c r="K67" s="488">
        <f>24393325.4</f>
        <v>24393325.399999999</v>
      </c>
      <c r="L67" s="489">
        <v>54.21</v>
      </c>
    </row>
    <row r="68" spans="1:12" ht="15.75" customHeight="1" x14ac:dyDescent="0.25">
      <c r="A68" s="960"/>
      <c r="B68" s="951" t="s">
        <v>112</v>
      </c>
      <c r="C68" s="952"/>
      <c r="D68" s="952"/>
      <c r="E68" s="467">
        <f>E69</f>
        <v>60000</v>
      </c>
      <c r="F68" s="467">
        <f t="shared" ref="F68:G68" si="21">F69</f>
        <v>60000</v>
      </c>
      <c r="G68" s="467">
        <f t="shared" si="21"/>
        <v>28903</v>
      </c>
      <c r="H68" s="468">
        <f t="shared" ref="H68" si="22">G68/F68*100</f>
        <v>48.171666666666667</v>
      </c>
      <c r="I68" s="529">
        <f>I70</f>
        <v>60000</v>
      </c>
      <c r="J68" s="467">
        <f>J70</f>
        <v>60000</v>
      </c>
      <c r="K68" s="467">
        <f>K70</f>
        <v>25208.400000000001</v>
      </c>
      <c r="L68" s="472">
        <f t="shared" ref="L68" si="23">K68/J68*100</f>
        <v>42.014000000000003</v>
      </c>
    </row>
    <row r="69" spans="1:12" ht="39" customHeight="1" x14ac:dyDescent="0.25">
      <c r="A69" s="960"/>
      <c r="B69" s="517"/>
      <c r="C69" s="979" t="s">
        <v>62</v>
      </c>
      <c r="D69" s="980"/>
      <c r="E69" s="518">
        <v>60000</v>
      </c>
      <c r="F69" s="519">
        <v>60000</v>
      </c>
      <c r="G69" s="518">
        <v>28903</v>
      </c>
      <c r="H69" s="520">
        <v>48.17</v>
      </c>
      <c r="I69" s="478"/>
      <c r="J69" s="480"/>
      <c r="K69" s="480"/>
      <c r="L69" s="481"/>
    </row>
    <row r="70" spans="1:12" s="448" customFormat="1" ht="16.5" customHeight="1" x14ac:dyDescent="0.25">
      <c r="A70" s="960"/>
      <c r="B70" s="482" t="s">
        <v>1</v>
      </c>
      <c r="C70" s="979" t="s">
        <v>223</v>
      </c>
      <c r="D70" s="980"/>
      <c r="E70" s="485"/>
      <c r="F70" s="485"/>
      <c r="G70" s="485"/>
      <c r="H70" s="477"/>
      <c r="I70" s="530">
        <v>60000</v>
      </c>
      <c r="J70" s="531">
        <v>60000</v>
      </c>
      <c r="K70" s="531">
        <f>25208.4</f>
        <v>25208.400000000001</v>
      </c>
      <c r="L70" s="532">
        <v>42</v>
      </c>
    </row>
    <row r="71" spans="1:12" ht="16.5" customHeight="1" x14ac:dyDescent="0.25">
      <c r="A71" s="946" t="s">
        <v>120</v>
      </c>
      <c r="B71" s="947"/>
      <c r="C71" s="947"/>
      <c r="D71" s="947"/>
      <c r="E71" s="533">
        <f>E72+E75+E78</f>
        <v>275000</v>
      </c>
      <c r="F71" s="533">
        <f t="shared" ref="F71:G71" si="24">F72+F75+F78</f>
        <v>275000</v>
      </c>
      <c r="G71" s="533">
        <f t="shared" si="24"/>
        <v>0</v>
      </c>
      <c r="H71" s="461">
        <f t="shared" ref="H71:H72" si="25">G71/F71*100</f>
        <v>0</v>
      </c>
      <c r="I71" s="534">
        <f>I72+I75+I78</f>
        <v>275000</v>
      </c>
      <c r="J71" s="533">
        <f t="shared" ref="J71:K71" si="26">J72+J75+J78</f>
        <v>275000</v>
      </c>
      <c r="K71" s="533">
        <f t="shared" si="26"/>
        <v>0</v>
      </c>
      <c r="L71" s="535">
        <v>0</v>
      </c>
    </row>
    <row r="72" spans="1:12" ht="15" customHeight="1" x14ac:dyDescent="0.25">
      <c r="A72" s="960" t="s">
        <v>1</v>
      </c>
      <c r="B72" s="951" t="s">
        <v>123</v>
      </c>
      <c r="C72" s="952"/>
      <c r="D72" s="952"/>
      <c r="E72" s="467">
        <f>E73</f>
        <v>25000</v>
      </c>
      <c r="F72" s="467">
        <f t="shared" ref="F72:G72" si="27">F73</f>
        <v>25000</v>
      </c>
      <c r="G72" s="467">
        <f t="shared" si="27"/>
        <v>0</v>
      </c>
      <c r="H72" s="468">
        <f t="shared" si="25"/>
        <v>0</v>
      </c>
      <c r="I72" s="529">
        <f>I74</f>
        <v>25000</v>
      </c>
      <c r="J72" s="467">
        <f>J74</f>
        <v>25000</v>
      </c>
      <c r="K72" s="467">
        <f>K74</f>
        <v>0</v>
      </c>
      <c r="L72" s="472">
        <v>0</v>
      </c>
    </row>
    <row r="73" spans="1:12" s="448" customFormat="1" ht="48.75" customHeight="1" x14ac:dyDescent="0.25">
      <c r="A73" s="960"/>
      <c r="B73" s="517"/>
      <c r="C73" s="979" t="s">
        <v>62</v>
      </c>
      <c r="D73" s="980"/>
      <c r="E73" s="505">
        <v>25000</v>
      </c>
      <c r="F73" s="505">
        <v>25000</v>
      </c>
      <c r="G73" s="505">
        <v>0</v>
      </c>
      <c r="H73" s="477">
        <v>0</v>
      </c>
      <c r="I73" s="478"/>
      <c r="J73" s="480"/>
      <c r="K73" s="480"/>
      <c r="L73" s="481"/>
    </row>
    <row r="74" spans="1:12" s="448" customFormat="1" ht="16.5" customHeight="1" x14ac:dyDescent="0.25">
      <c r="A74" s="960"/>
      <c r="B74" s="482" t="s">
        <v>1</v>
      </c>
      <c r="C74" s="979" t="s">
        <v>223</v>
      </c>
      <c r="D74" s="980"/>
      <c r="E74" s="485"/>
      <c r="F74" s="485"/>
      <c r="G74" s="485"/>
      <c r="H74" s="477"/>
      <c r="I74" s="530">
        <v>25000</v>
      </c>
      <c r="J74" s="531">
        <v>25000</v>
      </c>
      <c r="K74" s="531">
        <v>0</v>
      </c>
      <c r="L74" s="532">
        <v>0</v>
      </c>
    </row>
    <row r="75" spans="1:12" ht="15.75" customHeight="1" x14ac:dyDescent="0.25">
      <c r="A75" s="960"/>
      <c r="B75" s="951" t="s">
        <v>124</v>
      </c>
      <c r="C75" s="952"/>
      <c r="D75" s="952"/>
      <c r="E75" s="467">
        <f>E76</f>
        <v>200000</v>
      </c>
      <c r="F75" s="467">
        <f t="shared" ref="F75:G75" si="28">F76</f>
        <v>200000</v>
      </c>
      <c r="G75" s="467">
        <f t="shared" si="28"/>
        <v>0</v>
      </c>
      <c r="H75" s="468">
        <f t="shared" ref="H75" si="29">G75/F75*100</f>
        <v>0</v>
      </c>
      <c r="I75" s="529">
        <f>I77</f>
        <v>200000</v>
      </c>
      <c r="J75" s="467">
        <f>J77</f>
        <v>200000</v>
      </c>
      <c r="K75" s="467">
        <f>K77</f>
        <v>0</v>
      </c>
      <c r="L75" s="472">
        <v>0</v>
      </c>
    </row>
    <row r="76" spans="1:12" s="448" customFormat="1" ht="42" customHeight="1" x14ac:dyDescent="0.25">
      <c r="A76" s="960"/>
      <c r="B76" s="517"/>
      <c r="C76" s="979" t="s">
        <v>62</v>
      </c>
      <c r="D76" s="980"/>
      <c r="E76" s="505">
        <v>200000</v>
      </c>
      <c r="F76" s="505">
        <v>200000</v>
      </c>
      <c r="G76" s="505">
        <v>0</v>
      </c>
      <c r="H76" s="477">
        <v>0</v>
      </c>
      <c r="I76" s="478"/>
      <c r="J76" s="480"/>
      <c r="K76" s="480"/>
      <c r="L76" s="481"/>
    </row>
    <row r="77" spans="1:12" s="448" customFormat="1" ht="18" customHeight="1" x14ac:dyDescent="0.25">
      <c r="A77" s="960"/>
      <c r="B77" s="482" t="s">
        <v>1</v>
      </c>
      <c r="C77" s="979" t="s">
        <v>223</v>
      </c>
      <c r="D77" s="980"/>
      <c r="E77" s="485"/>
      <c r="F77" s="485"/>
      <c r="G77" s="485"/>
      <c r="H77" s="477"/>
      <c r="I77" s="530">
        <v>200000</v>
      </c>
      <c r="J77" s="531">
        <v>200000</v>
      </c>
      <c r="K77" s="531">
        <v>0</v>
      </c>
      <c r="L77" s="532">
        <v>0</v>
      </c>
    </row>
    <row r="78" spans="1:12" ht="17.25" customHeight="1" x14ac:dyDescent="0.25">
      <c r="A78" s="960"/>
      <c r="B78" s="951" t="s">
        <v>125</v>
      </c>
      <c r="C78" s="952"/>
      <c r="D78" s="952"/>
      <c r="E78" s="467">
        <f>E79</f>
        <v>50000</v>
      </c>
      <c r="F78" s="467">
        <f t="shared" ref="F78:G78" si="30">F79</f>
        <v>50000</v>
      </c>
      <c r="G78" s="467">
        <f t="shared" si="30"/>
        <v>0</v>
      </c>
      <c r="H78" s="468">
        <f t="shared" ref="H78" si="31">G78/F78*100</f>
        <v>0</v>
      </c>
      <c r="I78" s="529">
        <f>I80</f>
        <v>50000</v>
      </c>
      <c r="J78" s="467">
        <f>J80</f>
        <v>50000</v>
      </c>
      <c r="K78" s="467">
        <f>K80</f>
        <v>0</v>
      </c>
      <c r="L78" s="472">
        <v>0</v>
      </c>
    </row>
    <row r="79" spans="1:12" s="448" customFormat="1" ht="43.5" customHeight="1" x14ac:dyDescent="0.25">
      <c r="A79" s="960"/>
      <c r="B79" s="517"/>
      <c r="C79" s="979" t="s">
        <v>62</v>
      </c>
      <c r="D79" s="980"/>
      <c r="E79" s="505">
        <v>50000</v>
      </c>
      <c r="F79" s="505">
        <v>50000</v>
      </c>
      <c r="G79" s="505">
        <v>0</v>
      </c>
      <c r="H79" s="477">
        <v>0</v>
      </c>
      <c r="I79" s="478"/>
      <c r="J79" s="480"/>
      <c r="K79" s="480"/>
      <c r="L79" s="481"/>
    </row>
    <row r="80" spans="1:12" s="448" customFormat="1" ht="21" customHeight="1" x14ac:dyDescent="0.25">
      <c r="A80" s="960"/>
      <c r="B80" s="482" t="s">
        <v>1</v>
      </c>
      <c r="C80" s="979" t="s">
        <v>223</v>
      </c>
      <c r="D80" s="980"/>
      <c r="E80" s="485"/>
      <c r="F80" s="485"/>
      <c r="G80" s="485"/>
      <c r="H80" s="477"/>
      <c r="I80" s="530">
        <v>50000</v>
      </c>
      <c r="J80" s="531">
        <v>50000</v>
      </c>
      <c r="K80" s="531">
        <v>0</v>
      </c>
      <c r="L80" s="532">
        <v>0</v>
      </c>
    </row>
    <row r="81" spans="1:12" ht="16.5" customHeight="1" x14ac:dyDescent="0.25">
      <c r="A81" s="946" t="s">
        <v>126</v>
      </c>
      <c r="B81" s="947"/>
      <c r="C81" s="947"/>
      <c r="D81" s="947"/>
      <c r="E81" s="533">
        <f>E82</f>
        <v>563000</v>
      </c>
      <c r="F81" s="533">
        <f t="shared" ref="F81:G82" si="32">F82</f>
        <v>563000</v>
      </c>
      <c r="G81" s="533">
        <f t="shared" si="32"/>
        <v>303156</v>
      </c>
      <c r="H81" s="461">
        <f t="shared" ref="H81:H82" si="33">G81/F81*100</f>
        <v>53.846536412078152</v>
      </c>
      <c r="I81" s="534">
        <f>I82</f>
        <v>563000</v>
      </c>
      <c r="J81" s="536">
        <f>J82</f>
        <v>563000</v>
      </c>
      <c r="K81" s="536">
        <f>K82</f>
        <v>282647.7</v>
      </c>
      <c r="L81" s="465">
        <f t="shared" ref="L81:L82" si="34">K81/J81*100</f>
        <v>50.203854351687397</v>
      </c>
    </row>
    <row r="82" spans="1:12" ht="17.25" customHeight="1" x14ac:dyDescent="0.25">
      <c r="A82" s="960" t="s">
        <v>1</v>
      </c>
      <c r="B82" s="951" t="s">
        <v>127</v>
      </c>
      <c r="C82" s="952"/>
      <c r="D82" s="952"/>
      <c r="E82" s="467">
        <f>E83</f>
        <v>563000</v>
      </c>
      <c r="F82" s="467">
        <f t="shared" si="32"/>
        <v>563000</v>
      </c>
      <c r="G82" s="467">
        <f t="shared" si="32"/>
        <v>303156</v>
      </c>
      <c r="H82" s="468">
        <f t="shared" si="33"/>
        <v>53.846536412078152</v>
      </c>
      <c r="I82" s="469">
        <f>SUM(I84:I92)</f>
        <v>563000</v>
      </c>
      <c r="J82" s="470">
        <f t="shared" ref="J82:K82" si="35">SUM(J84:J92)</f>
        <v>563000</v>
      </c>
      <c r="K82" s="471">
        <f t="shared" si="35"/>
        <v>282647.7</v>
      </c>
      <c r="L82" s="472">
        <f t="shared" si="34"/>
        <v>50.203854351687397</v>
      </c>
    </row>
    <row r="83" spans="1:12" ht="44.25" customHeight="1" x14ac:dyDescent="0.25">
      <c r="A83" s="960"/>
      <c r="B83" s="494" t="s">
        <v>1</v>
      </c>
      <c r="C83" s="979" t="s">
        <v>62</v>
      </c>
      <c r="D83" s="980"/>
      <c r="E83" s="505">
        <v>563000</v>
      </c>
      <c r="F83" s="505">
        <v>563000</v>
      </c>
      <c r="G83" s="505">
        <v>303156</v>
      </c>
      <c r="H83" s="477">
        <v>53.8</v>
      </c>
      <c r="I83" s="478"/>
      <c r="J83" s="479"/>
      <c r="K83" s="480"/>
      <c r="L83" s="481"/>
    </row>
    <row r="84" spans="1:12" ht="14.25" customHeight="1" x14ac:dyDescent="0.25">
      <c r="A84" s="960"/>
      <c r="B84" s="430"/>
      <c r="C84" s="964" t="s">
        <v>213</v>
      </c>
      <c r="D84" s="966"/>
      <c r="E84" s="485"/>
      <c r="F84" s="485"/>
      <c r="G84" s="485"/>
      <c r="H84" s="477"/>
      <c r="I84" s="486">
        <v>390371</v>
      </c>
      <c r="J84" s="487">
        <v>390371</v>
      </c>
      <c r="K84" s="488">
        <f>189392-0.3</f>
        <v>189391.7</v>
      </c>
      <c r="L84" s="489">
        <v>48.52</v>
      </c>
    </row>
    <row r="85" spans="1:12" ht="14.25" customHeight="1" x14ac:dyDescent="0.25">
      <c r="A85" s="960"/>
      <c r="B85" s="430"/>
      <c r="C85" s="964" t="s">
        <v>214</v>
      </c>
      <c r="D85" s="966"/>
      <c r="E85" s="485"/>
      <c r="F85" s="485"/>
      <c r="G85" s="485"/>
      <c r="H85" s="477"/>
      <c r="I85" s="490">
        <v>37141</v>
      </c>
      <c r="J85" s="476">
        <v>37141</v>
      </c>
      <c r="K85" s="475">
        <v>37141</v>
      </c>
      <c r="L85" s="491">
        <v>100</v>
      </c>
    </row>
    <row r="86" spans="1:12" ht="14.25" customHeight="1" x14ac:dyDescent="0.25">
      <c r="A86" s="960"/>
      <c r="B86" s="430"/>
      <c r="C86" s="964" t="s">
        <v>215</v>
      </c>
      <c r="D86" s="966"/>
      <c r="E86" s="485"/>
      <c r="F86" s="485"/>
      <c r="G86" s="485"/>
      <c r="H86" s="477"/>
      <c r="I86" s="490">
        <v>61155</v>
      </c>
      <c r="J86" s="476">
        <v>61155</v>
      </c>
      <c r="K86" s="475">
        <v>33802</v>
      </c>
      <c r="L86" s="491">
        <v>55.27</v>
      </c>
    </row>
    <row r="87" spans="1:12" ht="14.25" customHeight="1" x14ac:dyDescent="0.25">
      <c r="A87" s="960"/>
      <c r="B87" s="430"/>
      <c r="C87" s="964" t="s">
        <v>216</v>
      </c>
      <c r="D87" s="966"/>
      <c r="E87" s="485"/>
      <c r="F87" s="485"/>
      <c r="G87" s="485"/>
      <c r="H87" s="477"/>
      <c r="I87" s="490">
        <v>10025</v>
      </c>
      <c r="J87" s="476">
        <v>10025</v>
      </c>
      <c r="K87" s="475">
        <v>5042</v>
      </c>
      <c r="L87" s="491">
        <v>50.3</v>
      </c>
    </row>
    <row r="88" spans="1:12" ht="14.25" customHeight="1" x14ac:dyDescent="0.25">
      <c r="A88" s="960"/>
      <c r="B88" s="430"/>
      <c r="C88" s="964" t="s">
        <v>218</v>
      </c>
      <c r="D88" s="966"/>
      <c r="E88" s="485"/>
      <c r="F88" s="485"/>
      <c r="G88" s="485"/>
      <c r="H88" s="477"/>
      <c r="I88" s="490">
        <v>29000</v>
      </c>
      <c r="J88" s="476">
        <v>29000</v>
      </c>
      <c r="K88" s="475">
        <v>0</v>
      </c>
      <c r="L88" s="491">
        <v>0</v>
      </c>
    </row>
    <row r="89" spans="1:12" ht="14.25" customHeight="1" x14ac:dyDescent="0.25">
      <c r="A89" s="960"/>
      <c r="B89" s="430"/>
      <c r="C89" s="964" t="s">
        <v>219</v>
      </c>
      <c r="D89" s="966"/>
      <c r="E89" s="485"/>
      <c r="F89" s="485"/>
      <c r="G89" s="485"/>
      <c r="H89" s="477"/>
      <c r="I89" s="490">
        <v>500</v>
      </c>
      <c r="J89" s="476">
        <v>500</v>
      </c>
      <c r="K89" s="475">
        <v>0</v>
      </c>
      <c r="L89" s="491">
        <v>0</v>
      </c>
    </row>
    <row r="90" spans="1:12" ht="14.25" customHeight="1" x14ac:dyDescent="0.25">
      <c r="A90" s="960"/>
      <c r="B90" s="430"/>
      <c r="C90" s="964" t="s">
        <v>223</v>
      </c>
      <c r="D90" s="966"/>
      <c r="E90" s="485"/>
      <c r="F90" s="485"/>
      <c r="G90" s="485"/>
      <c r="H90" s="477"/>
      <c r="I90" s="490">
        <v>5000</v>
      </c>
      <c r="J90" s="476">
        <v>5000</v>
      </c>
      <c r="K90" s="475">
        <v>0</v>
      </c>
      <c r="L90" s="491">
        <v>0</v>
      </c>
    </row>
    <row r="91" spans="1:12" ht="14.25" customHeight="1" x14ac:dyDescent="0.25">
      <c r="A91" s="960"/>
      <c r="B91" s="430"/>
      <c r="C91" s="964" t="s">
        <v>229</v>
      </c>
      <c r="D91" s="966"/>
      <c r="E91" s="485"/>
      <c r="F91" s="485"/>
      <c r="G91" s="485"/>
      <c r="H91" s="477"/>
      <c r="I91" s="490">
        <v>12100</v>
      </c>
      <c r="J91" s="476">
        <v>12100</v>
      </c>
      <c r="K91" s="475">
        <v>3990</v>
      </c>
      <c r="L91" s="491">
        <v>32.979999999999997</v>
      </c>
    </row>
    <row r="92" spans="1:12" ht="14.25" customHeight="1" x14ac:dyDescent="0.25">
      <c r="A92" s="988" t="s">
        <v>1</v>
      </c>
      <c r="B92" s="989"/>
      <c r="C92" s="964" t="s">
        <v>232</v>
      </c>
      <c r="D92" s="966"/>
      <c r="E92" s="485"/>
      <c r="F92" s="485"/>
      <c r="G92" s="485"/>
      <c r="H92" s="477"/>
      <c r="I92" s="490">
        <v>17708</v>
      </c>
      <c r="J92" s="476">
        <v>17708</v>
      </c>
      <c r="K92" s="475">
        <v>13281</v>
      </c>
      <c r="L92" s="491">
        <v>75</v>
      </c>
    </row>
    <row r="93" spans="1:12" ht="17.25" customHeight="1" x14ac:dyDescent="0.25">
      <c r="A93" s="946" t="s">
        <v>165</v>
      </c>
      <c r="B93" s="947"/>
      <c r="C93" s="947"/>
      <c r="D93" s="947"/>
      <c r="E93" s="533">
        <f>E94</f>
        <v>45000</v>
      </c>
      <c r="F93" s="533">
        <f t="shared" ref="F93:G94" si="36">F94</f>
        <v>45000</v>
      </c>
      <c r="G93" s="533">
        <f t="shared" si="36"/>
        <v>45000</v>
      </c>
      <c r="H93" s="461">
        <f t="shared" ref="H93:H94" si="37">G93/F93*100</f>
        <v>100</v>
      </c>
      <c r="I93" s="534">
        <f>I94</f>
        <v>45000</v>
      </c>
      <c r="J93" s="536">
        <f>J94</f>
        <v>45000</v>
      </c>
      <c r="K93" s="536">
        <f>K94</f>
        <v>14850</v>
      </c>
      <c r="L93" s="465">
        <f t="shared" ref="L93:L94" si="38">K93/J93*100</f>
        <v>33</v>
      </c>
    </row>
    <row r="94" spans="1:12" ht="17.25" customHeight="1" x14ac:dyDescent="0.25">
      <c r="A94" s="977" t="s">
        <v>1</v>
      </c>
      <c r="B94" s="951" t="s">
        <v>167</v>
      </c>
      <c r="C94" s="952"/>
      <c r="D94" s="952"/>
      <c r="E94" s="467">
        <f>E95</f>
        <v>45000</v>
      </c>
      <c r="F94" s="467">
        <f t="shared" si="36"/>
        <v>45000</v>
      </c>
      <c r="G94" s="467">
        <f t="shared" si="36"/>
        <v>45000</v>
      </c>
      <c r="H94" s="468">
        <f t="shared" si="37"/>
        <v>100</v>
      </c>
      <c r="I94" s="469">
        <f>I96+I97</f>
        <v>45000</v>
      </c>
      <c r="J94" s="470">
        <f t="shared" ref="J94:K94" si="39">J96+J97</f>
        <v>45000</v>
      </c>
      <c r="K94" s="471">
        <f t="shared" si="39"/>
        <v>14850</v>
      </c>
      <c r="L94" s="472">
        <f t="shared" si="38"/>
        <v>33</v>
      </c>
    </row>
    <row r="95" spans="1:12" ht="39.75" customHeight="1" x14ac:dyDescent="0.25">
      <c r="A95" s="960"/>
      <c r="B95" s="537" t="s">
        <v>1</v>
      </c>
      <c r="C95" s="979" t="s">
        <v>62</v>
      </c>
      <c r="D95" s="980"/>
      <c r="E95" s="505">
        <v>45000</v>
      </c>
      <c r="F95" s="505">
        <v>45000</v>
      </c>
      <c r="G95" s="505">
        <v>45000</v>
      </c>
      <c r="H95" s="477">
        <v>100</v>
      </c>
      <c r="I95" s="478"/>
      <c r="J95" s="479"/>
      <c r="K95" s="480"/>
      <c r="L95" s="481"/>
    </row>
    <row r="96" spans="1:12" ht="14.25" customHeight="1" x14ac:dyDescent="0.25">
      <c r="A96" s="960"/>
      <c r="B96" s="499"/>
      <c r="C96" s="964" t="s">
        <v>218</v>
      </c>
      <c r="D96" s="966"/>
      <c r="E96" s="485"/>
      <c r="F96" s="485"/>
      <c r="G96" s="485"/>
      <c r="H96" s="477"/>
      <c r="I96" s="490">
        <v>30720</v>
      </c>
      <c r="J96" s="476">
        <v>30720</v>
      </c>
      <c r="K96" s="475">
        <v>12800</v>
      </c>
      <c r="L96" s="491">
        <v>41.67</v>
      </c>
    </row>
    <row r="97" spans="1:12" ht="14.25" customHeight="1" x14ac:dyDescent="0.25">
      <c r="A97" s="960"/>
      <c r="B97" s="499"/>
      <c r="C97" s="964" t="s">
        <v>223</v>
      </c>
      <c r="D97" s="966"/>
      <c r="E97" s="485"/>
      <c r="F97" s="485"/>
      <c r="G97" s="485"/>
      <c r="H97" s="477"/>
      <c r="I97" s="490">
        <v>14280</v>
      </c>
      <c r="J97" s="493">
        <v>14280</v>
      </c>
      <c r="K97" s="475">
        <v>2050</v>
      </c>
      <c r="L97" s="491">
        <v>14.36</v>
      </c>
    </row>
    <row r="98" spans="1:12" ht="17.25" customHeight="1" x14ac:dyDescent="0.25">
      <c r="A98" s="958" t="s">
        <v>168</v>
      </c>
      <c r="B98" s="959"/>
      <c r="C98" s="959"/>
      <c r="D98" s="959"/>
      <c r="E98" s="460">
        <f>+E99+E111</f>
        <v>2605000</v>
      </c>
      <c r="F98" s="460">
        <f t="shared" ref="F98:G98" si="40">+F99+F111</f>
        <v>2605000</v>
      </c>
      <c r="G98" s="460">
        <f t="shared" si="40"/>
        <v>1444000</v>
      </c>
      <c r="H98" s="461">
        <f t="shared" ref="H98:H99" si="41">G98/F98*100</f>
        <v>55.431861804222649</v>
      </c>
      <c r="I98" s="462">
        <f>+I99+I111</f>
        <v>2605000</v>
      </c>
      <c r="J98" s="463">
        <f t="shared" ref="J98" si="42">+J99+J111</f>
        <v>2605000</v>
      </c>
      <c r="K98" s="464">
        <f>+K99+K111</f>
        <v>1390905.8</v>
      </c>
      <c r="L98" s="465">
        <f t="shared" ref="L98:L99" si="43">K98/J98*100</f>
        <v>53.393696737044152</v>
      </c>
    </row>
    <row r="99" spans="1:12" ht="42" customHeight="1" x14ac:dyDescent="0.25">
      <c r="A99" s="977"/>
      <c r="B99" s="951" t="s">
        <v>169</v>
      </c>
      <c r="C99" s="952"/>
      <c r="D99" s="952"/>
      <c r="E99" s="467">
        <f>E100</f>
        <v>1147000</v>
      </c>
      <c r="F99" s="467">
        <f t="shared" ref="F99:G99" si="44">F100</f>
        <v>1147000</v>
      </c>
      <c r="G99" s="467">
        <f t="shared" si="44"/>
        <v>610000</v>
      </c>
      <c r="H99" s="468">
        <f t="shared" si="41"/>
        <v>53.182214472537048</v>
      </c>
      <c r="I99" s="469">
        <f>SUM(I101:I110)</f>
        <v>1147000</v>
      </c>
      <c r="J99" s="470">
        <f t="shared" ref="J99:K99" si="45">SUM(J101:J110)</f>
        <v>1147000</v>
      </c>
      <c r="K99" s="471">
        <f t="shared" si="45"/>
        <v>601293.80000000005</v>
      </c>
      <c r="L99" s="472">
        <f t="shared" si="43"/>
        <v>52.423173496076728</v>
      </c>
    </row>
    <row r="100" spans="1:12" s="448" customFormat="1" ht="41.25" customHeight="1" x14ac:dyDescent="0.25">
      <c r="A100" s="960"/>
      <c r="B100" s="538" t="s">
        <v>1</v>
      </c>
      <c r="C100" s="979" t="s">
        <v>62</v>
      </c>
      <c r="D100" s="980"/>
      <c r="E100" s="518">
        <v>1147000</v>
      </c>
      <c r="F100" s="519">
        <v>1147000</v>
      </c>
      <c r="G100" s="518">
        <v>610000</v>
      </c>
      <c r="H100" s="520">
        <v>53.18</v>
      </c>
      <c r="I100" s="478"/>
      <c r="J100" s="479"/>
      <c r="K100" s="480"/>
      <c r="L100" s="481"/>
    </row>
    <row r="101" spans="1:12" s="448" customFormat="1" ht="12.95" customHeight="1" x14ac:dyDescent="0.25">
      <c r="A101" s="960"/>
      <c r="B101" s="539"/>
      <c r="C101" s="964" t="s">
        <v>213</v>
      </c>
      <c r="D101" s="966"/>
      <c r="E101" s="485"/>
      <c r="F101" s="485"/>
      <c r="G101" s="485"/>
      <c r="H101" s="477"/>
      <c r="I101" s="486">
        <v>695000</v>
      </c>
      <c r="J101" s="487">
        <v>703352</v>
      </c>
      <c r="K101" s="488">
        <v>359917.4</v>
      </c>
      <c r="L101" s="489">
        <v>51.17</v>
      </c>
    </row>
    <row r="102" spans="1:12" ht="12.95" customHeight="1" x14ac:dyDescent="0.25">
      <c r="A102" s="960"/>
      <c r="B102" s="499"/>
      <c r="C102" s="964" t="s">
        <v>214</v>
      </c>
      <c r="D102" s="966"/>
      <c r="E102" s="485"/>
      <c r="F102" s="485"/>
      <c r="G102" s="485"/>
      <c r="H102" s="477"/>
      <c r="I102" s="490">
        <v>58000</v>
      </c>
      <c r="J102" s="476">
        <v>49648</v>
      </c>
      <c r="K102" s="475">
        <v>49647</v>
      </c>
      <c r="L102" s="491">
        <v>100</v>
      </c>
    </row>
    <row r="103" spans="1:12" ht="12.95" customHeight="1" x14ac:dyDescent="0.25">
      <c r="A103" s="960"/>
      <c r="B103" s="499"/>
      <c r="C103" s="964" t="s">
        <v>215</v>
      </c>
      <c r="D103" s="966"/>
      <c r="E103" s="485"/>
      <c r="F103" s="485"/>
      <c r="G103" s="485"/>
      <c r="H103" s="477"/>
      <c r="I103" s="490">
        <v>129440</v>
      </c>
      <c r="J103" s="476">
        <v>129440</v>
      </c>
      <c r="K103" s="475">
        <v>57729</v>
      </c>
      <c r="L103" s="491">
        <v>44.6</v>
      </c>
    </row>
    <row r="104" spans="1:12" ht="12.95" customHeight="1" x14ac:dyDescent="0.25">
      <c r="A104" s="960"/>
      <c r="B104" s="499"/>
      <c r="C104" s="964" t="s">
        <v>216</v>
      </c>
      <c r="D104" s="966"/>
      <c r="E104" s="485"/>
      <c r="F104" s="485"/>
      <c r="G104" s="485"/>
      <c r="H104" s="477"/>
      <c r="I104" s="490">
        <v>18450</v>
      </c>
      <c r="J104" s="476">
        <v>18450</v>
      </c>
      <c r="K104" s="475">
        <v>6704.4</v>
      </c>
      <c r="L104" s="491">
        <v>36.340000000000003</v>
      </c>
    </row>
    <row r="105" spans="1:12" ht="12.95" customHeight="1" x14ac:dyDescent="0.25">
      <c r="A105" s="960"/>
      <c r="B105" s="499"/>
      <c r="C105" s="964" t="s">
        <v>219</v>
      </c>
      <c r="D105" s="966"/>
      <c r="E105" s="485"/>
      <c r="F105" s="485"/>
      <c r="G105" s="485"/>
      <c r="H105" s="477"/>
      <c r="I105" s="490">
        <v>15000</v>
      </c>
      <c r="J105" s="476">
        <v>15000</v>
      </c>
      <c r="K105" s="475">
        <v>1064</v>
      </c>
      <c r="L105" s="491">
        <v>7.09</v>
      </c>
    </row>
    <row r="106" spans="1:12" ht="12.95" customHeight="1" x14ac:dyDescent="0.25">
      <c r="A106" s="960"/>
      <c r="B106" s="499"/>
      <c r="C106" s="964" t="s">
        <v>223</v>
      </c>
      <c r="D106" s="966"/>
      <c r="E106" s="485"/>
      <c r="F106" s="485"/>
      <c r="G106" s="485"/>
      <c r="H106" s="477"/>
      <c r="I106" s="490">
        <v>81912</v>
      </c>
      <c r="J106" s="476">
        <v>81912</v>
      </c>
      <c r="K106" s="475">
        <v>47013</v>
      </c>
      <c r="L106" s="491">
        <v>57.39</v>
      </c>
    </row>
    <row r="107" spans="1:12" ht="12.95" customHeight="1" x14ac:dyDescent="0.25">
      <c r="A107" s="960"/>
      <c r="B107" s="499"/>
      <c r="C107" s="964" t="s">
        <v>227</v>
      </c>
      <c r="D107" s="966"/>
      <c r="E107" s="485"/>
      <c r="F107" s="485"/>
      <c r="G107" s="485"/>
      <c r="H107" s="477"/>
      <c r="I107" s="490">
        <v>600</v>
      </c>
      <c r="J107" s="476">
        <v>600</v>
      </c>
      <c r="K107" s="475">
        <v>0</v>
      </c>
      <c r="L107" s="491">
        <v>0</v>
      </c>
    </row>
    <row r="108" spans="1:12" ht="30" customHeight="1" x14ac:dyDescent="0.25">
      <c r="A108" s="960"/>
      <c r="B108" s="499"/>
      <c r="C108" s="964" t="s">
        <v>228</v>
      </c>
      <c r="D108" s="966"/>
      <c r="E108" s="485"/>
      <c r="F108" s="485"/>
      <c r="G108" s="485"/>
      <c r="H108" s="477"/>
      <c r="I108" s="490">
        <v>127000</v>
      </c>
      <c r="J108" s="476">
        <v>127000</v>
      </c>
      <c r="K108" s="475">
        <v>63667</v>
      </c>
      <c r="L108" s="491">
        <v>50.13</v>
      </c>
    </row>
    <row r="109" spans="1:12" ht="15.75" customHeight="1" x14ac:dyDescent="0.25">
      <c r="A109" s="960"/>
      <c r="B109" s="499"/>
      <c r="C109" s="964" t="s">
        <v>232</v>
      </c>
      <c r="D109" s="966"/>
      <c r="E109" s="485"/>
      <c r="F109" s="485"/>
      <c r="G109" s="485"/>
      <c r="H109" s="477"/>
      <c r="I109" s="490">
        <v>18598</v>
      </c>
      <c r="J109" s="476">
        <v>18598</v>
      </c>
      <c r="K109" s="475">
        <v>13948</v>
      </c>
      <c r="L109" s="491">
        <v>75</v>
      </c>
    </row>
    <row r="110" spans="1:12" ht="14.25" customHeight="1" x14ac:dyDescent="0.25">
      <c r="A110" s="978"/>
      <c r="B110" s="540"/>
      <c r="C110" s="984" t="s">
        <v>236</v>
      </c>
      <c r="D110" s="985"/>
      <c r="E110" s="501"/>
      <c r="F110" s="501"/>
      <c r="G110" s="501"/>
      <c r="H110" s="502"/>
      <c r="I110" s="541">
        <v>3000</v>
      </c>
      <c r="J110" s="525">
        <v>3000</v>
      </c>
      <c r="K110" s="526">
        <v>1604</v>
      </c>
      <c r="L110" s="542">
        <v>53.45</v>
      </c>
    </row>
    <row r="111" spans="1:12" ht="18" customHeight="1" x14ac:dyDescent="0.25">
      <c r="A111" s="498" t="s">
        <v>1</v>
      </c>
      <c r="B111" s="961" t="s">
        <v>171</v>
      </c>
      <c r="C111" s="962"/>
      <c r="D111" s="962"/>
      <c r="E111" s="511">
        <f>E112</f>
        <v>1458000</v>
      </c>
      <c r="F111" s="511">
        <f t="shared" ref="F111:G111" si="46">F112</f>
        <v>1458000</v>
      </c>
      <c r="G111" s="511">
        <f t="shared" si="46"/>
        <v>834000</v>
      </c>
      <c r="H111" s="512">
        <f t="shared" ref="H111" si="47">G111/F111*100</f>
        <v>57.201646090534972</v>
      </c>
      <c r="I111" s="513">
        <f>SUM(I113:I133)</f>
        <v>1458000</v>
      </c>
      <c r="J111" s="514">
        <f t="shared" ref="J111:K111" si="48">SUM(J113:J133)</f>
        <v>1458000</v>
      </c>
      <c r="K111" s="515">
        <f t="shared" si="48"/>
        <v>789612</v>
      </c>
      <c r="L111" s="516">
        <v>63.71</v>
      </c>
    </row>
    <row r="112" spans="1:12" s="448" customFormat="1" ht="41.25" customHeight="1" x14ac:dyDescent="0.25">
      <c r="A112" s="498"/>
      <c r="B112" s="537" t="s">
        <v>1</v>
      </c>
      <c r="C112" s="979" t="s">
        <v>62</v>
      </c>
      <c r="D112" s="980"/>
      <c r="E112" s="518">
        <v>1458000</v>
      </c>
      <c r="F112" s="519">
        <v>1458000</v>
      </c>
      <c r="G112" s="518">
        <v>834000</v>
      </c>
      <c r="H112" s="520">
        <v>57.2</v>
      </c>
      <c r="I112" s="478"/>
      <c r="J112" s="479"/>
      <c r="K112" s="480"/>
      <c r="L112" s="481"/>
    </row>
    <row r="113" spans="1:12" ht="52.5" customHeight="1" x14ac:dyDescent="0.25">
      <c r="A113" s="498"/>
      <c r="B113" s="499"/>
      <c r="C113" s="964" t="s">
        <v>501</v>
      </c>
      <c r="D113" s="966"/>
      <c r="E113" s="485"/>
      <c r="F113" s="485"/>
      <c r="G113" s="485"/>
      <c r="H113" s="477"/>
      <c r="I113" s="486">
        <v>206100</v>
      </c>
      <c r="J113" s="487">
        <v>206100</v>
      </c>
      <c r="K113" s="488">
        <v>140000</v>
      </c>
      <c r="L113" s="489">
        <v>67.930000000000007</v>
      </c>
    </row>
    <row r="114" spans="1:12" ht="13.5" customHeight="1" x14ac:dyDescent="0.25">
      <c r="A114" s="498"/>
      <c r="B114" s="499"/>
      <c r="C114" s="964" t="s">
        <v>212</v>
      </c>
      <c r="D114" s="966"/>
      <c r="E114" s="485"/>
      <c r="F114" s="485"/>
      <c r="G114" s="485"/>
      <c r="H114" s="477"/>
      <c r="I114" s="490">
        <v>200</v>
      </c>
      <c r="J114" s="476">
        <v>200</v>
      </c>
      <c r="K114" s="475">
        <v>0</v>
      </c>
      <c r="L114" s="491">
        <v>0</v>
      </c>
    </row>
    <row r="115" spans="1:12" ht="13.5" customHeight="1" x14ac:dyDescent="0.25">
      <c r="A115" s="498"/>
      <c r="B115" s="499"/>
      <c r="C115" s="964" t="s">
        <v>213</v>
      </c>
      <c r="D115" s="966"/>
      <c r="E115" s="485"/>
      <c r="F115" s="485"/>
      <c r="G115" s="485"/>
      <c r="H115" s="477"/>
      <c r="I115" s="490">
        <v>763000</v>
      </c>
      <c r="J115" s="476">
        <v>763933</v>
      </c>
      <c r="K115" s="475">
        <f>367599+0.4</f>
        <v>367599.4</v>
      </c>
      <c r="L115" s="491">
        <v>48.12</v>
      </c>
    </row>
    <row r="116" spans="1:12" ht="13.5" customHeight="1" x14ac:dyDescent="0.25">
      <c r="A116" s="498"/>
      <c r="B116" s="499"/>
      <c r="C116" s="964" t="s">
        <v>214</v>
      </c>
      <c r="D116" s="966"/>
      <c r="E116" s="485"/>
      <c r="F116" s="485"/>
      <c r="G116" s="485"/>
      <c r="H116" s="477"/>
      <c r="I116" s="490">
        <v>65300</v>
      </c>
      <c r="J116" s="476">
        <v>64367</v>
      </c>
      <c r="K116" s="475">
        <f>62297-0.4</f>
        <v>62296.6</v>
      </c>
      <c r="L116" s="491">
        <v>96.78</v>
      </c>
    </row>
    <row r="117" spans="1:12" ht="13.5" customHeight="1" x14ac:dyDescent="0.25">
      <c r="A117" s="498"/>
      <c r="B117" s="499"/>
      <c r="C117" s="984" t="s">
        <v>215</v>
      </c>
      <c r="D117" s="985"/>
      <c r="E117" s="501"/>
      <c r="F117" s="501"/>
      <c r="G117" s="501"/>
      <c r="H117" s="477"/>
      <c r="I117" s="490">
        <v>148400</v>
      </c>
      <c r="J117" s="476">
        <v>148400</v>
      </c>
      <c r="K117" s="475">
        <v>74911</v>
      </c>
      <c r="L117" s="491">
        <v>50.48</v>
      </c>
    </row>
    <row r="118" spans="1:12" ht="13.5" customHeight="1" x14ac:dyDescent="0.25">
      <c r="A118" s="498"/>
      <c r="B118" s="499"/>
      <c r="C118" s="986" t="s">
        <v>216</v>
      </c>
      <c r="D118" s="987"/>
      <c r="E118" s="503"/>
      <c r="F118" s="503"/>
      <c r="G118" s="503"/>
      <c r="H118" s="477"/>
      <c r="I118" s="490">
        <v>19300</v>
      </c>
      <c r="J118" s="476">
        <v>17800</v>
      </c>
      <c r="K118" s="475">
        <v>7688</v>
      </c>
      <c r="L118" s="491">
        <v>43.19</v>
      </c>
    </row>
    <row r="119" spans="1:12" ht="13.5" customHeight="1" x14ac:dyDescent="0.25">
      <c r="A119" s="498"/>
      <c r="B119" s="499"/>
      <c r="C119" s="964" t="s">
        <v>218</v>
      </c>
      <c r="D119" s="966"/>
      <c r="E119" s="485"/>
      <c r="F119" s="485"/>
      <c r="G119" s="485"/>
      <c r="H119" s="477"/>
      <c r="I119" s="490">
        <v>5000</v>
      </c>
      <c r="J119" s="476">
        <v>5000</v>
      </c>
      <c r="K119" s="475">
        <v>2640</v>
      </c>
      <c r="L119" s="491">
        <v>52.8</v>
      </c>
    </row>
    <row r="120" spans="1:12" ht="13.5" customHeight="1" x14ac:dyDescent="0.25">
      <c r="A120" s="498"/>
      <c r="B120" s="499"/>
      <c r="C120" s="964" t="s">
        <v>219</v>
      </c>
      <c r="D120" s="966"/>
      <c r="E120" s="485"/>
      <c r="F120" s="485"/>
      <c r="G120" s="485"/>
      <c r="H120" s="477"/>
      <c r="I120" s="490">
        <v>12500</v>
      </c>
      <c r="J120" s="476">
        <v>13500</v>
      </c>
      <c r="K120" s="475">
        <v>6852</v>
      </c>
      <c r="L120" s="491">
        <v>50.75</v>
      </c>
    </row>
    <row r="121" spans="1:12" ht="13.5" customHeight="1" x14ac:dyDescent="0.25">
      <c r="A121" s="498"/>
      <c r="B121" s="499"/>
      <c r="C121" s="964" t="s">
        <v>327</v>
      </c>
      <c r="D121" s="966"/>
      <c r="E121" s="485"/>
      <c r="F121" s="485"/>
      <c r="G121" s="485"/>
      <c r="H121" s="477"/>
      <c r="I121" s="490">
        <v>2000</v>
      </c>
      <c r="J121" s="476">
        <v>2000</v>
      </c>
      <c r="K121" s="475">
        <v>488</v>
      </c>
      <c r="L121" s="491">
        <v>24.41</v>
      </c>
    </row>
    <row r="122" spans="1:12" ht="13.5" customHeight="1" x14ac:dyDescent="0.25">
      <c r="A122" s="498"/>
      <c r="B122" s="499"/>
      <c r="C122" s="964" t="s">
        <v>220</v>
      </c>
      <c r="D122" s="966"/>
      <c r="E122" s="485"/>
      <c r="F122" s="485"/>
      <c r="G122" s="485"/>
      <c r="H122" s="477"/>
      <c r="I122" s="490">
        <v>17000</v>
      </c>
      <c r="J122" s="476">
        <v>17000</v>
      </c>
      <c r="K122" s="475">
        <v>6988</v>
      </c>
      <c r="L122" s="491">
        <v>41.11</v>
      </c>
    </row>
    <row r="123" spans="1:12" ht="13.5" customHeight="1" x14ac:dyDescent="0.25">
      <c r="A123" s="498"/>
      <c r="B123" s="499"/>
      <c r="C123" s="964" t="s">
        <v>222</v>
      </c>
      <c r="D123" s="966"/>
      <c r="E123" s="485"/>
      <c r="F123" s="485"/>
      <c r="G123" s="485"/>
      <c r="H123" s="477"/>
      <c r="I123" s="490">
        <v>1000</v>
      </c>
      <c r="J123" s="476">
        <v>1000</v>
      </c>
      <c r="K123" s="475">
        <v>139</v>
      </c>
      <c r="L123" s="491">
        <v>13.9</v>
      </c>
    </row>
    <row r="124" spans="1:12" ht="13.5" customHeight="1" x14ac:dyDescent="0.25">
      <c r="A124" s="498"/>
      <c r="B124" s="499"/>
      <c r="C124" s="964" t="s">
        <v>223</v>
      </c>
      <c r="D124" s="966"/>
      <c r="E124" s="485"/>
      <c r="F124" s="485"/>
      <c r="G124" s="485"/>
      <c r="H124" s="477"/>
      <c r="I124" s="490">
        <v>39000</v>
      </c>
      <c r="J124" s="476">
        <v>32074</v>
      </c>
      <c r="K124" s="475">
        <v>17253</v>
      </c>
      <c r="L124" s="491">
        <v>53.79</v>
      </c>
    </row>
    <row r="125" spans="1:12" ht="13.5" customHeight="1" x14ac:dyDescent="0.25">
      <c r="A125" s="498"/>
      <c r="B125" s="499"/>
      <c r="C125" s="964" t="s">
        <v>224</v>
      </c>
      <c r="D125" s="966"/>
      <c r="E125" s="485"/>
      <c r="F125" s="485"/>
      <c r="G125" s="485"/>
      <c r="H125" s="477"/>
      <c r="I125" s="490">
        <v>1000</v>
      </c>
      <c r="J125" s="476">
        <v>1000</v>
      </c>
      <c r="K125" s="475">
        <v>372</v>
      </c>
      <c r="L125" s="491">
        <v>37.159999999999997</v>
      </c>
    </row>
    <row r="126" spans="1:12" ht="26.25" customHeight="1" x14ac:dyDescent="0.25">
      <c r="A126" s="498"/>
      <c r="B126" s="499"/>
      <c r="C126" s="964" t="s">
        <v>225</v>
      </c>
      <c r="D126" s="966"/>
      <c r="E126" s="485"/>
      <c r="F126" s="485"/>
      <c r="G126" s="485"/>
      <c r="H126" s="477"/>
      <c r="I126" s="490">
        <v>1200</v>
      </c>
      <c r="J126" s="476">
        <v>1200</v>
      </c>
      <c r="K126" s="475">
        <v>482</v>
      </c>
      <c r="L126" s="491">
        <v>40.18</v>
      </c>
    </row>
    <row r="127" spans="1:12" ht="26.25" customHeight="1" x14ac:dyDescent="0.25">
      <c r="A127" s="498"/>
      <c r="B127" s="499"/>
      <c r="C127" s="964" t="s">
        <v>226</v>
      </c>
      <c r="D127" s="966"/>
      <c r="E127" s="485"/>
      <c r="F127" s="485"/>
      <c r="G127" s="485"/>
      <c r="H127" s="477"/>
      <c r="I127" s="490">
        <v>9000</v>
      </c>
      <c r="J127" s="476">
        <v>7500</v>
      </c>
      <c r="K127" s="475">
        <v>2968</v>
      </c>
      <c r="L127" s="491">
        <v>39.57</v>
      </c>
    </row>
    <row r="128" spans="1:12" ht="28.5" customHeight="1" x14ac:dyDescent="0.25">
      <c r="A128" s="498"/>
      <c r="B128" s="499"/>
      <c r="C128" s="964" t="s">
        <v>228</v>
      </c>
      <c r="D128" s="966"/>
      <c r="E128" s="485"/>
      <c r="F128" s="485"/>
      <c r="G128" s="485"/>
      <c r="H128" s="477"/>
      <c r="I128" s="490">
        <v>117500</v>
      </c>
      <c r="J128" s="476">
        <v>117500</v>
      </c>
      <c r="K128" s="475">
        <v>58487</v>
      </c>
      <c r="L128" s="491">
        <v>49.78</v>
      </c>
    </row>
    <row r="129" spans="1:12" ht="13.5" customHeight="1" x14ac:dyDescent="0.25">
      <c r="A129" s="960" t="s">
        <v>1</v>
      </c>
      <c r="B129" s="983"/>
      <c r="C129" s="964" t="s">
        <v>229</v>
      </c>
      <c r="D129" s="966"/>
      <c r="E129" s="485"/>
      <c r="F129" s="485"/>
      <c r="G129" s="485"/>
      <c r="H129" s="477"/>
      <c r="I129" s="490">
        <v>19000</v>
      </c>
      <c r="J129" s="476">
        <v>16000</v>
      </c>
      <c r="K129" s="475">
        <v>7439</v>
      </c>
      <c r="L129" s="491">
        <v>46.49</v>
      </c>
    </row>
    <row r="130" spans="1:12" ht="13.5" customHeight="1" x14ac:dyDescent="0.25">
      <c r="A130" s="960"/>
      <c r="B130" s="983"/>
      <c r="C130" s="964" t="s">
        <v>232</v>
      </c>
      <c r="D130" s="966"/>
      <c r="E130" s="485"/>
      <c r="F130" s="485"/>
      <c r="G130" s="485"/>
      <c r="H130" s="477"/>
      <c r="I130" s="490">
        <v>19500</v>
      </c>
      <c r="J130" s="476">
        <v>19500</v>
      </c>
      <c r="K130" s="475">
        <v>14163</v>
      </c>
      <c r="L130" s="491">
        <v>72.63</v>
      </c>
    </row>
    <row r="131" spans="1:12" ht="13.5" customHeight="1" x14ac:dyDescent="0.25">
      <c r="A131" s="960"/>
      <c r="B131" s="983"/>
      <c r="C131" s="964" t="s">
        <v>233</v>
      </c>
      <c r="D131" s="966"/>
      <c r="E131" s="485"/>
      <c r="F131" s="485"/>
      <c r="G131" s="485"/>
      <c r="H131" s="477"/>
      <c r="I131" s="490">
        <v>4000</v>
      </c>
      <c r="J131" s="476">
        <v>4000</v>
      </c>
      <c r="K131" s="475">
        <v>2323</v>
      </c>
      <c r="L131" s="491">
        <v>58.08</v>
      </c>
    </row>
    <row r="132" spans="1:12" ht="13.5" customHeight="1" x14ac:dyDescent="0.25">
      <c r="A132" s="498"/>
      <c r="B132" s="430"/>
      <c r="C132" s="964" t="s">
        <v>234</v>
      </c>
      <c r="D132" s="966"/>
      <c r="E132" s="485"/>
      <c r="F132" s="485"/>
      <c r="G132" s="485"/>
      <c r="H132" s="504"/>
      <c r="I132" s="490">
        <v>0</v>
      </c>
      <c r="J132" s="476">
        <v>7926</v>
      </c>
      <c r="K132" s="475">
        <v>7926</v>
      </c>
      <c r="L132" s="491">
        <v>100</v>
      </c>
    </row>
    <row r="133" spans="1:12" ht="27.75" customHeight="1" x14ac:dyDescent="0.25">
      <c r="A133" s="498"/>
      <c r="B133" s="430"/>
      <c r="C133" s="964" t="s">
        <v>237</v>
      </c>
      <c r="D133" s="966"/>
      <c r="E133" s="485"/>
      <c r="F133" s="485"/>
      <c r="G133" s="485"/>
      <c r="H133" s="504"/>
      <c r="I133" s="490">
        <v>8000</v>
      </c>
      <c r="J133" s="493">
        <v>12000</v>
      </c>
      <c r="K133" s="475">
        <v>8597</v>
      </c>
      <c r="L133" s="491">
        <v>71.650000000000006</v>
      </c>
    </row>
    <row r="134" spans="1:12" ht="17.25" customHeight="1" x14ac:dyDescent="0.25">
      <c r="A134" s="946" t="s">
        <v>172</v>
      </c>
      <c r="B134" s="947"/>
      <c r="C134" s="947"/>
      <c r="D134" s="947"/>
      <c r="E134" s="533">
        <v>1000</v>
      </c>
      <c r="F134" s="533">
        <v>1000</v>
      </c>
      <c r="G134" s="533">
        <v>0</v>
      </c>
      <c r="H134" s="461">
        <f t="shared" ref="H134:H135" si="49">G134/F134*100</f>
        <v>0</v>
      </c>
      <c r="I134" s="543">
        <f>I135</f>
        <v>1000</v>
      </c>
      <c r="J134" s="544">
        <f t="shared" ref="J134:K134" si="50">J135</f>
        <v>1000</v>
      </c>
      <c r="K134" s="545">
        <f t="shared" si="50"/>
        <v>0</v>
      </c>
      <c r="L134" s="465">
        <f t="shared" ref="L134:L135" si="51">K134/J134*100</f>
        <v>0</v>
      </c>
    </row>
    <row r="135" spans="1:12" ht="17.25" customHeight="1" x14ac:dyDescent="0.25">
      <c r="A135" s="960" t="s">
        <v>1</v>
      </c>
      <c r="B135" s="951" t="s">
        <v>175</v>
      </c>
      <c r="C135" s="952"/>
      <c r="D135" s="952"/>
      <c r="E135" s="467">
        <v>1000</v>
      </c>
      <c r="F135" s="467">
        <v>1000</v>
      </c>
      <c r="G135" s="467">
        <v>0</v>
      </c>
      <c r="H135" s="468">
        <f t="shared" si="49"/>
        <v>0</v>
      </c>
      <c r="I135" s="469">
        <f>SUM(I137:I138)</f>
        <v>1000</v>
      </c>
      <c r="J135" s="546">
        <f>SUM(J137:J138)</f>
        <v>1000</v>
      </c>
      <c r="K135" s="471">
        <f>SUM(K137:K138)</f>
        <v>0</v>
      </c>
      <c r="L135" s="472">
        <f t="shared" si="51"/>
        <v>0</v>
      </c>
    </row>
    <row r="136" spans="1:12" s="448" customFormat="1" ht="41.25" customHeight="1" x14ac:dyDescent="0.25">
      <c r="A136" s="960"/>
      <c r="B136" s="537" t="s">
        <v>1</v>
      </c>
      <c r="C136" s="979" t="s">
        <v>62</v>
      </c>
      <c r="D136" s="980"/>
      <c r="E136" s="505">
        <v>1000</v>
      </c>
      <c r="F136" s="505">
        <v>1000</v>
      </c>
      <c r="G136" s="505">
        <v>0</v>
      </c>
      <c r="H136" s="477">
        <v>0</v>
      </c>
      <c r="I136" s="478"/>
      <c r="J136" s="479"/>
      <c r="K136" s="480"/>
      <c r="L136" s="481"/>
    </row>
    <row r="137" spans="1:12" ht="15.75" customHeight="1" x14ac:dyDescent="0.25">
      <c r="A137" s="960"/>
      <c r="B137" s="499"/>
      <c r="C137" s="979" t="s">
        <v>218</v>
      </c>
      <c r="D137" s="980"/>
      <c r="E137" s="485"/>
      <c r="F137" s="485"/>
      <c r="G137" s="485"/>
      <c r="H137" s="477"/>
      <c r="I137" s="530">
        <v>900</v>
      </c>
      <c r="J137" s="531">
        <v>900</v>
      </c>
      <c r="K137" s="531">
        <v>0</v>
      </c>
      <c r="L137" s="532">
        <v>0</v>
      </c>
    </row>
    <row r="138" spans="1:12" ht="15.75" customHeight="1" x14ac:dyDescent="0.25">
      <c r="A138" s="960"/>
      <c r="B138" s="547"/>
      <c r="C138" s="979" t="s">
        <v>223</v>
      </c>
      <c r="D138" s="980"/>
      <c r="E138" s="485"/>
      <c r="F138" s="485"/>
      <c r="G138" s="485"/>
      <c r="H138" s="477"/>
      <c r="I138" s="548">
        <v>100</v>
      </c>
      <c r="J138" s="549">
        <v>100</v>
      </c>
      <c r="K138" s="505">
        <v>0</v>
      </c>
      <c r="L138" s="550">
        <v>0</v>
      </c>
    </row>
    <row r="139" spans="1:12" ht="17.25" customHeight="1" x14ac:dyDescent="0.25">
      <c r="A139" s="946" t="s">
        <v>181</v>
      </c>
      <c r="B139" s="947"/>
      <c r="C139" s="947"/>
      <c r="D139" s="947"/>
      <c r="E139" s="533">
        <f>E140+E146</f>
        <v>114000</v>
      </c>
      <c r="F139" s="533">
        <f>F140+F146</f>
        <v>114000</v>
      </c>
      <c r="G139" s="533">
        <f>G140+G146</f>
        <v>679</v>
      </c>
      <c r="H139" s="461">
        <f t="shared" ref="H139:H140" si="52">G139/F139*100</f>
        <v>0.59561403508771926</v>
      </c>
      <c r="I139" s="543">
        <f>I140+I146</f>
        <v>114000</v>
      </c>
      <c r="J139" s="544">
        <f t="shared" ref="J139:K139" si="53">J140+J146</f>
        <v>114000</v>
      </c>
      <c r="K139" s="545">
        <f t="shared" si="53"/>
        <v>0</v>
      </c>
      <c r="L139" s="465">
        <f t="shared" ref="L139:L140" si="54">K139/J139*100</f>
        <v>0</v>
      </c>
    </row>
    <row r="140" spans="1:12" ht="15" customHeight="1" x14ac:dyDescent="0.25">
      <c r="A140" s="977" t="s">
        <v>1</v>
      </c>
      <c r="B140" s="951" t="s">
        <v>182</v>
      </c>
      <c r="C140" s="952"/>
      <c r="D140" s="952"/>
      <c r="E140" s="467">
        <f>E141</f>
        <v>14000</v>
      </c>
      <c r="F140" s="467">
        <f t="shared" ref="F140:G140" si="55">F141</f>
        <v>14000</v>
      </c>
      <c r="G140" s="467">
        <f t="shared" si="55"/>
        <v>679</v>
      </c>
      <c r="H140" s="468">
        <f t="shared" si="52"/>
        <v>4.8500000000000005</v>
      </c>
      <c r="I140" s="469">
        <f>SUM(I142:I145)</f>
        <v>14000</v>
      </c>
      <c r="J140" s="546">
        <f t="shared" ref="J140:K140" si="56">SUM(J142:J145)</f>
        <v>14000</v>
      </c>
      <c r="K140" s="471">
        <f t="shared" si="56"/>
        <v>0</v>
      </c>
      <c r="L140" s="472">
        <f t="shared" si="54"/>
        <v>0</v>
      </c>
    </row>
    <row r="141" spans="1:12" s="448" customFormat="1" ht="42" customHeight="1" x14ac:dyDescent="0.25">
      <c r="A141" s="960"/>
      <c r="B141" s="517"/>
      <c r="C141" s="979" t="s">
        <v>62</v>
      </c>
      <c r="D141" s="980"/>
      <c r="E141" s="518">
        <v>14000</v>
      </c>
      <c r="F141" s="519">
        <v>14000</v>
      </c>
      <c r="G141" s="551">
        <v>679</v>
      </c>
      <c r="H141" s="552">
        <v>4.8499999999999996</v>
      </c>
      <c r="I141" s="478"/>
      <c r="J141" s="479"/>
      <c r="K141" s="480"/>
      <c r="L141" s="481"/>
    </row>
    <row r="142" spans="1:12" s="448" customFormat="1" x14ac:dyDescent="0.25">
      <c r="A142" s="960"/>
      <c r="B142" s="517"/>
      <c r="C142" s="964" t="s">
        <v>215</v>
      </c>
      <c r="D142" s="966"/>
      <c r="E142" s="518"/>
      <c r="F142" s="518"/>
      <c r="G142" s="553"/>
      <c r="H142" s="554"/>
      <c r="I142" s="490">
        <v>200</v>
      </c>
      <c r="J142" s="476">
        <v>200</v>
      </c>
      <c r="K142" s="475">
        <v>0</v>
      </c>
      <c r="L142" s="555">
        <v>0</v>
      </c>
    </row>
    <row r="143" spans="1:12" s="448" customFormat="1" x14ac:dyDescent="0.25">
      <c r="A143" s="960"/>
      <c r="B143" s="517"/>
      <c r="C143" s="964" t="s">
        <v>216</v>
      </c>
      <c r="D143" s="966"/>
      <c r="E143" s="518"/>
      <c r="F143" s="518"/>
      <c r="G143" s="556"/>
      <c r="H143" s="554"/>
      <c r="I143" s="490">
        <v>50</v>
      </c>
      <c r="J143" s="476">
        <v>50</v>
      </c>
      <c r="K143" s="475">
        <v>0</v>
      </c>
      <c r="L143" s="555">
        <v>0</v>
      </c>
    </row>
    <row r="144" spans="1:12" s="448" customFormat="1" x14ac:dyDescent="0.25">
      <c r="A144" s="960"/>
      <c r="B144" s="517"/>
      <c r="C144" s="964" t="s">
        <v>218</v>
      </c>
      <c r="D144" s="966"/>
      <c r="E144" s="518"/>
      <c r="F144" s="518"/>
      <c r="G144" s="556"/>
      <c r="H144" s="554"/>
      <c r="I144" s="490">
        <v>3750</v>
      </c>
      <c r="J144" s="476">
        <v>3750</v>
      </c>
      <c r="K144" s="475">
        <v>0</v>
      </c>
      <c r="L144" s="555">
        <v>0</v>
      </c>
    </row>
    <row r="145" spans="1:14" s="448" customFormat="1" x14ac:dyDescent="0.25">
      <c r="A145" s="960"/>
      <c r="B145" s="517"/>
      <c r="C145" s="981" t="s">
        <v>277</v>
      </c>
      <c r="D145" s="982"/>
      <c r="E145" s="518"/>
      <c r="F145" s="518"/>
      <c r="G145" s="557"/>
      <c r="H145" s="554"/>
      <c r="I145" s="490">
        <v>10000</v>
      </c>
      <c r="J145" s="476">
        <v>10000</v>
      </c>
      <c r="K145" s="475">
        <v>0</v>
      </c>
      <c r="L145" s="555">
        <v>0</v>
      </c>
    </row>
    <row r="146" spans="1:14" ht="17.25" customHeight="1" x14ac:dyDescent="0.25">
      <c r="A146" s="960"/>
      <c r="B146" s="951" t="s">
        <v>183</v>
      </c>
      <c r="C146" s="952"/>
      <c r="D146" s="952"/>
      <c r="E146" s="467">
        <f>E147</f>
        <v>100000</v>
      </c>
      <c r="F146" s="467">
        <f t="shared" ref="F146:G146" si="57">F147</f>
        <v>100000</v>
      </c>
      <c r="G146" s="511">
        <f t="shared" si="57"/>
        <v>0</v>
      </c>
      <c r="H146" s="468">
        <f t="shared" ref="H146" si="58">G146/F146*100</f>
        <v>0</v>
      </c>
      <c r="I146" s="529">
        <v>100000</v>
      </c>
      <c r="J146" s="467">
        <v>100000</v>
      </c>
      <c r="K146" s="467">
        <v>0</v>
      </c>
      <c r="L146" s="472">
        <v>0</v>
      </c>
    </row>
    <row r="147" spans="1:14" s="448" customFormat="1" ht="41.25" customHeight="1" x14ac:dyDescent="0.25">
      <c r="A147" s="960"/>
      <c r="B147" s="517"/>
      <c r="C147" s="979" t="s">
        <v>62</v>
      </c>
      <c r="D147" s="980"/>
      <c r="E147" s="505">
        <v>100000</v>
      </c>
      <c r="F147" s="505">
        <v>100000</v>
      </c>
      <c r="G147" s="505">
        <v>0</v>
      </c>
      <c r="H147" s="477">
        <v>0</v>
      </c>
      <c r="I147" s="478"/>
      <c r="J147" s="480"/>
      <c r="K147" s="480"/>
      <c r="L147" s="481"/>
    </row>
    <row r="148" spans="1:14" s="448" customFormat="1" ht="14.25" customHeight="1" x14ac:dyDescent="0.25">
      <c r="A148" s="978"/>
      <c r="B148" s="507" t="s">
        <v>1</v>
      </c>
      <c r="C148" s="975" t="s">
        <v>223</v>
      </c>
      <c r="D148" s="976"/>
      <c r="E148" s="501"/>
      <c r="F148" s="501"/>
      <c r="G148" s="501"/>
      <c r="H148" s="502"/>
      <c r="I148" s="508">
        <v>100000</v>
      </c>
      <c r="J148" s="509">
        <v>100000</v>
      </c>
      <c r="K148" s="509">
        <v>0</v>
      </c>
      <c r="L148" s="532">
        <v>0</v>
      </c>
    </row>
    <row r="149" spans="1:14" s="448" customFormat="1" ht="49.5" customHeight="1" thickBot="1" x14ac:dyDescent="0.3">
      <c r="A149" s="971" t="s">
        <v>502</v>
      </c>
      <c r="B149" s="972"/>
      <c r="C149" s="972"/>
      <c r="D149" s="972"/>
      <c r="E149" s="456">
        <f>E150</f>
        <v>0</v>
      </c>
      <c r="F149" s="456">
        <f t="shared" ref="F149:G150" si="59">F150</f>
        <v>127850</v>
      </c>
      <c r="G149" s="456">
        <f t="shared" si="59"/>
        <v>127850</v>
      </c>
      <c r="H149" s="457">
        <f>G149/F149*100</f>
        <v>100</v>
      </c>
      <c r="I149" s="458">
        <f t="shared" ref="I149:K150" si="60">I150</f>
        <v>0</v>
      </c>
      <c r="J149" s="456">
        <f t="shared" si="60"/>
        <v>127850</v>
      </c>
      <c r="K149" s="456">
        <f t="shared" si="60"/>
        <v>97199.7</v>
      </c>
      <c r="L149" s="459">
        <f>K149/J149*100</f>
        <v>76.026359014470074</v>
      </c>
      <c r="M149" s="447">
        <f>E149-I149</f>
        <v>0</v>
      </c>
      <c r="N149" s="447">
        <f t="shared" ref="N149" si="61">F149-J149</f>
        <v>0</v>
      </c>
    </row>
    <row r="150" spans="1:14" s="448" customFormat="1" ht="16.5" customHeight="1" thickTop="1" x14ac:dyDescent="0.25">
      <c r="A150" s="973" t="s">
        <v>126</v>
      </c>
      <c r="B150" s="974"/>
      <c r="C150" s="974"/>
      <c r="D150" s="974"/>
      <c r="E150" s="460">
        <f>E151</f>
        <v>0</v>
      </c>
      <c r="F150" s="460">
        <f t="shared" si="59"/>
        <v>127850</v>
      </c>
      <c r="G150" s="460">
        <f t="shared" si="59"/>
        <v>127850</v>
      </c>
      <c r="H150" s="461">
        <f t="shared" ref="H150:H152" si="62">G150/F150*100</f>
        <v>100</v>
      </c>
      <c r="I150" s="528">
        <f>I151</f>
        <v>0</v>
      </c>
      <c r="J150" s="558">
        <f t="shared" si="60"/>
        <v>127850</v>
      </c>
      <c r="K150" s="460">
        <f t="shared" si="60"/>
        <v>97199.7</v>
      </c>
      <c r="L150" s="465">
        <f t="shared" ref="L150:L151" si="63">K150/J150*100</f>
        <v>76.026359014470074</v>
      </c>
    </row>
    <row r="151" spans="1:14" s="448" customFormat="1" ht="16.5" customHeight="1" x14ac:dyDescent="0.25">
      <c r="A151" s="466"/>
      <c r="B151" s="951" t="s">
        <v>134</v>
      </c>
      <c r="C151" s="952"/>
      <c r="D151" s="952"/>
      <c r="E151" s="467">
        <f>SUM(E152:E152)</f>
        <v>0</v>
      </c>
      <c r="F151" s="467">
        <f>SUM(F152:F152)</f>
        <v>127850</v>
      </c>
      <c r="G151" s="467">
        <f>SUM(G152:G152)</f>
        <v>127850</v>
      </c>
      <c r="H151" s="468">
        <f t="shared" si="62"/>
        <v>100</v>
      </c>
      <c r="I151" s="469">
        <f>SUM(I153:I156)</f>
        <v>0</v>
      </c>
      <c r="J151" s="470">
        <f>SUM(J153:J156)</f>
        <v>127850</v>
      </c>
      <c r="K151" s="559">
        <f>SUM(K153:K156)</f>
        <v>97199.7</v>
      </c>
      <c r="L151" s="472">
        <f t="shared" si="63"/>
        <v>76.026359014470074</v>
      </c>
    </row>
    <row r="152" spans="1:14" s="448" customFormat="1" ht="42" customHeight="1" x14ac:dyDescent="0.25">
      <c r="A152" s="473"/>
      <c r="B152" s="474" t="s">
        <v>1</v>
      </c>
      <c r="C152" s="964" t="s">
        <v>135</v>
      </c>
      <c r="D152" s="965"/>
      <c r="E152" s="475">
        <v>0</v>
      </c>
      <c r="F152" s="476">
        <v>127850</v>
      </c>
      <c r="G152" s="475">
        <v>127850</v>
      </c>
      <c r="H152" s="560">
        <f t="shared" si="62"/>
        <v>100</v>
      </c>
      <c r="I152" s="478"/>
      <c r="J152" s="479"/>
      <c r="K152" s="480"/>
      <c r="L152" s="481"/>
    </row>
    <row r="153" spans="1:14" s="448" customFormat="1" ht="13.5" customHeight="1" x14ac:dyDescent="0.25">
      <c r="A153" s="473"/>
      <c r="B153" s="482"/>
      <c r="C153" s="967" t="s">
        <v>223</v>
      </c>
      <c r="D153" s="968"/>
      <c r="E153" s="475"/>
      <c r="F153" s="560"/>
      <c r="G153" s="475"/>
      <c r="H153" s="475"/>
      <c r="I153" s="486">
        <v>0</v>
      </c>
      <c r="J153" s="487">
        <v>108143</v>
      </c>
      <c r="K153" s="488">
        <f>83973+0.4</f>
        <v>83973.4</v>
      </c>
      <c r="L153" s="489">
        <v>77.650000000000006</v>
      </c>
    </row>
    <row r="154" spans="1:14" s="448" customFormat="1" ht="13.5" customHeight="1" x14ac:dyDescent="0.25">
      <c r="A154" s="498"/>
      <c r="B154" s="561"/>
      <c r="C154" s="967" t="s">
        <v>227</v>
      </c>
      <c r="D154" s="968"/>
      <c r="E154" s="475"/>
      <c r="F154" s="560"/>
      <c r="G154" s="475"/>
      <c r="H154" s="475"/>
      <c r="I154" s="490">
        <v>0</v>
      </c>
      <c r="J154" s="476">
        <v>18007</v>
      </c>
      <c r="K154" s="475">
        <v>12029</v>
      </c>
      <c r="L154" s="491">
        <v>66.8</v>
      </c>
    </row>
    <row r="155" spans="1:14" s="448" customFormat="1" ht="13.5" customHeight="1" x14ac:dyDescent="0.25">
      <c r="A155" s="498"/>
      <c r="B155" s="561"/>
      <c r="C155" s="967" t="s">
        <v>229</v>
      </c>
      <c r="D155" s="968"/>
      <c r="E155" s="475"/>
      <c r="F155" s="560"/>
      <c r="G155" s="475"/>
      <c r="H155" s="475"/>
      <c r="I155" s="490">
        <v>0</v>
      </c>
      <c r="J155" s="476">
        <v>1100</v>
      </c>
      <c r="K155" s="475">
        <v>1100.3</v>
      </c>
      <c r="L155" s="491">
        <v>100</v>
      </c>
    </row>
    <row r="156" spans="1:14" s="448" customFormat="1" ht="13.5" customHeight="1" x14ac:dyDescent="0.25">
      <c r="A156" s="506"/>
      <c r="B156" s="562"/>
      <c r="C156" s="969" t="s">
        <v>230</v>
      </c>
      <c r="D156" s="970"/>
      <c r="E156" s="475"/>
      <c r="F156" s="560"/>
      <c r="G156" s="475"/>
      <c r="H156" s="475"/>
      <c r="I156" s="490">
        <v>0</v>
      </c>
      <c r="J156" s="476">
        <v>600</v>
      </c>
      <c r="K156" s="475">
        <v>97</v>
      </c>
      <c r="L156" s="491">
        <v>16.239999999999998</v>
      </c>
    </row>
    <row r="157" spans="1:14" ht="30.75" customHeight="1" thickBot="1" x14ac:dyDescent="0.3">
      <c r="A157" s="971" t="s">
        <v>503</v>
      </c>
      <c r="B157" s="972"/>
      <c r="C157" s="972"/>
      <c r="D157" s="972"/>
      <c r="E157" s="456">
        <f>E162+E175+E182+E158</f>
        <v>3476856</v>
      </c>
      <c r="F157" s="456">
        <f>F162+F175+F182+F158</f>
        <v>9891785</v>
      </c>
      <c r="G157" s="456">
        <f>G162+G175+G182+G158</f>
        <v>2569403</v>
      </c>
      <c r="H157" s="457">
        <f>G157/F157*100</f>
        <v>25.975119758466242</v>
      </c>
      <c r="I157" s="458">
        <f>I162+I175+I182+I158</f>
        <v>3476856</v>
      </c>
      <c r="J157" s="456">
        <f>J162+J175+J182+J158</f>
        <v>9891785</v>
      </c>
      <c r="K157" s="456">
        <f>K162+K175+K182+K158</f>
        <v>0</v>
      </c>
      <c r="L157" s="459">
        <f>K157/J157*100</f>
        <v>0</v>
      </c>
      <c r="M157" s="447">
        <f>E157-I157</f>
        <v>0</v>
      </c>
      <c r="N157" s="447">
        <f t="shared" ref="N157" si="64">F157-J157</f>
        <v>0</v>
      </c>
    </row>
    <row r="158" spans="1:14" ht="19.5" customHeight="1" thickTop="1" x14ac:dyDescent="0.25">
      <c r="A158" s="973" t="s">
        <v>52</v>
      </c>
      <c r="B158" s="974"/>
      <c r="C158" s="974"/>
      <c r="D158" s="974"/>
      <c r="E158" s="460">
        <f>E159</f>
        <v>0</v>
      </c>
      <c r="F158" s="460">
        <f t="shared" ref="F158:G158" si="65">F159</f>
        <v>3561</v>
      </c>
      <c r="G158" s="460">
        <f t="shared" si="65"/>
        <v>0</v>
      </c>
      <c r="H158" s="461">
        <f t="shared" ref="H158:H159" si="66">G158/F158*100</f>
        <v>0</v>
      </c>
      <c r="I158" s="528">
        <f>I159</f>
        <v>0</v>
      </c>
      <c r="J158" s="460">
        <f t="shared" ref="J158:K158" si="67">J159</f>
        <v>3561</v>
      </c>
      <c r="K158" s="460">
        <f t="shared" si="67"/>
        <v>0</v>
      </c>
      <c r="L158" s="465">
        <f t="shared" ref="L158:L159" si="68">K158/J158*100</f>
        <v>0</v>
      </c>
    </row>
    <row r="159" spans="1:14" ht="20.25" customHeight="1" x14ac:dyDescent="0.25">
      <c r="A159" s="466"/>
      <c r="B159" s="951" t="s">
        <v>59</v>
      </c>
      <c r="C159" s="952"/>
      <c r="D159" s="952"/>
      <c r="E159" s="467">
        <f>SUM(E160:E160)</f>
        <v>0</v>
      </c>
      <c r="F159" s="467">
        <f>SUM(F160:F160)</f>
        <v>3561</v>
      </c>
      <c r="G159" s="467">
        <f>SUM(G160:G160)</f>
        <v>0</v>
      </c>
      <c r="H159" s="468">
        <f t="shared" si="66"/>
        <v>0</v>
      </c>
      <c r="I159" s="469">
        <f>I161</f>
        <v>0</v>
      </c>
      <c r="J159" s="470">
        <f>J161</f>
        <v>3561</v>
      </c>
      <c r="K159" s="470">
        <f>K161</f>
        <v>0</v>
      </c>
      <c r="L159" s="472">
        <f t="shared" si="68"/>
        <v>0</v>
      </c>
    </row>
    <row r="160" spans="1:14" ht="42" customHeight="1" x14ac:dyDescent="0.25">
      <c r="A160" s="473"/>
      <c r="B160" s="474" t="s">
        <v>1</v>
      </c>
      <c r="C160" s="964" t="s">
        <v>69</v>
      </c>
      <c r="D160" s="965"/>
      <c r="E160" s="475">
        <v>0</v>
      </c>
      <c r="F160" s="476">
        <v>3561</v>
      </c>
      <c r="G160" s="475">
        <v>0</v>
      </c>
      <c r="H160" s="563">
        <v>0</v>
      </c>
      <c r="I160" s="478"/>
      <c r="J160" s="479"/>
      <c r="K160" s="480"/>
      <c r="L160" s="481"/>
    </row>
    <row r="161" spans="1:12" ht="15" customHeight="1" x14ac:dyDescent="0.25">
      <c r="A161" s="473"/>
      <c r="B161" s="482"/>
      <c r="C161" s="964" t="s">
        <v>241</v>
      </c>
      <c r="D161" s="966"/>
      <c r="E161" s="485"/>
      <c r="F161" s="485"/>
      <c r="G161" s="485"/>
      <c r="H161" s="477"/>
      <c r="I161" s="486">
        <v>0</v>
      </c>
      <c r="J161" s="564">
        <v>3561</v>
      </c>
      <c r="K161" s="488">
        <v>0</v>
      </c>
      <c r="L161" s="489">
        <v>0</v>
      </c>
    </row>
    <row r="162" spans="1:12" ht="18.75" customHeight="1" x14ac:dyDescent="0.25">
      <c r="A162" s="958" t="s">
        <v>94</v>
      </c>
      <c r="B162" s="959"/>
      <c r="C162" s="959"/>
      <c r="D162" s="959"/>
      <c r="E162" s="463">
        <f t="shared" ref="E162:G162" si="69">E163+E167+E172</f>
        <v>0</v>
      </c>
      <c r="F162" s="463">
        <f t="shared" si="69"/>
        <v>6191368</v>
      </c>
      <c r="G162" s="463">
        <f t="shared" si="69"/>
        <v>972547</v>
      </c>
      <c r="H162" s="461">
        <f t="shared" ref="H162:H165" si="70">G162/F162*100</f>
        <v>15.708111680649575</v>
      </c>
      <c r="I162" s="462">
        <f>I163+I167+I172</f>
        <v>0</v>
      </c>
      <c r="J162" s="463">
        <f t="shared" ref="J162:K162" si="71">J163+J167+J172</f>
        <v>6191368</v>
      </c>
      <c r="K162" s="464">
        <f t="shared" si="71"/>
        <v>0</v>
      </c>
      <c r="L162" s="465">
        <f t="shared" ref="L162:L163" si="72">K162/J162*100</f>
        <v>0</v>
      </c>
    </row>
    <row r="163" spans="1:12" ht="19.5" customHeight="1" x14ac:dyDescent="0.25">
      <c r="A163" s="565" t="s">
        <v>1</v>
      </c>
      <c r="B163" s="951" t="s">
        <v>95</v>
      </c>
      <c r="C163" s="952"/>
      <c r="D163" s="955"/>
      <c r="E163" s="467">
        <f>E165+E164</f>
        <v>0</v>
      </c>
      <c r="F163" s="467">
        <f>F165+F164</f>
        <v>988840</v>
      </c>
      <c r="G163" s="467">
        <f>G165+G164</f>
        <v>532547</v>
      </c>
      <c r="H163" s="468">
        <f t="shared" si="70"/>
        <v>53.855729946199581</v>
      </c>
      <c r="I163" s="529">
        <f>I166</f>
        <v>0</v>
      </c>
      <c r="J163" s="511">
        <f>J166</f>
        <v>988840</v>
      </c>
      <c r="K163" s="467">
        <f>K166</f>
        <v>0</v>
      </c>
      <c r="L163" s="472">
        <f t="shared" si="72"/>
        <v>0</v>
      </c>
    </row>
    <row r="164" spans="1:12" ht="42.75" customHeight="1" x14ac:dyDescent="0.25">
      <c r="A164" s="498"/>
      <c r="B164" s="566"/>
      <c r="C164" s="944" t="s">
        <v>97</v>
      </c>
      <c r="D164" s="956"/>
      <c r="E164" s="567">
        <v>0</v>
      </c>
      <c r="F164" s="567">
        <v>988840</v>
      </c>
      <c r="G164" s="567">
        <v>532547</v>
      </c>
      <c r="H164" s="560">
        <f t="shared" si="70"/>
        <v>53.855729946199581</v>
      </c>
      <c r="I164" s="568"/>
      <c r="J164" s="569"/>
      <c r="K164" s="569"/>
      <c r="L164" s="570"/>
    </row>
    <row r="165" spans="1:12" s="574" customFormat="1" ht="45" hidden="1" customHeight="1" x14ac:dyDescent="0.25">
      <c r="A165" s="498"/>
      <c r="B165" s="566"/>
      <c r="C165" s="944" t="s">
        <v>195</v>
      </c>
      <c r="D165" s="956"/>
      <c r="E165" s="567">
        <v>0</v>
      </c>
      <c r="F165" s="567">
        <v>0</v>
      </c>
      <c r="G165" s="567">
        <v>0</v>
      </c>
      <c r="H165" s="560" t="e">
        <f t="shared" si="70"/>
        <v>#DIV/0!</v>
      </c>
      <c r="I165" s="571"/>
      <c r="J165" s="572"/>
      <c r="K165" s="572"/>
      <c r="L165" s="573"/>
    </row>
    <row r="166" spans="1:12" s="574" customFormat="1" ht="29.25" customHeight="1" x14ac:dyDescent="0.25">
      <c r="A166" s="506"/>
      <c r="B166" s="575" t="s">
        <v>1</v>
      </c>
      <c r="C166" s="953" t="s">
        <v>308</v>
      </c>
      <c r="D166" s="957"/>
      <c r="E166" s="576"/>
      <c r="F166" s="576"/>
      <c r="G166" s="576"/>
      <c r="H166" s="577"/>
      <c r="I166" s="578">
        <v>0</v>
      </c>
      <c r="J166" s="579">
        <v>988840</v>
      </c>
      <c r="K166" s="579">
        <v>0</v>
      </c>
      <c r="L166" s="580">
        <v>0</v>
      </c>
    </row>
    <row r="167" spans="1:12" ht="15" customHeight="1" x14ac:dyDescent="0.25">
      <c r="A167" s="498"/>
      <c r="B167" s="961" t="s">
        <v>103</v>
      </c>
      <c r="C167" s="962"/>
      <c r="D167" s="963"/>
      <c r="E167" s="511">
        <f>SUM(E168:E169)</f>
        <v>0</v>
      </c>
      <c r="F167" s="511">
        <f t="shared" ref="F167:G167" si="73">SUM(F168:F169)</f>
        <v>5202528</v>
      </c>
      <c r="G167" s="511">
        <f t="shared" si="73"/>
        <v>440000</v>
      </c>
      <c r="H167" s="512">
        <f t="shared" ref="H167:H169" si="74">G167/F167*100</f>
        <v>8.4574268509463089</v>
      </c>
      <c r="I167" s="513">
        <f>SUM(I170:I171)</f>
        <v>0</v>
      </c>
      <c r="J167" s="514">
        <f t="shared" ref="J167:K167" si="75">SUM(J170:J171)</f>
        <v>5202528</v>
      </c>
      <c r="K167" s="515">
        <f t="shared" si="75"/>
        <v>0</v>
      </c>
      <c r="L167" s="516">
        <f t="shared" ref="L167" si="76">K167/J167*100</f>
        <v>0</v>
      </c>
    </row>
    <row r="168" spans="1:12" s="574" customFormat="1" ht="43.5" customHeight="1" x14ac:dyDescent="0.25">
      <c r="A168" s="498"/>
      <c r="B168" s="566"/>
      <c r="C168" s="944" t="s">
        <v>110</v>
      </c>
      <c r="D168" s="956"/>
      <c r="E168" s="567"/>
      <c r="F168" s="567">
        <v>4202528</v>
      </c>
      <c r="G168" s="567">
        <v>440000</v>
      </c>
      <c r="H168" s="560">
        <f t="shared" si="74"/>
        <v>10.469888600385293</v>
      </c>
      <c r="I168" s="568"/>
      <c r="J168" s="572"/>
      <c r="K168" s="569"/>
      <c r="L168" s="570"/>
    </row>
    <row r="169" spans="1:12" s="574" customFormat="1" ht="43.5" customHeight="1" x14ac:dyDescent="0.25">
      <c r="A169" s="498"/>
      <c r="B169" s="566"/>
      <c r="C169" s="944" t="s">
        <v>111</v>
      </c>
      <c r="D169" s="956"/>
      <c r="E169" s="567">
        <v>0</v>
      </c>
      <c r="F169" s="567">
        <v>1000000</v>
      </c>
      <c r="G169" s="567">
        <v>0</v>
      </c>
      <c r="H169" s="560">
        <f t="shared" si="74"/>
        <v>0</v>
      </c>
      <c r="I169" s="581"/>
      <c r="J169" s="582"/>
      <c r="K169" s="582"/>
      <c r="L169" s="583"/>
    </row>
    <row r="170" spans="1:12" s="574" customFormat="1" ht="15" customHeight="1" x14ac:dyDescent="0.25">
      <c r="A170" s="498"/>
      <c r="B170" s="561" t="s">
        <v>1</v>
      </c>
      <c r="C170" s="944" t="s">
        <v>241</v>
      </c>
      <c r="D170" s="956"/>
      <c r="E170" s="584"/>
      <c r="F170" s="584"/>
      <c r="G170" s="584"/>
      <c r="H170" s="560"/>
      <c r="I170" s="585">
        <v>0</v>
      </c>
      <c r="J170" s="567">
        <v>4202528</v>
      </c>
      <c r="K170" s="567">
        <v>0</v>
      </c>
      <c r="L170" s="586">
        <v>0</v>
      </c>
    </row>
    <row r="171" spans="1:12" s="574" customFormat="1" ht="15" customHeight="1" x14ac:dyDescent="0.25">
      <c r="A171" s="498"/>
      <c r="B171" s="561"/>
      <c r="C171" s="944" t="s">
        <v>245</v>
      </c>
      <c r="D171" s="956"/>
      <c r="E171" s="584"/>
      <c r="F171" s="584"/>
      <c r="G171" s="584"/>
      <c r="H171" s="560"/>
      <c r="I171" s="585"/>
      <c r="J171" s="567">
        <v>1000000</v>
      </c>
      <c r="K171" s="567">
        <v>0</v>
      </c>
      <c r="L171" s="586">
        <v>0</v>
      </c>
    </row>
    <row r="172" spans="1:12" ht="18" hidden="1" customHeight="1" x14ac:dyDescent="0.25">
      <c r="A172" s="498"/>
      <c r="B172" s="951" t="s">
        <v>112</v>
      </c>
      <c r="C172" s="952"/>
      <c r="D172" s="955"/>
      <c r="E172" s="467">
        <f>E173</f>
        <v>0</v>
      </c>
      <c r="F172" s="467"/>
      <c r="G172" s="467"/>
      <c r="H172" s="468"/>
      <c r="I172" s="529"/>
      <c r="J172" s="467"/>
      <c r="K172" s="467"/>
      <c r="L172" s="472"/>
    </row>
    <row r="173" spans="1:12" s="574" customFormat="1" ht="39" hidden="1" customHeight="1" x14ac:dyDescent="0.25">
      <c r="A173" s="498"/>
      <c r="B173" s="566"/>
      <c r="C173" s="944" t="s">
        <v>97</v>
      </c>
      <c r="D173" s="956"/>
      <c r="E173" s="567"/>
      <c r="F173" s="567"/>
      <c r="G173" s="567"/>
      <c r="H173" s="560"/>
      <c r="I173" s="587"/>
      <c r="J173" s="588"/>
      <c r="K173" s="588"/>
      <c r="L173" s="589"/>
    </row>
    <row r="174" spans="1:12" s="574" customFormat="1" ht="15" hidden="1" customHeight="1" x14ac:dyDescent="0.25">
      <c r="A174" s="506"/>
      <c r="B174" s="562" t="s">
        <v>1</v>
      </c>
      <c r="C174" s="953" t="s">
        <v>223</v>
      </c>
      <c r="D174" s="957"/>
      <c r="E174" s="584"/>
      <c r="F174" s="584"/>
      <c r="G174" s="584"/>
      <c r="H174" s="560"/>
      <c r="I174" s="585"/>
      <c r="J174" s="590"/>
      <c r="K174" s="567"/>
      <c r="L174" s="586"/>
    </row>
    <row r="175" spans="1:12" ht="15" customHeight="1" x14ac:dyDescent="0.25">
      <c r="A175" s="958" t="s">
        <v>165</v>
      </c>
      <c r="B175" s="959"/>
      <c r="C175" s="959"/>
      <c r="D175" s="959"/>
      <c r="E175" s="533">
        <f>E176+E179</f>
        <v>3476856</v>
      </c>
      <c r="F175" s="533">
        <f t="shared" ref="F175:G175" si="77">F176+F179</f>
        <v>3491856</v>
      </c>
      <c r="G175" s="533">
        <f t="shared" si="77"/>
        <v>1491856</v>
      </c>
      <c r="H175" s="461">
        <f t="shared" ref="H175:H177" si="78">G175/F175*100</f>
        <v>42.723869483735868</v>
      </c>
      <c r="I175" s="543">
        <f>I176+I179</f>
        <v>3476856</v>
      </c>
      <c r="J175" s="463">
        <f>J176+J179</f>
        <v>3491856</v>
      </c>
      <c r="K175" s="545">
        <f t="shared" ref="K175" si="79">K176+K179</f>
        <v>0</v>
      </c>
      <c r="L175" s="465">
        <f t="shared" ref="L175:L176" si="80">K175/J175*100</f>
        <v>0</v>
      </c>
    </row>
    <row r="176" spans="1:12" ht="15" customHeight="1" x14ac:dyDescent="0.25">
      <c r="A176" s="960" t="s">
        <v>1</v>
      </c>
      <c r="B176" s="951" t="s">
        <v>166</v>
      </c>
      <c r="C176" s="952"/>
      <c r="D176" s="952"/>
      <c r="E176" s="467">
        <f>E177</f>
        <v>3476856</v>
      </c>
      <c r="F176" s="467">
        <f t="shared" ref="F176:G176" si="81">F177</f>
        <v>3491856</v>
      </c>
      <c r="G176" s="467">
        <f t="shared" si="81"/>
        <v>1491856</v>
      </c>
      <c r="H176" s="468">
        <f t="shared" si="78"/>
        <v>42.723869483735868</v>
      </c>
      <c r="I176" s="469">
        <f>I178</f>
        <v>3476856</v>
      </c>
      <c r="J176" s="470">
        <f t="shared" ref="J176:K176" si="82">J178</f>
        <v>3491856</v>
      </c>
      <c r="K176" s="471">
        <f t="shared" si="82"/>
        <v>0</v>
      </c>
      <c r="L176" s="472">
        <f t="shared" si="80"/>
        <v>0</v>
      </c>
    </row>
    <row r="177" spans="1:12" s="574" customFormat="1" ht="41.25" customHeight="1" x14ac:dyDescent="0.25">
      <c r="A177" s="960"/>
      <c r="B177" s="566"/>
      <c r="C177" s="944" t="s">
        <v>110</v>
      </c>
      <c r="D177" s="945"/>
      <c r="E177" s="567">
        <v>3476856</v>
      </c>
      <c r="F177" s="567">
        <v>3491856</v>
      </c>
      <c r="G177" s="567">
        <v>1491856</v>
      </c>
      <c r="H177" s="560">
        <f t="shared" si="78"/>
        <v>42.723869483735868</v>
      </c>
      <c r="I177" s="568"/>
      <c r="J177" s="572"/>
      <c r="K177" s="569"/>
      <c r="L177" s="570"/>
    </row>
    <row r="178" spans="1:12" s="574" customFormat="1" ht="44.25" customHeight="1" x14ac:dyDescent="0.25">
      <c r="A178" s="960"/>
      <c r="B178" s="561" t="s">
        <v>1</v>
      </c>
      <c r="C178" s="944" t="s">
        <v>391</v>
      </c>
      <c r="D178" s="945"/>
      <c r="E178" s="584"/>
      <c r="F178" s="584"/>
      <c r="G178" s="584"/>
      <c r="H178" s="560"/>
      <c r="I178" s="591">
        <v>3476856</v>
      </c>
      <c r="J178" s="592">
        <v>3491856</v>
      </c>
      <c r="K178" s="592">
        <v>0</v>
      </c>
      <c r="L178" s="593">
        <v>0</v>
      </c>
    </row>
    <row r="179" spans="1:12" ht="15" hidden="1" customHeight="1" x14ac:dyDescent="0.25">
      <c r="A179" s="960"/>
      <c r="B179" s="951" t="s">
        <v>394</v>
      </c>
      <c r="C179" s="952"/>
      <c r="D179" s="952"/>
      <c r="E179" s="467">
        <f>E180</f>
        <v>0</v>
      </c>
      <c r="F179" s="467"/>
      <c r="G179" s="467"/>
      <c r="H179" s="468"/>
      <c r="I179" s="529">
        <f>I181</f>
        <v>0</v>
      </c>
      <c r="J179" s="467"/>
      <c r="K179" s="467">
        <v>0</v>
      </c>
      <c r="L179" s="472">
        <v>0</v>
      </c>
    </row>
    <row r="180" spans="1:12" s="574" customFormat="1" ht="52.5" hidden="1" customHeight="1" x14ac:dyDescent="0.25">
      <c r="A180" s="960"/>
      <c r="B180" s="566"/>
      <c r="C180" s="944" t="s">
        <v>110</v>
      </c>
      <c r="D180" s="945"/>
      <c r="E180" s="567">
        <v>0</v>
      </c>
      <c r="F180" s="567"/>
      <c r="G180" s="567"/>
      <c r="H180" s="560"/>
      <c r="I180" s="568"/>
      <c r="J180" s="569"/>
      <c r="K180" s="569"/>
      <c r="L180" s="570"/>
    </row>
    <row r="181" spans="1:12" s="574" customFormat="1" ht="45" hidden="1" customHeight="1" x14ac:dyDescent="0.25">
      <c r="A181" s="960"/>
      <c r="B181" s="561" t="s">
        <v>1</v>
      </c>
      <c r="C181" s="944" t="s">
        <v>391</v>
      </c>
      <c r="D181" s="945"/>
      <c r="E181" s="584"/>
      <c r="F181" s="584"/>
      <c r="G181" s="584"/>
      <c r="H181" s="560"/>
      <c r="I181" s="591">
        <v>0</v>
      </c>
      <c r="J181" s="592"/>
      <c r="K181" s="592">
        <v>0</v>
      </c>
      <c r="L181" s="593">
        <v>0</v>
      </c>
    </row>
    <row r="182" spans="1:12" ht="15" customHeight="1" x14ac:dyDescent="0.25">
      <c r="A182" s="946" t="s">
        <v>189</v>
      </c>
      <c r="B182" s="947"/>
      <c r="C182" s="947"/>
      <c r="D182" s="947"/>
      <c r="E182" s="533">
        <f>E183+E186</f>
        <v>0</v>
      </c>
      <c r="F182" s="533">
        <f t="shared" ref="F182:G182" si="83">F183+F186</f>
        <v>205000</v>
      </c>
      <c r="G182" s="533">
        <f t="shared" si="83"/>
        <v>105000</v>
      </c>
      <c r="H182" s="461">
        <f t="shared" ref="H182:H184" si="84">G182/F182*100</f>
        <v>51.219512195121951</v>
      </c>
      <c r="I182" s="534">
        <f>I183+I186</f>
        <v>0</v>
      </c>
      <c r="J182" s="536">
        <f t="shared" ref="J182:K182" si="85">J183+J186</f>
        <v>205000</v>
      </c>
      <c r="K182" s="533">
        <f t="shared" si="85"/>
        <v>0</v>
      </c>
      <c r="L182" s="465">
        <f t="shared" ref="L182:L183" si="86">K182/J182*100</f>
        <v>0</v>
      </c>
    </row>
    <row r="183" spans="1:12" ht="15" customHeight="1" x14ac:dyDescent="0.25">
      <c r="A183" s="948" t="s">
        <v>1</v>
      </c>
      <c r="B183" s="951" t="s">
        <v>192</v>
      </c>
      <c r="C183" s="952"/>
      <c r="D183" s="952"/>
      <c r="E183" s="467">
        <f>E184</f>
        <v>0</v>
      </c>
      <c r="F183" s="467">
        <f>F184</f>
        <v>200000</v>
      </c>
      <c r="G183" s="467">
        <f>G184</f>
        <v>100000</v>
      </c>
      <c r="H183" s="468">
        <f t="shared" si="84"/>
        <v>50</v>
      </c>
      <c r="I183" s="469">
        <f>I185</f>
        <v>0</v>
      </c>
      <c r="J183" s="470">
        <f t="shared" ref="J183:K183" si="87">J185</f>
        <v>200000</v>
      </c>
      <c r="K183" s="471">
        <f t="shared" si="87"/>
        <v>0</v>
      </c>
      <c r="L183" s="472">
        <f t="shared" si="86"/>
        <v>0</v>
      </c>
    </row>
    <row r="184" spans="1:12" s="574" customFormat="1" ht="47.25" customHeight="1" x14ac:dyDescent="0.25">
      <c r="A184" s="949"/>
      <c r="B184" s="537" t="s">
        <v>1</v>
      </c>
      <c r="C184" s="944" t="s">
        <v>110</v>
      </c>
      <c r="D184" s="945"/>
      <c r="E184" s="567">
        <v>0</v>
      </c>
      <c r="F184" s="567">
        <v>200000</v>
      </c>
      <c r="G184" s="567">
        <v>100000</v>
      </c>
      <c r="H184" s="560">
        <f t="shared" si="84"/>
        <v>50</v>
      </c>
      <c r="I184" s="568"/>
      <c r="J184" s="572"/>
      <c r="K184" s="569"/>
      <c r="L184" s="570"/>
    </row>
    <row r="185" spans="1:12" s="574" customFormat="1" ht="42" customHeight="1" x14ac:dyDescent="0.25">
      <c r="A185" s="949"/>
      <c r="B185" s="540"/>
      <c r="C185" s="953" t="s">
        <v>391</v>
      </c>
      <c r="D185" s="954"/>
      <c r="E185" s="576"/>
      <c r="F185" s="576"/>
      <c r="G185" s="576"/>
      <c r="H185" s="577"/>
      <c r="I185" s="578">
        <v>0</v>
      </c>
      <c r="J185" s="579">
        <v>200000</v>
      </c>
      <c r="K185" s="579">
        <v>0</v>
      </c>
      <c r="L185" s="580">
        <v>0</v>
      </c>
    </row>
    <row r="186" spans="1:12" ht="15" customHeight="1" x14ac:dyDescent="0.25">
      <c r="A186" s="949"/>
      <c r="B186" s="951" t="s">
        <v>194</v>
      </c>
      <c r="C186" s="952"/>
      <c r="D186" s="952"/>
      <c r="E186" s="467">
        <f>E187</f>
        <v>0</v>
      </c>
      <c r="F186" s="467">
        <f>F187</f>
        <v>5000</v>
      </c>
      <c r="G186" s="467">
        <f>G187</f>
        <v>5000</v>
      </c>
      <c r="H186" s="468">
        <f t="shared" ref="H186:H187" si="88">G186/F186*100</f>
        <v>100</v>
      </c>
      <c r="I186" s="469">
        <f>I188</f>
        <v>0</v>
      </c>
      <c r="J186" s="470">
        <f t="shared" ref="J186:K186" si="89">J188</f>
        <v>5000</v>
      </c>
      <c r="K186" s="471">
        <f t="shared" si="89"/>
        <v>0</v>
      </c>
      <c r="L186" s="472">
        <f t="shared" ref="L186" si="90">K186/J186*100</f>
        <v>0</v>
      </c>
    </row>
    <row r="187" spans="1:12" ht="45.75" customHeight="1" x14ac:dyDescent="0.25">
      <c r="A187" s="949"/>
      <c r="B187" s="537" t="s">
        <v>1</v>
      </c>
      <c r="C187" s="944" t="s">
        <v>195</v>
      </c>
      <c r="D187" s="945"/>
      <c r="E187" s="567">
        <v>0</v>
      </c>
      <c r="F187" s="567">
        <v>5000</v>
      </c>
      <c r="G187" s="567">
        <v>5000</v>
      </c>
      <c r="H187" s="560">
        <f t="shared" si="88"/>
        <v>100</v>
      </c>
      <c r="I187" s="568"/>
      <c r="J187" s="572"/>
      <c r="K187" s="569"/>
      <c r="L187" s="570"/>
    </row>
    <row r="188" spans="1:12" ht="27.75" customHeight="1" x14ac:dyDescent="0.25">
      <c r="A188" s="950"/>
      <c r="B188" s="540"/>
      <c r="C188" s="953" t="s">
        <v>355</v>
      </c>
      <c r="D188" s="954"/>
      <c r="E188" s="576"/>
      <c r="F188" s="576"/>
      <c r="G188" s="576"/>
      <c r="H188" s="577"/>
      <c r="I188" s="578">
        <v>0</v>
      </c>
      <c r="J188" s="579">
        <v>5000</v>
      </c>
      <c r="K188" s="579">
        <v>0</v>
      </c>
      <c r="L188" s="580">
        <v>0</v>
      </c>
    </row>
  </sheetData>
  <mergeCells count="200">
    <mergeCell ref="A9:B9"/>
    <mergeCell ref="C9:D9"/>
    <mergeCell ref="A10:B10"/>
    <mergeCell ref="A12:D12"/>
    <mergeCell ref="A13:D13"/>
    <mergeCell ref="B14:D14"/>
    <mergeCell ref="J1:L1"/>
    <mergeCell ref="A3:L3"/>
    <mergeCell ref="A7:B8"/>
    <mergeCell ref="C7:D8"/>
    <mergeCell ref="E7:G7"/>
    <mergeCell ref="H7:H8"/>
    <mergeCell ref="I7:K7"/>
    <mergeCell ref="L7:L8"/>
    <mergeCell ref="C21:D21"/>
    <mergeCell ref="C22:D22"/>
    <mergeCell ref="C23:D23"/>
    <mergeCell ref="C24:D24"/>
    <mergeCell ref="C25:D25"/>
    <mergeCell ref="C26:D26"/>
    <mergeCell ref="C15:D15"/>
    <mergeCell ref="C16:D16"/>
    <mergeCell ref="C17:D17"/>
    <mergeCell ref="C18:D18"/>
    <mergeCell ref="C19:D19"/>
    <mergeCell ref="C20:D20"/>
    <mergeCell ref="C27:D27"/>
    <mergeCell ref="C28:D28"/>
    <mergeCell ref="C29:D29"/>
    <mergeCell ref="C30:D30"/>
    <mergeCell ref="C31:D31"/>
    <mergeCell ref="A32:A49"/>
    <mergeCell ref="B32:D32"/>
    <mergeCell ref="C33:D33"/>
    <mergeCell ref="C34:D34"/>
    <mergeCell ref="C35:D35"/>
    <mergeCell ref="C42:D42"/>
    <mergeCell ref="C43:D43"/>
    <mergeCell ref="C44:D44"/>
    <mergeCell ref="C45:D45"/>
    <mergeCell ref="C46:D46"/>
    <mergeCell ref="C47:D47"/>
    <mergeCell ref="C36:D36"/>
    <mergeCell ref="C37:D37"/>
    <mergeCell ref="C38:D38"/>
    <mergeCell ref="C39:D39"/>
    <mergeCell ref="C40:D40"/>
    <mergeCell ref="C41:D41"/>
    <mergeCell ref="C54:D54"/>
    <mergeCell ref="C55:D55"/>
    <mergeCell ref="C56:D56"/>
    <mergeCell ref="B57:D57"/>
    <mergeCell ref="C58:D58"/>
    <mergeCell ref="C59:D59"/>
    <mergeCell ref="C48:D48"/>
    <mergeCell ref="C49:D49"/>
    <mergeCell ref="C50:D50"/>
    <mergeCell ref="C51:D51"/>
    <mergeCell ref="C52:D52"/>
    <mergeCell ref="C53:D53"/>
    <mergeCell ref="B60:D60"/>
    <mergeCell ref="C61:D61"/>
    <mergeCell ref="C62:D62"/>
    <mergeCell ref="C63:D63"/>
    <mergeCell ref="A64:D64"/>
    <mergeCell ref="A65:A70"/>
    <mergeCell ref="B65:D65"/>
    <mergeCell ref="C66:D66"/>
    <mergeCell ref="C67:D67"/>
    <mergeCell ref="B68:D68"/>
    <mergeCell ref="C69:D69"/>
    <mergeCell ref="C70:D70"/>
    <mergeCell ref="A71:D71"/>
    <mergeCell ref="A72:A80"/>
    <mergeCell ref="B72:D72"/>
    <mergeCell ref="C73:D73"/>
    <mergeCell ref="C74:D74"/>
    <mergeCell ref="B75:D75"/>
    <mergeCell ref="C76:D76"/>
    <mergeCell ref="C77:D77"/>
    <mergeCell ref="B78:D78"/>
    <mergeCell ref="C79:D79"/>
    <mergeCell ref="C80:D80"/>
    <mergeCell ref="A81:D81"/>
    <mergeCell ref="A82:A91"/>
    <mergeCell ref="B82:D82"/>
    <mergeCell ref="C83:D83"/>
    <mergeCell ref="C84:D84"/>
    <mergeCell ref="C85:D85"/>
    <mergeCell ref="C86:D86"/>
    <mergeCell ref="A93:D93"/>
    <mergeCell ref="A94:A97"/>
    <mergeCell ref="B94:D94"/>
    <mergeCell ref="C95:D95"/>
    <mergeCell ref="C96:D96"/>
    <mergeCell ref="C97:D97"/>
    <mergeCell ref="C87:D87"/>
    <mergeCell ref="C88:D88"/>
    <mergeCell ref="C89:D89"/>
    <mergeCell ref="C90:D90"/>
    <mergeCell ref="C91:D91"/>
    <mergeCell ref="A92:B92"/>
    <mergeCell ref="C92:D92"/>
    <mergeCell ref="C107:D107"/>
    <mergeCell ref="C108:D108"/>
    <mergeCell ref="C109:D109"/>
    <mergeCell ref="C110:D110"/>
    <mergeCell ref="B111:D111"/>
    <mergeCell ref="C112:D112"/>
    <mergeCell ref="A98:D98"/>
    <mergeCell ref="A99:A110"/>
    <mergeCell ref="B99:D99"/>
    <mergeCell ref="C100:D100"/>
    <mergeCell ref="C101:D101"/>
    <mergeCell ref="C102:D102"/>
    <mergeCell ref="C103:D103"/>
    <mergeCell ref="C104:D104"/>
    <mergeCell ref="C105:D105"/>
    <mergeCell ref="C106:D106"/>
    <mergeCell ref="C119:D119"/>
    <mergeCell ref="C120:D120"/>
    <mergeCell ref="C121:D121"/>
    <mergeCell ref="C122:D122"/>
    <mergeCell ref="C123:D123"/>
    <mergeCell ref="C124:D124"/>
    <mergeCell ref="C113:D113"/>
    <mergeCell ref="C114:D114"/>
    <mergeCell ref="C115:D115"/>
    <mergeCell ref="C116:D116"/>
    <mergeCell ref="C117:D117"/>
    <mergeCell ref="C118:D118"/>
    <mergeCell ref="C132:D132"/>
    <mergeCell ref="C133:D133"/>
    <mergeCell ref="A134:D134"/>
    <mergeCell ref="A135:A138"/>
    <mergeCell ref="B135:D135"/>
    <mergeCell ref="C136:D136"/>
    <mergeCell ref="C137:D137"/>
    <mergeCell ref="C138:D138"/>
    <mergeCell ref="C125:D125"/>
    <mergeCell ref="C126:D126"/>
    <mergeCell ref="C127:D127"/>
    <mergeCell ref="C128:D128"/>
    <mergeCell ref="A129:B131"/>
    <mergeCell ref="C129:D129"/>
    <mergeCell ref="C130:D130"/>
    <mergeCell ref="C131:D131"/>
    <mergeCell ref="A139:D139"/>
    <mergeCell ref="A140:A148"/>
    <mergeCell ref="B140:D140"/>
    <mergeCell ref="C141:D141"/>
    <mergeCell ref="C142:D142"/>
    <mergeCell ref="C143:D143"/>
    <mergeCell ref="C144:D144"/>
    <mergeCell ref="C145:D145"/>
    <mergeCell ref="B146:D146"/>
    <mergeCell ref="C147:D147"/>
    <mergeCell ref="C154:D154"/>
    <mergeCell ref="C155:D155"/>
    <mergeCell ref="C156:D156"/>
    <mergeCell ref="A157:D157"/>
    <mergeCell ref="A158:D158"/>
    <mergeCell ref="B159:D159"/>
    <mergeCell ref="C148:D148"/>
    <mergeCell ref="A149:D149"/>
    <mergeCell ref="A150:D150"/>
    <mergeCell ref="B151:D151"/>
    <mergeCell ref="C152:D152"/>
    <mergeCell ref="C153:D153"/>
    <mergeCell ref="C166:D166"/>
    <mergeCell ref="B167:D167"/>
    <mergeCell ref="C168:D168"/>
    <mergeCell ref="C169:D169"/>
    <mergeCell ref="C170:D170"/>
    <mergeCell ref="C171:D171"/>
    <mergeCell ref="C160:D160"/>
    <mergeCell ref="C161:D161"/>
    <mergeCell ref="A162:D162"/>
    <mergeCell ref="B163:D163"/>
    <mergeCell ref="C164:D164"/>
    <mergeCell ref="C165:D165"/>
    <mergeCell ref="B172:D172"/>
    <mergeCell ref="C173:D173"/>
    <mergeCell ref="C174:D174"/>
    <mergeCell ref="A175:D175"/>
    <mergeCell ref="A176:A181"/>
    <mergeCell ref="B176:D176"/>
    <mergeCell ref="C177:D177"/>
    <mergeCell ref="C178:D178"/>
    <mergeCell ref="B179:D179"/>
    <mergeCell ref="C180:D180"/>
    <mergeCell ref="C181:D181"/>
    <mergeCell ref="A182:D182"/>
    <mergeCell ref="A183:A188"/>
    <mergeCell ref="B183:D183"/>
    <mergeCell ref="C184:D184"/>
    <mergeCell ref="C185:D185"/>
    <mergeCell ref="B186:D186"/>
    <mergeCell ref="C187:D187"/>
    <mergeCell ref="C188:D188"/>
  </mergeCells>
  <printOptions horizontalCentered="1"/>
  <pageMargins left="0.39370078740157483" right="0.39370078740157483" top="0.59055118110236227" bottom="0.39370078740157483" header="0.11811023622047245" footer="0.11811023622047245"/>
  <pageSetup paperSize="9" scale="62" firstPageNumber="226" orientation="portrait" useFirstPageNumber="1" r:id="rId1"/>
  <headerFooter>
    <oddHeader>&amp;CInformacja o przebiegu  wykonania budżetu Województwa Zachodniopomorskiego za I półrocze  2014  roku - załączniki  
____________________________________________________________________________________________________________</oddHeader>
    <oddFooter>&amp;C&amp;P</oddFooter>
  </headerFooter>
  <rowBreaks count="3" manualBreakCount="3">
    <brk id="59" max="11" man="1"/>
    <brk id="110" max="11" man="1"/>
    <brk id="166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2"/>
  <sheetViews>
    <sheetView view="pageBreakPreview" zoomScale="112" zoomScaleNormal="100" zoomScaleSheetLayoutView="112" workbookViewId="0">
      <selection activeCell="A220" sqref="A220:J222"/>
    </sheetView>
  </sheetViews>
  <sheetFormatPr defaultRowHeight="15" customHeight="1" x14ac:dyDescent="0.25"/>
  <cols>
    <col min="1" max="1" width="3.140625" style="104" customWidth="1"/>
    <col min="2" max="2" width="1.85546875" style="104" customWidth="1"/>
    <col min="3" max="3" width="3.28515625" style="104" customWidth="1"/>
    <col min="4" max="5" width="1.42578125" style="104" customWidth="1"/>
    <col min="6" max="6" width="77.85546875" style="104" customWidth="1"/>
    <col min="7" max="7" width="14.28515625" style="104" customWidth="1"/>
    <col min="8" max="8" width="14" style="104" customWidth="1"/>
    <col min="9" max="9" width="13.42578125" style="104" customWidth="1"/>
    <col min="10" max="10" width="6.5703125" style="104" customWidth="1"/>
  </cols>
  <sheetData>
    <row r="1" spans="1:10" ht="43.35" customHeight="1" x14ac:dyDescent="0.25">
      <c r="A1" s="77" t="s">
        <v>1</v>
      </c>
      <c r="B1" s="77"/>
      <c r="C1" s="77"/>
      <c r="D1" s="77"/>
      <c r="E1" s="77"/>
      <c r="F1" s="77"/>
      <c r="G1" s="77"/>
      <c r="H1"/>
      <c r="I1" s="594" t="s">
        <v>504</v>
      </c>
      <c r="J1" s="77"/>
    </row>
    <row r="2" spans="1:10" ht="48" customHeight="1" x14ac:dyDescent="0.25">
      <c r="A2" s="1061" t="s">
        <v>505</v>
      </c>
      <c r="B2" s="1061"/>
      <c r="C2" s="1061"/>
      <c r="D2" s="1061"/>
      <c r="E2" s="1061"/>
      <c r="F2" s="1061"/>
      <c r="G2" s="1061"/>
      <c r="H2" s="1061"/>
      <c r="I2" s="1061"/>
      <c r="J2" s="1061"/>
    </row>
    <row r="3" spans="1:10" ht="48" customHeight="1" x14ac:dyDescent="0.25">
      <c r="A3" s="1061"/>
      <c r="B3" s="1061"/>
      <c r="C3" s="1061"/>
      <c r="D3" s="1061"/>
      <c r="E3" s="1061"/>
      <c r="F3" s="1061"/>
      <c r="G3" s="1061"/>
      <c r="H3" s="1061"/>
      <c r="I3" s="1061"/>
      <c r="J3" s="1061"/>
    </row>
    <row r="4" spans="1:10" ht="2.25" customHeight="1" x14ac:dyDescent="0.25">
      <c r="A4" s="595"/>
      <c r="B4" s="595"/>
      <c r="C4" s="595"/>
      <c r="D4" s="595"/>
      <c r="E4" s="595"/>
      <c r="F4" s="595"/>
      <c r="G4" s="595"/>
      <c r="H4" s="595"/>
      <c r="I4" s="595"/>
      <c r="J4" s="595"/>
    </row>
    <row r="5" spans="1:10" ht="19.7" customHeight="1" x14ac:dyDescent="0.25">
      <c r="A5" s="596" t="s">
        <v>1</v>
      </c>
      <c r="B5" s="596"/>
      <c r="C5" s="596"/>
      <c r="D5" s="596"/>
      <c r="E5" s="596"/>
      <c r="F5" s="596"/>
      <c r="G5" s="596"/>
      <c r="H5" s="596"/>
      <c r="I5" s="597" t="s">
        <v>4</v>
      </c>
      <c r="J5" s="596"/>
    </row>
    <row r="6" spans="1:10" ht="0.75" customHeight="1" x14ac:dyDescent="0.25">
      <c r="A6" s="1012" t="s">
        <v>506</v>
      </c>
      <c r="B6" s="1012"/>
      <c r="C6" s="1012"/>
      <c r="D6" s="1012"/>
      <c r="E6" s="121"/>
      <c r="F6" s="1012" t="s">
        <v>1</v>
      </c>
      <c r="G6" s="1012"/>
      <c r="H6" s="1012"/>
      <c r="I6" s="1012"/>
      <c r="J6" s="598"/>
    </row>
    <row r="7" spans="1:10" ht="66" customHeight="1" x14ac:dyDescent="0.25">
      <c r="A7" s="1062" t="s">
        <v>507</v>
      </c>
      <c r="B7" s="1063"/>
      <c r="C7" s="1063"/>
      <c r="D7" s="1064"/>
      <c r="E7" s="1065" t="s">
        <v>6</v>
      </c>
      <c r="F7" s="1064"/>
      <c r="G7" s="599" t="s">
        <v>508</v>
      </c>
      <c r="H7" s="599" t="s">
        <v>8</v>
      </c>
      <c r="I7" s="599" t="s">
        <v>509</v>
      </c>
      <c r="J7" s="599" t="s">
        <v>510</v>
      </c>
    </row>
    <row r="8" spans="1:10" ht="15.75" customHeight="1" x14ac:dyDescent="0.25">
      <c r="A8" s="1066">
        <v>1</v>
      </c>
      <c r="B8" s="1067"/>
      <c r="C8" s="1067"/>
      <c r="D8" s="1068"/>
      <c r="E8" s="1066">
        <v>2</v>
      </c>
      <c r="F8" s="1068"/>
      <c r="G8" s="600">
        <v>3</v>
      </c>
      <c r="H8" s="600">
        <v>4</v>
      </c>
      <c r="I8" s="601">
        <v>5</v>
      </c>
      <c r="J8" s="602">
        <v>6</v>
      </c>
    </row>
    <row r="9" spans="1:10" ht="24.75" customHeight="1" thickBot="1" x14ac:dyDescent="0.3">
      <c r="A9" s="1057" t="s">
        <v>511</v>
      </c>
      <c r="B9" s="1058"/>
      <c r="C9" s="1058"/>
      <c r="D9" s="1058"/>
      <c r="E9" s="1058"/>
      <c r="F9" s="1058"/>
      <c r="G9" s="603">
        <f>G11+G154</f>
        <v>257637372</v>
      </c>
      <c r="H9" s="603">
        <f t="shared" ref="H9:I9" si="0">H11+H154</f>
        <v>264465159</v>
      </c>
      <c r="I9" s="603">
        <f t="shared" si="0"/>
        <v>98610071.800000012</v>
      </c>
      <c r="J9" s="604">
        <f>I9/H9%</f>
        <v>37.286602202296152</v>
      </c>
    </row>
    <row r="10" spans="1:10" ht="13.5" customHeight="1" thickTop="1" x14ac:dyDescent="0.25">
      <c r="A10" s="1059" t="s">
        <v>46</v>
      </c>
      <c r="B10" s="1060"/>
      <c r="C10" s="1060"/>
      <c r="D10" s="1060"/>
      <c r="E10" s="1060"/>
      <c r="F10" s="605"/>
      <c r="G10" s="606"/>
      <c r="H10" s="607"/>
      <c r="I10" s="607"/>
      <c r="J10" s="608"/>
    </row>
    <row r="11" spans="1:10" ht="24" customHeight="1" thickBot="1" x14ac:dyDescent="0.3">
      <c r="A11" s="1039" t="s">
        <v>512</v>
      </c>
      <c r="B11" s="1040"/>
      <c r="C11" s="1040"/>
      <c r="D11" s="1040"/>
      <c r="E11" s="1040"/>
      <c r="F11" s="1041"/>
      <c r="G11" s="609">
        <f>G13+G42</f>
        <v>126675682</v>
      </c>
      <c r="H11" s="609">
        <f>H13+H42</f>
        <v>129718719</v>
      </c>
      <c r="I11" s="609">
        <f>I13+I42+0.4</f>
        <v>30575415.399999999</v>
      </c>
      <c r="J11" s="610">
        <f>I11/H11%</f>
        <v>23.570549906525056</v>
      </c>
    </row>
    <row r="12" spans="1:10" ht="15.75" customHeight="1" thickTop="1" x14ac:dyDescent="0.25">
      <c r="A12" s="1042" t="s">
        <v>46</v>
      </c>
      <c r="B12" s="1043"/>
      <c r="C12" s="1043"/>
      <c r="D12" s="1043"/>
      <c r="E12" s="1043"/>
      <c r="F12" s="611"/>
      <c r="G12" s="612"/>
      <c r="H12" s="612"/>
      <c r="I12" s="612"/>
      <c r="J12" s="613"/>
    </row>
    <row r="13" spans="1:10" ht="21" customHeight="1" thickBot="1" x14ac:dyDescent="0.3">
      <c r="A13" s="1036" t="s">
        <v>513</v>
      </c>
      <c r="B13" s="1037"/>
      <c r="C13" s="1037"/>
      <c r="D13" s="1037"/>
      <c r="E13" s="1037"/>
      <c r="F13" s="1037"/>
      <c r="G13" s="614">
        <v>43581751</v>
      </c>
      <c r="H13" s="614">
        <v>44635162</v>
      </c>
      <c r="I13" s="614">
        <v>21676812</v>
      </c>
      <c r="J13" s="615">
        <v>48.56</v>
      </c>
    </row>
    <row r="14" spans="1:10" ht="16.5" customHeight="1" x14ac:dyDescent="0.25">
      <c r="A14" s="616" t="s">
        <v>1</v>
      </c>
      <c r="B14" s="1022" t="s">
        <v>165</v>
      </c>
      <c r="C14" s="1023"/>
      <c r="D14" s="1023"/>
      <c r="E14" s="1023"/>
      <c r="F14" s="1023"/>
      <c r="G14" s="617">
        <v>710000</v>
      </c>
      <c r="H14" s="617">
        <v>762000</v>
      </c>
      <c r="I14" s="617">
        <v>12000</v>
      </c>
      <c r="J14" s="618">
        <v>1.57</v>
      </c>
    </row>
    <row r="15" spans="1:10" ht="15.75" customHeight="1" x14ac:dyDescent="0.25">
      <c r="A15" s="619"/>
      <c r="B15" s="1011" t="s">
        <v>1</v>
      </c>
      <c r="C15" s="1025" t="s">
        <v>396</v>
      </c>
      <c r="D15" s="1026"/>
      <c r="E15" s="1026"/>
      <c r="F15" s="1026"/>
      <c r="G15" s="620">
        <v>660000</v>
      </c>
      <c r="H15" s="621">
        <v>700000</v>
      </c>
      <c r="I15" s="620">
        <v>0</v>
      </c>
      <c r="J15" s="622">
        <v>0</v>
      </c>
    </row>
    <row r="16" spans="1:10" ht="30.75" customHeight="1" x14ac:dyDescent="0.25">
      <c r="A16" s="619"/>
      <c r="B16" s="1012"/>
      <c r="C16" s="1011" t="s">
        <v>1</v>
      </c>
      <c r="D16" s="738" t="s">
        <v>397</v>
      </c>
      <c r="E16" s="739"/>
      <c r="F16" s="739"/>
      <c r="G16" s="623">
        <v>660000</v>
      </c>
      <c r="H16" s="81">
        <v>700000</v>
      </c>
      <c r="I16" s="623">
        <v>0</v>
      </c>
      <c r="J16" s="624">
        <v>0</v>
      </c>
    </row>
    <row r="17" spans="1:10" ht="15.75" customHeight="1" x14ac:dyDescent="0.25">
      <c r="A17" s="619"/>
      <c r="B17" s="1012"/>
      <c r="C17" s="1028"/>
      <c r="D17" s="121" t="s">
        <v>1</v>
      </c>
      <c r="E17" s="1052" t="s">
        <v>514</v>
      </c>
      <c r="F17" s="1053"/>
      <c r="G17" s="625">
        <v>660000</v>
      </c>
      <c r="H17" s="626">
        <v>700000</v>
      </c>
      <c r="I17" s="625">
        <v>0</v>
      </c>
      <c r="J17" s="627">
        <v>0</v>
      </c>
    </row>
    <row r="18" spans="1:10" ht="15.75" customHeight="1" x14ac:dyDescent="0.25">
      <c r="A18" s="619"/>
      <c r="B18" s="1012"/>
      <c r="C18" s="1025" t="s">
        <v>398</v>
      </c>
      <c r="D18" s="1026"/>
      <c r="E18" s="1026"/>
      <c r="F18" s="1026"/>
      <c r="G18" s="620">
        <v>50000</v>
      </c>
      <c r="H18" s="621">
        <v>50000</v>
      </c>
      <c r="I18" s="620">
        <v>0</v>
      </c>
      <c r="J18" s="622">
        <v>0</v>
      </c>
    </row>
    <row r="19" spans="1:10" ht="25.5" customHeight="1" x14ac:dyDescent="0.25">
      <c r="A19" s="619"/>
      <c r="B19" s="1012"/>
      <c r="C19" s="1011" t="s">
        <v>1</v>
      </c>
      <c r="D19" s="738" t="s">
        <v>397</v>
      </c>
      <c r="E19" s="739"/>
      <c r="F19" s="739"/>
      <c r="G19" s="623">
        <v>50000</v>
      </c>
      <c r="H19" s="81">
        <v>50000</v>
      </c>
      <c r="I19" s="623">
        <v>0</v>
      </c>
      <c r="J19" s="624">
        <v>0</v>
      </c>
    </row>
    <row r="20" spans="1:10" ht="15.75" customHeight="1" x14ac:dyDescent="0.25">
      <c r="A20" s="619"/>
      <c r="B20" s="1012"/>
      <c r="C20" s="1028"/>
      <c r="D20" s="121" t="s">
        <v>1</v>
      </c>
      <c r="E20" s="1052" t="s">
        <v>514</v>
      </c>
      <c r="F20" s="1053"/>
      <c r="G20" s="628">
        <v>50000</v>
      </c>
      <c r="H20" s="629">
        <v>50000</v>
      </c>
      <c r="I20" s="628">
        <v>0</v>
      </c>
      <c r="J20" s="630">
        <v>0</v>
      </c>
    </row>
    <row r="21" spans="1:10" ht="15.75" customHeight="1" x14ac:dyDescent="0.25">
      <c r="A21" s="619"/>
      <c r="B21" s="1012"/>
      <c r="C21" s="1025" t="s">
        <v>400</v>
      </c>
      <c r="D21" s="1026"/>
      <c r="E21" s="1026"/>
      <c r="F21" s="1026"/>
      <c r="G21" s="620">
        <v>0</v>
      </c>
      <c r="H21" s="621">
        <v>12000</v>
      </c>
      <c r="I21" s="620">
        <v>12000</v>
      </c>
      <c r="J21" s="622">
        <v>100</v>
      </c>
    </row>
    <row r="22" spans="1:10" ht="25.5" customHeight="1" x14ac:dyDescent="0.25">
      <c r="A22" s="619"/>
      <c r="B22" s="1012"/>
      <c r="C22" s="1011" t="s">
        <v>1</v>
      </c>
      <c r="D22" s="738" t="s">
        <v>397</v>
      </c>
      <c r="E22" s="739"/>
      <c r="F22" s="740"/>
      <c r="G22" s="623">
        <v>0</v>
      </c>
      <c r="H22" s="81">
        <v>12000</v>
      </c>
      <c r="I22" s="623">
        <v>12000</v>
      </c>
      <c r="J22" s="624">
        <v>100</v>
      </c>
    </row>
    <row r="23" spans="1:10" ht="16.5" customHeight="1" x14ac:dyDescent="0.25">
      <c r="A23" s="619"/>
      <c r="B23" s="1028"/>
      <c r="C23" s="1013"/>
      <c r="D23" s="631" t="s">
        <v>1</v>
      </c>
      <c r="E23" s="1018" t="s">
        <v>515</v>
      </c>
      <c r="F23" s="1019"/>
      <c r="G23" s="628">
        <v>0</v>
      </c>
      <c r="H23" s="629">
        <v>12000</v>
      </c>
      <c r="I23" s="628">
        <v>12000</v>
      </c>
      <c r="J23" s="630">
        <v>100</v>
      </c>
    </row>
    <row r="24" spans="1:10" s="104" customFormat="1" ht="15.75" customHeight="1" x14ac:dyDescent="0.25">
      <c r="A24" s="619"/>
      <c r="B24" s="1022" t="s">
        <v>189</v>
      </c>
      <c r="C24" s="1023"/>
      <c r="D24" s="1023"/>
      <c r="E24" s="1023"/>
      <c r="F24" s="1023"/>
      <c r="G24" s="617">
        <v>42871751</v>
      </c>
      <c r="H24" s="617">
        <v>43873162</v>
      </c>
      <c r="I24" s="617">
        <v>21664812</v>
      </c>
      <c r="J24" s="618">
        <v>49.38</v>
      </c>
    </row>
    <row r="25" spans="1:10" ht="15.75" customHeight="1" x14ac:dyDescent="0.25">
      <c r="A25" s="619"/>
      <c r="B25" s="1011" t="s">
        <v>1</v>
      </c>
      <c r="C25" s="1025" t="s">
        <v>190</v>
      </c>
      <c r="D25" s="1026"/>
      <c r="E25" s="1026"/>
      <c r="F25" s="1026"/>
      <c r="G25" s="620">
        <v>16507200</v>
      </c>
      <c r="H25" s="621">
        <v>16532200</v>
      </c>
      <c r="I25" s="620">
        <v>8325200</v>
      </c>
      <c r="J25" s="622">
        <v>50.36</v>
      </c>
    </row>
    <row r="26" spans="1:10" ht="15.75" customHeight="1" x14ac:dyDescent="0.25">
      <c r="A26" s="619"/>
      <c r="B26" s="1012"/>
      <c r="C26" s="1011" t="s">
        <v>1</v>
      </c>
      <c r="D26" s="738" t="s">
        <v>428</v>
      </c>
      <c r="E26" s="739"/>
      <c r="F26" s="739"/>
      <c r="G26" s="623">
        <v>16507200</v>
      </c>
      <c r="H26" s="81">
        <v>16532200</v>
      </c>
      <c r="I26" s="623">
        <v>8325200</v>
      </c>
      <c r="J26" s="624">
        <v>50.36</v>
      </c>
    </row>
    <row r="27" spans="1:10" ht="15.75" customHeight="1" x14ac:dyDescent="0.25">
      <c r="A27" s="619"/>
      <c r="B27" s="1012"/>
      <c r="C27" s="1012"/>
      <c r="D27" s="1049" t="s">
        <v>1</v>
      </c>
      <c r="E27" s="1016" t="s">
        <v>516</v>
      </c>
      <c r="F27" s="1017"/>
      <c r="G27" s="628">
        <v>5127200</v>
      </c>
      <c r="H27" s="629">
        <v>5152200</v>
      </c>
      <c r="I27" s="628">
        <v>2625200</v>
      </c>
      <c r="J27" s="630">
        <v>50.95</v>
      </c>
    </row>
    <row r="28" spans="1:10" ht="15.75" customHeight="1" x14ac:dyDescent="0.25">
      <c r="A28" s="619"/>
      <c r="B28" s="1012"/>
      <c r="C28" s="1028"/>
      <c r="D28" s="1051"/>
      <c r="E28" s="1016" t="s">
        <v>517</v>
      </c>
      <c r="F28" s="1017"/>
      <c r="G28" s="628">
        <v>11380000</v>
      </c>
      <c r="H28" s="629">
        <v>11380000</v>
      </c>
      <c r="I28" s="628">
        <v>5700000</v>
      </c>
      <c r="J28" s="630">
        <v>50.09</v>
      </c>
    </row>
    <row r="29" spans="1:10" ht="15.75" customHeight="1" x14ac:dyDescent="0.25">
      <c r="A29" s="619"/>
      <c r="B29" s="1012"/>
      <c r="C29" s="1025" t="s">
        <v>192</v>
      </c>
      <c r="D29" s="1026"/>
      <c r="E29" s="1026"/>
      <c r="F29" s="1026"/>
      <c r="G29" s="620">
        <v>6875393</v>
      </c>
      <c r="H29" s="621">
        <v>7195780</v>
      </c>
      <c r="I29" s="620">
        <v>3390612</v>
      </c>
      <c r="J29" s="622">
        <v>47.12</v>
      </c>
    </row>
    <row r="30" spans="1:10" ht="15.75" customHeight="1" x14ac:dyDescent="0.25">
      <c r="A30" s="619"/>
      <c r="B30" s="1012"/>
      <c r="C30" s="1011" t="s">
        <v>1</v>
      </c>
      <c r="D30" s="738" t="s">
        <v>428</v>
      </c>
      <c r="E30" s="739"/>
      <c r="F30" s="739"/>
      <c r="G30" s="623">
        <v>6875393</v>
      </c>
      <c r="H30" s="81">
        <v>7195780</v>
      </c>
      <c r="I30" s="623">
        <v>3390612</v>
      </c>
      <c r="J30" s="624">
        <v>47.12</v>
      </c>
    </row>
    <row r="31" spans="1:10" ht="15.75" customHeight="1" x14ac:dyDescent="0.25">
      <c r="A31" s="619"/>
      <c r="B31" s="1012"/>
      <c r="C31" s="1012"/>
      <c r="D31" s="1049" t="s">
        <v>1</v>
      </c>
      <c r="E31" s="1016" t="s">
        <v>518</v>
      </c>
      <c r="F31" s="1017"/>
      <c r="G31" s="628">
        <v>6525393</v>
      </c>
      <c r="H31" s="629">
        <v>6795780</v>
      </c>
      <c r="I31" s="628">
        <v>3120780</v>
      </c>
      <c r="J31" s="630">
        <v>45.92</v>
      </c>
    </row>
    <row r="32" spans="1:10" ht="25.5" customHeight="1" x14ac:dyDescent="0.25">
      <c r="A32" s="619"/>
      <c r="B32" s="1012"/>
      <c r="C32" s="1028"/>
      <c r="D32" s="1051"/>
      <c r="E32" s="1016" t="s">
        <v>519</v>
      </c>
      <c r="F32" s="1017"/>
      <c r="G32" s="628">
        <v>350000</v>
      </c>
      <c r="H32" s="629">
        <v>400000</v>
      </c>
      <c r="I32" s="628">
        <v>269832</v>
      </c>
      <c r="J32" s="630">
        <v>67.459999999999994</v>
      </c>
    </row>
    <row r="33" spans="1:10" ht="15.75" customHeight="1" x14ac:dyDescent="0.25">
      <c r="A33" s="619"/>
      <c r="B33" s="1012"/>
      <c r="C33" s="1025" t="s">
        <v>193</v>
      </c>
      <c r="D33" s="1026"/>
      <c r="E33" s="1026"/>
      <c r="F33" s="1026"/>
      <c r="G33" s="620">
        <v>11224385</v>
      </c>
      <c r="H33" s="621">
        <v>11831809</v>
      </c>
      <c r="I33" s="620">
        <v>5812100</v>
      </c>
      <c r="J33" s="622">
        <v>49.12</v>
      </c>
    </row>
    <row r="34" spans="1:10" ht="15.75" customHeight="1" x14ac:dyDescent="0.25">
      <c r="A34" s="619"/>
      <c r="B34" s="1012"/>
      <c r="C34" s="632" t="s">
        <v>1</v>
      </c>
      <c r="D34" s="738" t="s">
        <v>428</v>
      </c>
      <c r="E34" s="739"/>
      <c r="F34" s="739"/>
      <c r="G34" s="623">
        <v>11224385</v>
      </c>
      <c r="H34" s="81">
        <v>11831809</v>
      </c>
      <c r="I34" s="623">
        <v>5812100</v>
      </c>
      <c r="J34" s="624">
        <v>49.12</v>
      </c>
    </row>
    <row r="35" spans="1:10" ht="16.5" customHeight="1" x14ac:dyDescent="0.25">
      <c r="A35" s="1020" t="s">
        <v>1</v>
      </c>
      <c r="B35" s="1012"/>
      <c r="C35" s="1012"/>
      <c r="D35" s="1012"/>
      <c r="E35" s="1016" t="s">
        <v>520</v>
      </c>
      <c r="F35" s="1017"/>
      <c r="G35" s="628">
        <v>11224385</v>
      </c>
      <c r="H35" s="629">
        <v>11831809</v>
      </c>
      <c r="I35" s="628">
        <v>5812100</v>
      </c>
      <c r="J35" s="630">
        <v>49.12</v>
      </c>
    </row>
    <row r="36" spans="1:10" ht="15.75" customHeight="1" x14ac:dyDescent="0.25">
      <c r="A36" s="619" t="s">
        <v>1</v>
      </c>
      <c r="B36" s="100"/>
      <c r="C36" s="1025" t="s">
        <v>194</v>
      </c>
      <c r="D36" s="1026"/>
      <c r="E36" s="1026"/>
      <c r="F36" s="1026"/>
      <c r="G36" s="620">
        <v>7439225</v>
      </c>
      <c r="H36" s="621">
        <v>7451225</v>
      </c>
      <c r="I36" s="620">
        <v>3720000</v>
      </c>
      <c r="J36" s="622">
        <v>49.92</v>
      </c>
    </row>
    <row r="37" spans="1:10" ht="15.75" customHeight="1" x14ac:dyDescent="0.25">
      <c r="A37" s="619"/>
      <c r="B37" s="100"/>
      <c r="C37" s="1011" t="s">
        <v>1</v>
      </c>
      <c r="D37" s="738" t="s">
        <v>428</v>
      </c>
      <c r="E37" s="739"/>
      <c r="F37" s="739"/>
      <c r="G37" s="623">
        <v>7439225</v>
      </c>
      <c r="H37" s="81">
        <v>7451225</v>
      </c>
      <c r="I37" s="623">
        <v>3720000</v>
      </c>
      <c r="J37" s="624">
        <v>49.92</v>
      </c>
    </row>
    <row r="38" spans="1:10" ht="18" customHeight="1" x14ac:dyDescent="0.25">
      <c r="A38" s="619"/>
      <c r="B38" s="100"/>
      <c r="C38" s="1028"/>
      <c r="D38" s="121" t="s">
        <v>1</v>
      </c>
      <c r="E38" s="1016" t="s">
        <v>521</v>
      </c>
      <c r="F38" s="1017"/>
      <c r="G38" s="628">
        <v>7439225</v>
      </c>
      <c r="H38" s="629">
        <v>7451225</v>
      </c>
      <c r="I38" s="628">
        <v>3720000</v>
      </c>
      <c r="J38" s="630">
        <v>49.92</v>
      </c>
    </row>
    <row r="39" spans="1:10" ht="14.25" customHeight="1" x14ac:dyDescent="0.25">
      <c r="A39" s="619"/>
      <c r="B39" s="100"/>
      <c r="C39" s="1025" t="s">
        <v>431</v>
      </c>
      <c r="D39" s="1026"/>
      <c r="E39" s="1026"/>
      <c r="F39" s="1026"/>
      <c r="G39" s="620">
        <v>825548</v>
      </c>
      <c r="H39" s="621">
        <v>862148</v>
      </c>
      <c r="I39" s="620">
        <v>416900</v>
      </c>
      <c r="J39" s="622">
        <v>48.36</v>
      </c>
    </row>
    <row r="40" spans="1:10" ht="15.75" customHeight="1" x14ac:dyDescent="0.25">
      <c r="A40" s="619"/>
      <c r="B40" s="100"/>
      <c r="C40" s="1011" t="s">
        <v>1</v>
      </c>
      <c r="D40" s="738" t="s">
        <v>428</v>
      </c>
      <c r="E40" s="739"/>
      <c r="F40" s="739"/>
      <c r="G40" s="623">
        <v>825548</v>
      </c>
      <c r="H40" s="81">
        <v>862148</v>
      </c>
      <c r="I40" s="623">
        <v>416900</v>
      </c>
      <c r="J40" s="624">
        <v>48.36</v>
      </c>
    </row>
    <row r="41" spans="1:10" ht="18" customHeight="1" x14ac:dyDescent="0.25">
      <c r="A41" s="633"/>
      <c r="B41" s="120"/>
      <c r="C41" s="1028"/>
      <c r="D41" s="121" t="s">
        <v>1</v>
      </c>
      <c r="E41" s="1016" t="s">
        <v>522</v>
      </c>
      <c r="F41" s="1017"/>
      <c r="G41" s="628">
        <v>825548</v>
      </c>
      <c r="H41" s="629">
        <v>862148</v>
      </c>
      <c r="I41" s="628">
        <v>416900</v>
      </c>
      <c r="J41" s="630">
        <v>48.36</v>
      </c>
    </row>
    <row r="42" spans="1:10" ht="21" customHeight="1" thickBot="1" x14ac:dyDescent="0.3">
      <c r="A42" s="1036" t="s">
        <v>523</v>
      </c>
      <c r="B42" s="1037"/>
      <c r="C42" s="1037"/>
      <c r="D42" s="1037"/>
      <c r="E42" s="1037"/>
      <c r="F42" s="1037"/>
      <c r="G42" s="614">
        <v>83093931</v>
      </c>
      <c r="H42" s="614">
        <v>85083557</v>
      </c>
      <c r="I42" s="614">
        <v>8898603</v>
      </c>
      <c r="J42" s="615">
        <v>10.46</v>
      </c>
    </row>
    <row r="43" spans="1:10" ht="15.75" customHeight="1" x14ac:dyDescent="0.25">
      <c r="A43" s="616" t="s">
        <v>1</v>
      </c>
      <c r="B43" s="1022" t="s">
        <v>52</v>
      </c>
      <c r="C43" s="1023"/>
      <c r="D43" s="1023"/>
      <c r="E43" s="1023"/>
      <c r="F43" s="1023"/>
      <c r="G43" s="617">
        <v>7004000</v>
      </c>
      <c r="H43" s="617">
        <v>7154000</v>
      </c>
      <c r="I43" s="617">
        <v>0</v>
      </c>
      <c r="J43" s="618">
        <v>0</v>
      </c>
    </row>
    <row r="44" spans="1:10" s="634" customFormat="1" ht="15.75" customHeight="1" x14ac:dyDescent="0.25">
      <c r="A44" s="619"/>
      <c r="B44" s="1011" t="s">
        <v>1</v>
      </c>
      <c r="C44" s="1025" t="s">
        <v>75</v>
      </c>
      <c r="D44" s="1026"/>
      <c r="E44" s="1026"/>
      <c r="F44" s="1026"/>
      <c r="G44" s="620">
        <v>7004000</v>
      </c>
      <c r="H44" s="621">
        <v>7154000</v>
      </c>
      <c r="I44" s="620">
        <v>0</v>
      </c>
      <c r="J44" s="622">
        <v>0</v>
      </c>
    </row>
    <row r="45" spans="1:10" ht="26.25" customHeight="1" x14ac:dyDescent="0.25">
      <c r="A45" s="619"/>
      <c r="B45" s="1012"/>
      <c r="C45" s="1011" t="s">
        <v>1</v>
      </c>
      <c r="D45" s="738" t="s">
        <v>274</v>
      </c>
      <c r="E45" s="739"/>
      <c r="F45" s="739"/>
      <c r="G45" s="623">
        <v>4504000</v>
      </c>
      <c r="H45" s="81">
        <v>5275311</v>
      </c>
      <c r="I45" s="623">
        <v>0</v>
      </c>
      <c r="J45" s="624">
        <v>0</v>
      </c>
    </row>
    <row r="46" spans="1:10" s="636" customFormat="1" ht="13.5" customHeight="1" x14ac:dyDescent="0.25">
      <c r="A46" s="619"/>
      <c r="B46" s="1012"/>
      <c r="C46" s="1012"/>
      <c r="D46" s="635" t="s">
        <v>1</v>
      </c>
      <c r="E46" s="1016" t="s">
        <v>524</v>
      </c>
      <c r="F46" s="1017"/>
      <c r="G46" s="628">
        <v>4504000</v>
      </c>
      <c r="H46" s="629">
        <v>5275311</v>
      </c>
      <c r="I46" s="628">
        <v>0</v>
      </c>
      <c r="J46" s="630">
        <v>0</v>
      </c>
    </row>
    <row r="47" spans="1:10" ht="27" customHeight="1" x14ac:dyDescent="0.25">
      <c r="A47" s="619"/>
      <c r="B47" s="1012"/>
      <c r="C47" s="1012"/>
      <c r="D47" s="738" t="s">
        <v>275</v>
      </c>
      <c r="E47" s="739"/>
      <c r="F47" s="739"/>
      <c r="G47" s="623">
        <v>2500000</v>
      </c>
      <c r="H47" s="81">
        <v>1878689</v>
      </c>
      <c r="I47" s="623">
        <v>0</v>
      </c>
      <c r="J47" s="624">
        <v>0</v>
      </c>
    </row>
    <row r="48" spans="1:10" s="636" customFormat="1" ht="14.25" customHeight="1" x14ac:dyDescent="0.25">
      <c r="A48" s="619"/>
      <c r="B48" s="1028"/>
      <c r="C48" s="1028"/>
      <c r="D48" s="637" t="s">
        <v>1</v>
      </c>
      <c r="E48" s="1016" t="s">
        <v>524</v>
      </c>
      <c r="F48" s="1017"/>
      <c r="G48" s="628">
        <v>2500000</v>
      </c>
      <c r="H48" s="629">
        <v>1878689</v>
      </c>
      <c r="I48" s="628">
        <v>0</v>
      </c>
      <c r="J48" s="630">
        <v>0</v>
      </c>
    </row>
    <row r="49" spans="1:10" ht="15.75" customHeight="1" x14ac:dyDescent="0.25">
      <c r="A49" s="619"/>
      <c r="B49" s="1022" t="s">
        <v>116</v>
      </c>
      <c r="C49" s="1023"/>
      <c r="D49" s="1023"/>
      <c r="E49" s="1023"/>
      <c r="F49" s="1023"/>
      <c r="G49" s="617">
        <v>100000</v>
      </c>
      <c r="H49" s="617">
        <v>100000</v>
      </c>
      <c r="I49" s="617">
        <v>0</v>
      </c>
      <c r="J49" s="618">
        <v>0</v>
      </c>
    </row>
    <row r="50" spans="1:10" s="634" customFormat="1" ht="15.75" customHeight="1" x14ac:dyDescent="0.25">
      <c r="A50" s="619"/>
      <c r="B50" s="1011" t="s">
        <v>1</v>
      </c>
      <c r="C50" s="1025" t="s">
        <v>325</v>
      </c>
      <c r="D50" s="1026"/>
      <c r="E50" s="1026"/>
      <c r="F50" s="1026"/>
      <c r="G50" s="620">
        <v>100000</v>
      </c>
      <c r="H50" s="621">
        <v>100000</v>
      </c>
      <c r="I50" s="620">
        <v>0</v>
      </c>
      <c r="J50" s="622">
        <v>0</v>
      </c>
    </row>
    <row r="51" spans="1:10" ht="25.5" customHeight="1" x14ac:dyDescent="0.25">
      <c r="A51" s="619"/>
      <c r="B51" s="1012"/>
      <c r="C51" s="1011" t="s">
        <v>1</v>
      </c>
      <c r="D51" s="738" t="s">
        <v>326</v>
      </c>
      <c r="E51" s="739"/>
      <c r="F51" s="740"/>
      <c r="G51" s="623">
        <v>100000</v>
      </c>
      <c r="H51" s="81">
        <v>100000</v>
      </c>
      <c r="I51" s="623">
        <v>0</v>
      </c>
      <c r="J51" s="624">
        <v>0</v>
      </c>
    </row>
    <row r="52" spans="1:10" s="636" customFormat="1" ht="15" customHeight="1" x14ac:dyDescent="0.25">
      <c r="A52" s="619"/>
      <c r="B52" s="1028"/>
      <c r="C52" s="1013"/>
      <c r="D52" s="638" t="s">
        <v>1</v>
      </c>
      <c r="E52" s="1018" t="s">
        <v>525</v>
      </c>
      <c r="F52" s="1019"/>
      <c r="G52" s="628">
        <v>100000</v>
      </c>
      <c r="H52" s="629">
        <v>100000</v>
      </c>
      <c r="I52" s="628">
        <v>0</v>
      </c>
      <c r="J52" s="630">
        <v>0</v>
      </c>
    </row>
    <row r="53" spans="1:10" ht="15.75" customHeight="1" x14ac:dyDescent="0.25">
      <c r="A53" s="619"/>
      <c r="B53" s="1022" t="s">
        <v>126</v>
      </c>
      <c r="C53" s="1023"/>
      <c r="D53" s="1023"/>
      <c r="E53" s="1023"/>
      <c r="F53" s="1023"/>
      <c r="G53" s="617">
        <v>341775</v>
      </c>
      <c r="H53" s="617">
        <v>341775</v>
      </c>
      <c r="I53" s="617">
        <v>0</v>
      </c>
      <c r="J53" s="618">
        <v>0</v>
      </c>
    </row>
    <row r="54" spans="1:10" s="634" customFormat="1" ht="15.75" customHeight="1" x14ac:dyDescent="0.25">
      <c r="A54" s="619"/>
      <c r="B54" s="1011" t="s">
        <v>1</v>
      </c>
      <c r="C54" s="1025" t="s">
        <v>130</v>
      </c>
      <c r="D54" s="1026"/>
      <c r="E54" s="1026"/>
      <c r="F54" s="1027"/>
      <c r="G54" s="620">
        <v>341775</v>
      </c>
      <c r="H54" s="621">
        <v>341775</v>
      </c>
      <c r="I54" s="620">
        <v>0</v>
      </c>
      <c r="J54" s="622">
        <v>0</v>
      </c>
    </row>
    <row r="55" spans="1:10" ht="26.25" customHeight="1" x14ac:dyDescent="0.25">
      <c r="A55" s="619"/>
      <c r="B55" s="1012"/>
      <c r="C55" s="1011" t="s">
        <v>1</v>
      </c>
      <c r="D55" s="738" t="s">
        <v>337</v>
      </c>
      <c r="E55" s="739"/>
      <c r="F55" s="740"/>
      <c r="G55" s="623">
        <v>290509</v>
      </c>
      <c r="H55" s="81">
        <v>290509</v>
      </c>
      <c r="I55" s="623">
        <v>0</v>
      </c>
      <c r="J55" s="624">
        <v>0</v>
      </c>
    </row>
    <row r="56" spans="1:10" s="636" customFormat="1" ht="18" customHeight="1" x14ac:dyDescent="0.25">
      <c r="A56" s="619"/>
      <c r="B56" s="1012"/>
      <c r="C56" s="1012"/>
      <c r="D56" s="635" t="s">
        <v>1</v>
      </c>
      <c r="E56" s="1016" t="s">
        <v>526</v>
      </c>
      <c r="F56" s="1017"/>
      <c r="G56" s="628">
        <v>290509</v>
      </c>
      <c r="H56" s="629">
        <v>290509</v>
      </c>
      <c r="I56" s="628">
        <v>0</v>
      </c>
      <c r="J56" s="630">
        <v>0</v>
      </c>
    </row>
    <row r="57" spans="1:10" ht="27" customHeight="1" x14ac:dyDescent="0.25">
      <c r="A57" s="619"/>
      <c r="B57" s="1012"/>
      <c r="C57" s="1012"/>
      <c r="D57" s="738" t="s">
        <v>338</v>
      </c>
      <c r="E57" s="739"/>
      <c r="F57" s="740"/>
      <c r="G57" s="623">
        <v>51266</v>
      </c>
      <c r="H57" s="81">
        <v>51266</v>
      </c>
      <c r="I57" s="623">
        <v>0</v>
      </c>
      <c r="J57" s="624">
        <v>0</v>
      </c>
    </row>
    <row r="58" spans="1:10" s="636" customFormat="1" ht="16.5" customHeight="1" x14ac:dyDescent="0.25">
      <c r="A58" s="639"/>
      <c r="B58" s="1013"/>
      <c r="C58" s="1013"/>
      <c r="D58" s="638" t="s">
        <v>1</v>
      </c>
      <c r="E58" s="1018" t="s">
        <v>526</v>
      </c>
      <c r="F58" s="1019"/>
      <c r="G58" s="640">
        <v>51266</v>
      </c>
      <c r="H58" s="641">
        <v>51266</v>
      </c>
      <c r="I58" s="640">
        <v>0</v>
      </c>
      <c r="J58" s="642">
        <v>0</v>
      </c>
    </row>
    <row r="59" spans="1:10" ht="15.75" customHeight="1" x14ac:dyDescent="0.25">
      <c r="A59" s="619"/>
      <c r="B59" s="1022" t="s">
        <v>351</v>
      </c>
      <c r="C59" s="1023"/>
      <c r="D59" s="1023"/>
      <c r="E59" s="1023"/>
      <c r="F59" s="1023"/>
      <c r="G59" s="617">
        <v>205000</v>
      </c>
      <c r="H59" s="617">
        <v>205000</v>
      </c>
      <c r="I59" s="617">
        <v>205000</v>
      </c>
      <c r="J59" s="618">
        <v>100</v>
      </c>
    </row>
    <row r="60" spans="1:10" s="634" customFormat="1" ht="15.75" customHeight="1" x14ac:dyDescent="0.25">
      <c r="A60" s="619" t="s">
        <v>1</v>
      </c>
      <c r="B60" s="100"/>
      <c r="C60" s="1025" t="s">
        <v>352</v>
      </c>
      <c r="D60" s="1026"/>
      <c r="E60" s="1026"/>
      <c r="F60" s="1026"/>
      <c r="G60" s="620">
        <v>115000</v>
      </c>
      <c r="H60" s="621">
        <v>115000</v>
      </c>
      <c r="I60" s="620">
        <v>115000</v>
      </c>
      <c r="J60" s="622">
        <v>100</v>
      </c>
    </row>
    <row r="61" spans="1:10" ht="14.25" customHeight="1" x14ac:dyDescent="0.25">
      <c r="A61" s="619"/>
      <c r="B61" s="100"/>
      <c r="C61" s="1011" t="s">
        <v>1</v>
      </c>
      <c r="D61" s="738" t="s">
        <v>353</v>
      </c>
      <c r="E61" s="739"/>
      <c r="F61" s="739"/>
      <c r="G61" s="623">
        <v>115000</v>
      </c>
      <c r="H61" s="81">
        <v>115000</v>
      </c>
      <c r="I61" s="623">
        <v>115000</v>
      </c>
      <c r="J61" s="624">
        <v>100</v>
      </c>
    </row>
    <row r="62" spans="1:10" s="636" customFormat="1" ht="15.75" customHeight="1" x14ac:dyDescent="0.25">
      <c r="A62" s="619"/>
      <c r="B62" s="100"/>
      <c r="C62" s="1028"/>
      <c r="D62" s="635" t="s">
        <v>1</v>
      </c>
      <c r="E62" s="1016" t="s">
        <v>527</v>
      </c>
      <c r="F62" s="1017"/>
      <c r="G62" s="628">
        <v>115000</v>
      </c>
      <c r="H62" s="629">
        <v>115000</v>
      </c>
      <c r="I62" s="628">
        <v>115000</v>
      </c>
      <c r="J62" s="630">
        <v>100</v>
      </c>
    </row>
    <row r="63" spans="1:10" s="634" customFormat="1" ht="15.75" customHeight="1" x14ac:dyDescent="0.25">
      <c r="A63" s="619"/>
      <c r="B63" s="100"/>
      <c r="C63" s="1025" t="s">
        <v>354</v>
      </c>
      <c r="D63" s="1026"/>
      <c r="E63" s="1026"/>
      <c r="F63" s="1026"/>
      <c r="G63" s="620">
        <v>90000</v>
      </c>
      <c r="H63" s="621">
        <v>90000</v>
      </c>
      <c r="I63" s="620">
        <v>90000</v>
      </c>
      <c r="J63" s="622">
        <v>100</v>
      </c>
    </row>
    <row r="64" spans="1:10" ht="13.5" customHeight="1" x14ac:dyDescent="0.25">
      <c r="A64" s="619"/>
      <c r="B64" s="100"/>
      <c r="C64" s="1011" t="s">
        <v>1</v>
      </c>
      <c r="D64" s="738" t="s">
        <v>355</v>
      </c>
      <c r="E64" s="739"/>
      <c r="F64" s="740"/>
      <c r="G64" s="623">
        <v>90000</v>
      </c>
      <c r="H64" s="81">
        <v>0</v>
      </c>
      <c r="I64" s="623">
        <v>0</v>
      </c>
      <c r="J64" s="624">
        <v>0</v>
      </c>
    </row>
    <row r="65" spans="1:10" s="636" customFormat="1" ht="13.5" customHeight="1" x14ac:dyDescent="0.25">
      <c r="A65" s="619"/>
      <c r="B65" s="100"/>
      <c r="C65" s="1012"/>
      <c r="D65" s="635" t="s">
        <v>1</v>
      </c>
      <c r="E65" s="1016" t="s">
        <v>527</v>
      </c>
      <c r="F65" s="1017"/>
      <c r="G65" s="628">
        <v>90000</v>
      </c>
      <c r="H65" s="629">
        <v>0</v>
      </c>
      <c r="I65" s="628">
        <v>0</v>
      </c>
      <c r="J65" s="630">
        <v>0</v>
      </c>
    </row>
    <row r="66" spans="1:10" ht="13.5" customHeight="1" x14ac:dyDescent="0.25">
      <c r="A66" s="619"/>
      <c r="B66" s="100"/>
      <c r="C66" s="1012"/>
      <c r="D66" s="738" t="s">
        <v>353</v>
      </c>
      <c r="E66" s="739"/>
      <c r="F66" s="740"/>
      <c r="G66" s="623">
        <v>0</v>
      </c>
      <c r="H66" s="81">
        <v>90000</v>
      </c>
      <c r="I66" s="623">
        <v>90000</v>
      </c>
      <c r="J66" s="624">
        <v>100</v>
      </c>
    </row>
    <row r="67" spans="1:10" s="636" customFormat="1" ht="13.5" customHeight="1" x14ac:dyDescent="0.25">
      <c r="A67" s="619"/>
      <c r="B67" s="643"/>
      <c r="C67" s="1013"/>
      <c r="D67" s="638" t="s">
        <v>1</v>
      </c>
      <c r="E67" s="1018" t="s">
        <v>527</v>
      </c>
      <c r="F67" s="1019"/>
      <c r="G67" s="628">
        <v>0</v>
      </c>
      <c r="H67" s="629">
        <v>90000</v>
      </c>
      <c r="I67" s="628">
        <v>90000</v>
      </c>
      <c r="J67" s="630">
        <v>100</v>
      </c>
    </row>
    <row r="68" spans="1:10" ht="15.75" customHeight="1" x14ac:dyDescent="0.25">
      <c r="A68" s="1020" t="s">
        <v>1</v>
      </c>
      <c r="B68" s="1022" t="s">
        <v>154</v>
      </c>
      <c r="C68" s="1023"/>
      <c r="D68" s="1023"/>
      <c r="E68" s="1023"/>
      <c r="F68" s="1023"/>
      <c r="G68" s="617">
        <v>50000</v>
      </c>
      <c r="H68" s="617">
        <v>50000</v>
      </c>
      <c r="I68" s="617">
        <v>50000</v>
      </c>
      <c r="J68" s="618">
        <v>100</v>
      </c>
    </row>
    <row r="69" spans="1:10" s="634" customFormat="1" ht="15.75" customHeight="1" x14ac:dyDescent="0.25">
      <c r="A69" s="1020"/>
      <c r="B69" s="1011" t="s">
        <v>1</v>
      </c>
      <c r="C69" s="1025" t="s">
        <v>161</v>
      </c>
      <c r="D69" s="1026"/>
      <c r="E69" s="1026"/>
      <c r="F69" s="1026"/>
      <c r="G69" s="620">
        <v>50000</v>
      </c>
      <c r="H69" s="621">
        <v>50000</v>
      </c>
      <c r="I69" s="620">
        <v>50000</v>
      </c>
      <c r="J69" s="622">
        <v>100</v>
      </c>
    </row>
    <row r="70" spans="1:10" ht="25.5" customHeight="1" x14ac:dyDescent="0.25">
      <c r="A70" s="1020"/>
      <c r="B70" s="1012"/>
      <c r="C70" s="1011" t="s">
        <v>1</v>
      </c>
      <c r="D70" s="738" t="s">
        <v>350</v>
      </c>
      <c r="E70" s="739"/>
      <c r="F70" s="739"/>
      <c r="G70" s="623">
        <v>50000</v>
      </c>
      <c r="H70" s="81">
        <v>50000</v>
      </c>
      <c r="I70" s="623">
        <v>50000</v>
      </c>
      <c r="J70" s="624">
        <v>100</v>
      </c>
    </row>
    <row r="71" spans="1:10" ht="26.25" customHeight="1" x14ac:dyDescent="0.25">
      <c r="A71" s="1020"/>
      <c r="B71" s="1028"/>
      <c r="C71" s="1028"/>
      <c r="D71" s="644" t="s">
        <v>1</v>
      </c>
      <c r="E71" s="1016" t="s">
        <v>528</v>
      </c>
      <c r="F71" s="1017"/>
      <c r="G71" s="628">
        <v>50000</v>
      </c>
      <c r="H71" s="629">
        <v>50000</v>
      </c>
      <c r="I71" s="628">
        <v>50000</v>
      </c>
      <c r="J71" s="630">
        <v>100</v>
      </c>
    </row>
    <row r="72" spans="1:10" ht="15.75" customHeight="1" x14ac:dyDescent="0.25">
      <c r="A72" s="1020"/>
      <c r="B72" s="1022" t="s">
        <v>163</v>
      </c>
      <c r="C72" s="1023"/>
      <c r="D72" s="1023"/>
      <c r="E72" s="1023"/>
      <c r="F72" s="1023"/>
      <c r="G72" s="617">
        <v>3502300</v>
      </c>
      <c r="H72" s="617">
        <v>3502300</v>
      </c>
      <c r="I72" s="617">
        <v>1478630</v>
      </c>
      <c r="J72" s="618">
        <v>42.22</v>
      </c>
    </row>
    <row r="73" spans="1:10" s="634" customFormat="1" ht="15.75" customHeight="1" x14ac:dyDescent="0.25">
      <c r="A73" s="1020"/>
      <c r="B73" s="1011" t="s">
        <v>1</v>
      </c>
      <c r="C73" s="1025" t="s">
        <v>164</v>
      </c>
      <c r="D73" s="1026"/>
      <c r="E73" s="1026"/>
      <c r="F73" s="1026"/>
      <c r="G73" s="620">
        <v>3502300</v>
      </c>
      <c r="H73" s="621">
        <v>3502300</v>
      </c>
      <c r="I73" s="620">
        <v>1478630</v>
      </c>
      <c r="J73" s="622">
        <v>42.22</v>
      </c>
    </row>
    <row r="74" spans="1:10" ht="14.25" customHeight="1" x14ac:dyDescent="0.25">
      <c r="A74" s="1020"/>
      <c r="B74" s="1012"/>
      <c r="C74" s="1011" t="s">
        <v>1</v>
      </c>
      <c r="D74" s="738" t="s">
        <v>355</v>
      </c>
      <c r="E74" s="739"/>
      <c r="F74" s="739"/>
      <c r="G74" s="623">
        <v>380000</v>
      </c>
      <c r="H74" s="81">
        <v>380000</v>
      </c>
      <c r="I74" s="623">
        <v>2804</v>
      </c>
      <c r="J74" s="624">
        <v>0.74</v>
      </c>
    </row>
    <row r="75" spans="1:10" ht="14.25" customHeight="1" x14ac:dyDescent="0.25">
      <c r="A75" s="1020"/>
      <c r="B75" s="1012"/>
      <c r="C75" s="1012"/>
      <c r="D75" s="645" t="s">
        <v>1</v>
      </c>
      <c r="E75" s="1016" t="s">
        <v>529</v>
      </c>
      <c r="F75" s="1017"/>
      <c r="G75" s="628">
        <v>380000</v>
      </c>
      <c r="H75" s="629">
        <v>380000</v>
      </c>
      <c r="I75" s="628">
        <v>2804</v>
      </c>
      <c r="J75" s="630">
        <v>0.74</v>
      </c>
    </row>
    <row r="76" spans="1:10" ht="25.5" customHeight="1" x14ac:dyDescent="0.25">
      <c r="A76" s="1020"/>
      <c r="B76" s="1012"/>
      <c r="C76" s="1012"/>
      <c r="D76" s="738" t="s">
        <v>391</v>
      </c>
      <c r="E76" s="739"/>
      <c r="F76" s="739"/>
      <c r="G76" s="623">
        <v>3122300</v>
      </c>
      <c r="H76" s="81">
        <v>3122300</v>
      </c>
      <c r="I76" s="623">
        <v>1475826</v>
      </c>
      <c r="J76" s="624">
        <v>47.27</v>
      </c>
    </row>
    <row r="77" spans="1:10" ht="13.5" customHeight="1" x14ac:dyDescent="0.25">
      <c r="A77" s="1020"/>
      <c r="B77" s="1012"/>
      <c r="C77" s="1012"/>
      <c r="D77" s="1050"/>
      <c r="E77" s="1052" t="s">
        <v>530</v>
      </c>
      <c r="F77" s="1053"/>
      <c r="G77" s="628">
        <v>2978905</v>
      </c>
      <c r="H77" s="629">
        <v>2978905</v>
      </c>
      <c r="I77" s="628">
        <v>1332431</v>
      </c>
      <c r="J77" s="630">
        <v>44.73</v>
      </c>
    </row>
    <row r="78" spans="1:10" ht="13.5" customHeight="1" x14ac:dyDescent="0.25">
      <c r="A78" s="1020"/>
      <c r="B78" s="1028"/>
      <c r="C78" s="1028"/>
      <c r="D78" s="1051"/>
      <c r="E78" s="1052" t="s">
        <v>531</v>
      </c>
      <c r="F78" s="1053"/>
      <c r="G78" s="628">
        <v>143395</v>
      </c>
      <c r="H78" s="629">
        <v>143395</v>
      </c>
      <c r="I78" s="628">
        <v>143395</v>
      </c>
      <c r="J78" s="630">
        <v>100</v>
      </c>
    </row>
    <row r="79" spans="1:10" ht="15.75" customHeight="1" x14ac:dyDescent="0.25">
      <c r="A79" s="1020"/>
      <c r="B79" s="1022" t="s">
        <v>165</v>
      </c>
      <c r="C79" s="1023"/>
      <c r="D79" s="1023"/>
      <c r="E79" s="1023"/>
      <c r="F79" s="1023"/>
      <c r="G79" s="617">
        <v>28403781</v>
      </c>
      <c r="H79" s="617">
        <v>33477688</v>
      </c>
      <c r="I79" s="617">
        <v>1896269</v>
      </c>
      <c r="J79" s="618">
        <v>5.66</v>
      </c>
    </row>
    <row r="80" spans="1:10" s="634" customFormat="1" ht="15.75" customHeight="1" x14ac:dyDescent="0.25">
      <c r="A80" s="1020"/>
      <c r="B80" s="1011" t="s">
        <v>1</v>
      </c>
      <c r="C80" s="1025" t="s">
        <v>166</v>
      </c>
      <c r="D80" s="1026"/>
      <c r="E80" s="1026"/>
      <c r="F80" s="1026"/>
      <c r="G80" s="620">
        <v>28043781</v>
      </c>
      <c r="H80" s="621">
        <v>30112988</v>
      </c>
      <c r="I80" s="620">
        <v>1896269</v>
      </c>
      <c r="J80" s="622">
        <v>6.3</v>
      </c>
    </row>
    <row r="81" spans="1:10" ht="27.75" customHeight="1" x14ac:dyDescent="0.25">
      <c r="A81" s="1020"/>
      <c r="B81" s="1012"/>
      <c r="C81" s="1011" t="s">
        <v>1</v>
      </c>
      <c r="D81" s="738" t="s">
        <v>391</v>
      </c>
      <c r="E81" s="739"/>
      <c r="F81" s="739"/>
      <c r="G81" s="623">
        <v>28043781</v>
      </c>
      <c r="H81" s="81">
        <v>30112988</v>
      </c>
      <c r="I81" s="623">
        <v>1896269</v>
      </c>
      <c r="J81" s="624">
        <v>6.3</v>
      </c>
    </row>
    <row r="82" spans="1:10" ht="17.25" customHeight="1" x14ac:dyDescent="0.25">
      <c r="A82" s="1020"/>
      <c r="B82" s="1012"/>
      <c r="C82" s="1012"/>
      <c r="D82" s="1049" t="s">
        <v>1</v>
      </c>
      <c r="E82" s="1016" t="s">
        <v>532</v>
      </c>
      <c r="F82" s="1017"/>
      <c r="G82" s="628">
        <v>8000000</v>
      </c>
      <c r="H82" s="629">
        <v>8015000</v>
      </c>
      <c r="I82" s="628">
        <v>1118945</v>
      </c>
      <c r="J82" s="630">
        <v>13.96</v>
      </c>
    </row>
    <row r="83" spans="1:10" ht="26.25" customHeight="1" x14ac:dyDescent="0.25">
      <c r="A83" s="1020"/>
      <c r="B83" s="1012"/>
      <c r="C83" s="1012"/>
      <c r="D83" s="1050"/>
      <c r="E83" s="1016" t="s">
        <v>533</v>
      </c>
      <c r="F83" s="1017"/>
      <c r="G83" s="628">
        <v>20043781</v>
      </c>
      <c r="H83" s="629">
        <v>20043781</v>
      </c>
      <c r="I83" s="628">
        <v>777325</v>
      </c>
      <c r="J83" s="630">
        <v>3.88</v>
      </c>
    </row>
    <row r="84" spans="1:10" ht="28.5" customHeight="1" x14ac:dyDescent="0.25">
      <c r="A84" s="1020"/>
      <c r="B84" s="1012"/>
      <c r="C84" s="1028"/>
      <c r="D84" s="1051"/>
      <c r="E84" s="1016" t="s">
        <v>534</v>
      </c>
      <c r="F84" s="1017"/>
      <c r="G84" s="628">
        <v>0</v>
      </c>
      <c r="H84" s="629">
        <v>2054207</v>
      </c>
      <c r="I84" s="628">
        <v>0</v>
      </c>
      <c r="J84" s="630">
        <v>0</v>
      </c>
    </row>
    <row r="85" spans="1:10" s="634" customFormat="1" ht="15.75" customHeight="1" x14ac:dyDescent="0.25">
      <c r="A85" s="1020"/>
      <c r="B85" s="1012"/>
      <c r="C85" s="1025" t="s">
        <v>392</v>
      </c>
      <c r="D85" s="1026"/>
      <c r="E85" s="1026"/>
      <c r="F85" s="1026"/>
      <c r="G85" s="620">
        <v>150000</v>
      </c>
      <c r="H85" s="621">
        <v>150000</v>
      </c>
      <c r="I85" s="620">
        <v>0</v>
      </c>
      <c r="J85" s="622">
        <v>0</v>
      </c>
    </row>
    <row r="86" spans="1:10" ht="25.5" customHeight="1" x14ac:dyDescent="0.25">
      <c r="A86" s="1020"/>
      <c r="B86" s="1012"/>
      <c r="C86" s="1011" t="s">
        <v>1</v>
      </c>
      <c r="D86" s="738" t="s">
        <v>391</v>
      </c>
      <c r="E86" s="739"/>
      <c r="F86" s="739"/>
      <c r="G86" s="623">
        <v>150000</v>
      </c>
      <c r="H86" s="81">
        <v>150000</v>
      </c>
      <c r="I86" s="623">
        <v>0</v>
      </c>
      <c r="J86" s="624">
        <v>0</v>
      </c>
    </row>
    <row r="87" spans="1:10" ht="17.25" customHeight="1" x14ac:dyDescent="0.25">
      <c r="A87" s="1020"/>
      <c r="B87" s="1012"/>
      <c r="C87" s="1028"/>
      <c r="D87" s="121" t="s">
        <v>1</v>
      </c>
      <c r="E87" s="1016" t="s">
        <v>532</v>
      </c>
      <c r="F87" s="1017"/>
      <c r="G87" s="628">
        <v>150000</v>
      </c>
      <c r="H87" s="629">
        <v>150000</v>
      </c>
      <c r="I87" s="628">
        <v>0</v>
      </c>
      <c r="J87" s="630">
        <v>0</v>
      </c>
    </row>
    <row r="88" spans="1:10" s="634" customFormat="1" ht="15.75" customHeight="1" x14ac:dyDescent="0.25">
      <c r="A88" s="1020"/>
      <c r="B88" s="1012"/>
      <c r="C88" s="1025" t="s">
        <v>393</v>
      </c>
      <c r="D88" s="1026"/>
      <c r="E88" s="1026"/>
      <c r="F88" s="1026"/>
      <c r="G88" s="620">
        <v>210000</v>
      </c>
      <c r="H88" s="621">
        <v>201278</v>
      </c>
      <c r="I88" s="620">
        <v>0</v>
      </c>
      <c r="J88" s="622">
        <v>0</v>
      </c>
    </row>
    <row r="89" spans="1:10" ht="27" customHeight="1" x14ac:dyDescent="0.25">
      <c r="A89" s="1020"/>
      <c r="B89" s="1012"/>
      <c r="C89" s="1011" t="s">
        <v>1</v>
      </c>
      <c r="D89" s="738" t="s">
        <v>391</v>
      </c>
      <c r="E89" s="739"/>
      <c r="F89" s="739"/>
      <c r="G89" s="623">
        <v>210000</v>
      </c>
      <c r="H89" s="81">
        <v>201278</v>
      </c>
      <c r="I89" s="623">
        <v>0</v>
      </c>
      <c r="J89" s="624">
        <v>0</v>
      </c>
    </row>
    <row r="90" spans="1:10" ht="15.75" customHeight="1" x14ac:dyDescent="0.25">
      <c r="A90" s="1020"/>
      <c r="B90" s="1012"/>
      <c r="C90" s="1012"/>
      <c r="D90" s="632" t="s">
        <v>1</v>
      </c>
      <c r="E90" s="1016" t="s">
        <v>532</v>
      </c>
      <c r="F90" s="1017"/>
      <c r="G90" s="628">
        <v>210000</v>
      </c>
      <c r="H90" s="629">
        <v>201278</v>
      </c>
      <c r="I90" s="628">
        <v>0</v>
      </c>
      <c r="J90" s="630">
        <v>0</v>
      </c>
    </row>
    <row r="91" spans="1:10" s="634" customFormat="1" ht="15.75" customHeight="1" x14ac:dyDescent="0.25">
      <c r="A91" s="619" t="s">
        <v>1</v>
      </c>
      <c r="B91" s="100"/>
      <c r="C91" s="1025" t="s">
        <v>394</v>
      </c>
      <c r="D91" s="1026"/>
      <c r="E91" s="1026"/>
      <c r="F91" s="1026"/>
      <c r="G91" s="620">
        <v>0</v>
      </c>
      <c r="H91" s="621">
        <v>3004700</v>
      </c>
      <c r="I91" s="620">
        <v>0</v>
      </c>
      <c r="J91" s="622">
        <v>0</v>
      </c>
    </row>
    <row r="92" spans="1:10" ht="27" customHeight="1" x14ac:dyDescent="0.25">
      <c r="A92" s="619"/>
      <c r="B92" s="100"/>
      <c r="C92" s="1011" t="s">
        <v>1</v>
      </c>
      <c r="D92" s="738" t="s">
        <v>391</v>
      </c>
      <c r="E92" s="739"/>
      <c r="F92" s="739"/>
      <c r="G92" s="623">
        <v>0</v>
      </c>
      <c r="H92" s="81">
        <v>3004700</v>
      </c>
      <c r="I92" s="623">
        <v>0</v>
      </c>
      <c r="J92" s="624">
        <v>0</v>
      </c>
    </row>
    <row r="93" spans="1:10" ht="15.75" customHeight="1" x14ac:dyDescent="0.25">
      <c r="A93" s="619"/>
      <c r="B93" s="100"/>
      <c r="C93" s="1028"/>
      <c r="D93" s="121" t="s">
        <v>1</v>
      </c>
      <c r="E93" s="1016" t="s">
        <v>532</v>
      </c>
      <c r="F93" s="1017"/>
      <c r="G93" s="628">
        <v>0</v>
      </c>
      <c r="H93" s="629">
        <v>3004700</v>
      </c>
      <c r="I93" s="628">
        <v>0</v>
      </c>
      <c r="J93" s="630">
        <v>0</v>
      </c>
    </row>
    <row r="94" spans="1:10" s="634" customFormat="1" ht="15.75" customHeight="1" x14ac:dyDescent="0.25">
      <c r="A94" s="619"/>
      <c r="B94" s="100"/>
      <c r="C94" s="1025" t="s">
        <v>396</v>
      </c>
      <c r="D94" s="1026"/>
      <c r="E94" s="1026"/>
      <c r="F94" s="1026"/>
      <c r="G94" s="620">
        <v>0</v>
      </c>
      <c r="H94" s="621">
        <v>8722</v>
      </c>
      <c r="I94" s="620">
        <v>0</v>
      </c>
      <c r="J94" s="622">
        <v>0</v>
      </c>
    </row>
    <row r="95" spans="1:10" ht="26.25" customHeight="1" x14ac:dyDescent="0.25">
      <c r="A95" s="619"/>
      <c r="B95" s="100"/>
      <c r="C95" s="1011" t="s">
        <v>1</v>
      </c>
      <c r="D95" s="738" t="s">
        <v>391</v>
      </c>
      <c r="E95" s="739"/>
      <c r="F95" s="740"/>
      <c r="G95" s="623">
        <v>0</v>
      </c>
      <c r="H95" s="81">
        <v>8722</v>
      </c>
      <c r="I95" s="623">
        <v>0</v>
      </c>
      <c r="J95" s="624">
        <v>0</v>
      </c>
    </row>
    <row r="96" spans="1:10" ht="17.25" customHeight="1" x14ac:dyDescent="0.25">
      <c r="A96" s="619"/>
      <c r="B96" s="643"/>
      <c r="C96" s="1013"/>
      <c r="D96" s="631" t="s">
        <v>1</v>
      </c>
      <c r="E96" s="1018" t="s">
        <v>532</v>
      </c>
      <c r="F96" s="1019"/>
      <c r="G96" s="628">
        <v>0</v>
      </c>
      <c r="H96" s="629">
        <v>8722</v>
      </c>
      <c r="I96" s="628">
        <v>0</v>
      </c>
      <c r="J96" s="630">
        <v>0</v>
      </c>
    </row>
    <row r="97" spans="1:10" ht="15.75" customHeight="1" x14ac:dyDescent="0.25">
      <c r="A97" s="619" t="s">
        <v>1</v>
      </c>
      <c r="B97" s="1022" t="s">
        <v>168</v>
      </c>
      <c r="C97" s="1023"/>
      <c r="D97" s="1023"/>
      <c r="E97" s="1023"/>
      <c r="F97" s="1023"/>
      <c r="G97" s="617">
        <v>100000</v>
      </c>
      <c r="H97" s="617">
        <v>300000</v>
      </c>
      <c r="I97" s="617">
        <v>0</v>
      </c>
      <c r="J97" s="618">
        <v>0</v>
      </c>
    </row>
    <row r="98" spans="1:10" s="634" customFormat="1" ht="15.75" customHeight="1" x14ac:dyDescent="0.25">
      <c r="A98" s="619"/>
      <c r="B98" s="1011" t="s">
        <v>1</v>
      </c>
      <c r="C98" s="1025" t="s">
        <v>403</v>
      </c>
      <c r="D98" s="1026"/>
      <c r="E98" s="1026"/>
      <c r="F98" s="1026"/>
      <c r="G98" s="620">
        <v>0</v>
      </c>
      <c r="H98" s="621">
        <v>200000</v>
      </c>
      <c r="I98" s="620">
        <v>0</v>
      </c>
      <c r="J98" s="622">
        <v>0</v>
      </c>
    </row>
    <row r="99" spans="1:10" ht="27" customHeight="1" x14ac:dyDescent="0.25">
      <c r="A99" s="619"/>
      <c r="B99" s="1012"/>
      <c r="C99" s="1011" t="s">
        <v>1</v>
      </c>
      <c r="D99" s="738" t="s">
        <v>404</v>
      </c>
      <c r="E99" s="739"/>
      <c r="F99" s="739"/>
      <c r="G99" s="623">
        <v>0</v>
      </c>
      <c r="H99" s="81">
        <v>70000</v>
      </c>
      <c r="I99" s="623">
        <v>0</v>
      </c>
      <c r="J99" s="624">
        <v>0</v>
      </c>
    </row>
    <row r="100" spans="1:10" ht="16.5" customHeight="1" x14ac:dyDescent="0.25">
      <c r="A100" s="619"/>
      <c r="B100" s="1012"/>
      <c r="C100" s="1012"/>
      <c r="D100" s="121" t="s">
        <v>1</v>
      </c>
      <c r="E100" s="1016" t="s">
        <v>535</v>
      </c>
      <c r="F100" s="1017"/>
      <c r="G100" s="628">
        <v>0</v>
      </c>
      <c r="H100" s="629">
        <v>70000</v>
      </c>
      <c r="I100" s="628">
        <v>0</v>
      </c>
      <c r="J100" s="630">
        <v>0</v>
      </c>
    </row>
    <row r="101" spans="1:10" ht="27.75" customHeight="1" x14ac:dyDescent="0.25">
      <c r="A101" s="619"/>
      <c r="B101" s="1012"/>
      <c r="C101" s="1012"/>
      <c r="D101" s="738" t="s">
        <v>275</v>
      </c>
      <c r="E101" s="739"/>
      <c r="F101" s="739"/>
      <c r="G101" s="623">
        <v>0</v>
      </c>
      <c r="H101" s="81">
        <v>130000</v>
      </c>
      <c r="I101" s="623">
        <v>0</v>
      </c>
      <c r="J101" s="624">
        <v>0</v>
      </c>
    </row>
    <row r="102" spans="1:10" ht="27.75" customHeight="1" x14ac:dyDescent="0.25">
      <c r="A102" s="619"/>
      <c r="B102" s="1012"/>
      <c r="C102" s="1028"/>
      <c r="D102" s="121" t="s">
        <v>1</v>
      </c>
      <c r="E102" s="1016" t="s">
        <v>536</v>
      </c>
      <c r="F102" s="1017"/>
      <c r="G102" s="628">
        <v>0</v>
      </c>
      <c r="H102" s="629">
        <v>130000</v>
      </c>
      <c r="I102" s="628">
        <v>0</v>
      </c>
      <c r="J102" s="630">
        <v>0</v>
      </c>
    </row>
    <row r="103" spans="1:10" s="634" customFormat="1" ht="16.5" customHeight="1" x14ac:dyDescent="0.25">
      <c r="A103" s="619"/>
      <c r="B103" s="1012"/>
      <c r="C103" s="1025" t="s">
        <v>170</v>
      </c>
      <c r="D103" s="1026"/>
      <c r="E103" s="1026"/>
      <c r="F103" s="1026"/>
      <c r="G103" s="620">
        <v>100000</v>
      </c>
      <c r="H103" s="621">
        <v>100000</v>
      </c>
      <c r="I103" s="620">
        <v>0</v>
      </c>
      <c r="J103" s="622">
        <v>0</v>
      </c>
    </row>
    <row r="104" spans="1:10" ht="27.75" customHeight="1" x14ac:dyDescent="0.25">
      <c r="A104" s="619"/>
      <c r="B104" s="1012"/>
      <c r="C104" s="1011" t="s">
        <v>1</v>
      </c>
      <c r="D104" s="738" t="s">
        <v>406</v>
      </c>
      <c r="E104" s="739"/>
      <c r="F104" s="740"/>
      <c r="G104" s="623">
        <v>100000</v>
      </c>
      <c r="H104" s="81">
        <v>100000</v>
      </c>
      <c r="I104" s="623">
        <v>0</v>
      </c>
      <c r="J104" s="624">
        <v>0</v>
      </c>
    </row>
    <row r="105" spans="1:10" ht="15.75" customHeight="1" x14ac:dyDescent="0.25">
      <c r="A105" s="619"/>
      <c r="B105" s="1028"/>
      <c r="C105" s="1013"/>
      <c r="D105" s="631" t="s">
        <v>1</v>
      </c>
      <c r="E105" s="1018" t="s">
        <v>537</v>
      </c>
      <c r="F105" s="1019"/>
      <c r="G105" s="628">
        <v>100000</v>
      </c>
      <c r="H105" s="629">
        <v>100000</v>
      </c>
      <c r="I105" s="628">
        <v>0</v>
      </c>
      <c r="J105" s="630">
        <v>0</v>
      </c>
    </row>
    <row r="106" spans="1:10" ht="15.75" customHeight="1" x14ac:dyDescent="0.25">
      <c r="A106" s="619"/>
      <c r="B106" s="1022" t="s">
        <v>189</v>
      </c>
      <c r="C106" s="1023"/>
      <c r="D106" s="1023"/>
      <c r="E106" s="1023"/>
      <c r="F106" s="1023"/>
      <c r="G106" s="617">
        <v>42287075</v>
      </c>
      <c r="H106" s="617">
        <v>38852794</v>
      </c>
      <c r="I106" s="617">
        <v>5268704</v>
      </c>
      <c r="J106" s="618">
        <v>13.56</v>
      </c>
    </row>
    <row r="107" spans="1:10" s="634" customFormat="1" ht="15.75" customHeight="1" x14ac:dyDescent="0.25">
      <c r="A107" s="619"/>
      <c r="B107" s="107" t="s">
        <v>1</v>
      </c>
      <c r="C107" s="1025" t="s">
        <v>190</v>
      </c>
      <c r="D107" s="1026"/>
      <c r="E107" s="1026"/>
      <c r="F107" s="1026"/>
      <c r="G107" s="620">
        <v>23548505</v>
      </c>
      <c r="H107" s="621">
        <v>18246229</v>
      </c>
      <c r="I107" s="620">
        <v>3200573</v>
      </c>
      <c r="J107" s="622">
        <v>17.54</v>
      </c>
    </row>
    <row r="108" spans="1:10" ht="24" customHeight="1" x14ac:dyDescent="0.25">
      <c r="A108" s="619"/>
      <c r="B108" s="100"/>
      <c r="C108" s="107" t="s">
        <v>1</v>
      </c>
      <c r="D108" s="738" t="s">
        <v>350</v>
      </c>
      <c r="E108" s="739"/>
      <c r="F108" s="739"/>
      <c r="G108" s="623">
        <v>500000</v>
      </c>
      <c r="H108" s="81">
        <v>500000</v>
      </c>
      <c r="I108" s="623">
        <v>500000</v>
      </c>
      <c r="J108" s="624">
        <v>100</v>
      </c>
    </row>
    <row r="109" spans="1:10" s="636" customFormat="1" ht="16.5" customHeight="1" x14ac:dyDescent="0.25">
      <c r="A109" s="619"/>
      <c r="B109" s="100"/>
      <c r="C109" s="100"/>
      <c r="D109" s="635" t="s">
        <v>1</v>
      </c>
      <c r="E109" s="1016" t="s">
        <v>538</v>
      </c>
      <c r="F109" s="1017"/>
      <c r="G109" s="628">
        <v>500000</v>
      </c>
      <c r="H109" s="629">
        <v>500000</v>
      </c>
      <c r="I109" s="628">
        <v>500000</v>
      </c>
      <c r="J109" s="630">
        <v>100</v>
      </c>
    </row>
    <row r="110" spans="1:10" ht="13.5" customHeight="1" x14ac:dyDescent="0.25">
      <c r="A110" s="619"/>
      <c r="B110" s="100"/>
      <c r="C110" s="100"/>
      <c r="D110" s="738" t="s">
        <v>355</v>
      </c>
      <c r="E110" s="739"/>
      <c r="F110" s="739"/>
      <c r="G110" s="623">
        <v>0</v>
      </c>
      <c r="H110" s="81">
        <v>100000</v>
      </c>
      <c r="I110" s="623">
        <v>0</v>
      </c>
      <c r="J110" s="624">
        <v>0</v>
      </c>
    </row>
    <row r="111" spans="1:10" s="636" customFormat="1" ht="16.5" customHeight="1" x14ac:dyDescent="0.25">
      <c r="A111" s="619"/>
      <c r="B111" s="100"/>
      <c r="C111" s="100"/>
      <c r="D111" s="635" t="s">
        <v>1</v>
      </c>
      <c r="E111" s="1016" t="s">
        <v>539</v>
      </c>
      <c r="F111" s="1017"/>
      <c r="G111" s="628">
        <v>0</v>
      </c>
      <c r="H111" s="629">
        <v>100000</v>
      </c>
      <c r="I111" s="628">
        <v>0</v>
      </c>
      <c r="J111" s="630">
        <v>0</v>
      </c>
    </row>
    <row r="112" spans="1:10" ht="26.25" customHeight="1" x14ac:dyDescent="0.25">
      <c r="A112" s="619"/>
      <c r="B112" s="100"/>
      <c r="C112" s="100"/>
      <c r="D112" s="738" t="s">
        <v>391</v>
      </c>
      <c r="E112" s="739"/>
      <c r="F112" s="739"/>
      <c r="G112" s="623">
        <v>23048505</v>
      </c>
      <c r="H112" s="81">
        <v>17646229</v>
      </c>
      <c r="I112" s="623">
        <v>2700573</v>
      </c>
      <c r="J112" s="624">
        <v>15.3</v>
      </c>
    </row>
    <row r="113" spans="1:10" s="636" customFormat="1" ht="14.25" customHeight="1" x14ac:dyDescent="0.25">
      <c r="A113" s="619"/>
      <c r="B113" s="100"/>
      <c r="C113" s="100"/>
      <c r="D113" s="646" t="s">
        <v>1</v>
      </c>
      <c r="E113" s="1016" t="s">
        <v>540</v>
      </c>
      <c r="F113" s="1017"/>
      <c r="G113" s="628">
        <v>22199905</v>
      </c>
      <c r="H113" s="629">
        <v>16797629</v>
      </c>
      <c r="I113" s="628">
        <v>2578561</v>
      </c>
      <c r="J113" s="630">
        <v>15.35</v>
      </c>
    </row>
    <row r="114" spans="1:10" s="636" customFormat="1" ht="14.25" customHeight="1" x14ac:dyDescent="0.25">
      <c r="A114" s="619"/>
      <c r="B114" s="100"/>
      <c r="C114" s="100"/>
      <c r="D114" s="647"/>
      <c r="E114" s="1016" t="s">
        <v>541</v>
      </c>
      <c r="F114" s="1017"/>
      <c r="G114" s="628">
        <v>348600</v>
      </c>
      <c r="H114" s="629">
        <v>348600</v>
      </c>
      <c r="I114" s="628">
        <v>122012</v>
      </c>
      <c r="J114" s="630">
        <v>35</v>
      </c>
    </row>
    <row r="115" spans="1:10" s="636" customFormat="1" ht="14.25" customHeight="1" x14ac:dyDescent="0.25">
      <c r="A115" s="639"/>
      <c r="B115" s="643"/>
      <c r="C115" s="643"/>
      <c r="D115" s="648"/>
      <c r="E115" s="1018" t="s">
        <v>542</v>
      </c>
      <c r="F115" s="1019"/>
      <c r="G115" s="640">
        <v>500000</v>
      </c>
      <c r="H115" s="641">
        <v>500000</v>
      </c>
      <c r="I115" s="640">
        <v>0</v>
      </c>
      <c r="J115" s="642">
        <v>0</v>
      </c>
    </row>
    <row r="116" spans="1:10" s="634" customFormat="1" ht="15.75" customHeight="1" x14ac:dyDescent="0.25">
      <c r="A116" s="619"/>
      <c r="B116" s="100"/>
      <c r="C116" s="1055" t="s">
        <v>429</v>
      </c>
      <c r="D116" s="1056"/>
      <c r="E116" s="1056"/>
      <c r="F116" s="1056"/>
      <c r="G116" s="649">
        <v>300000</v>
      </c>
      <c r="H116" s="650">
        <v>300000</v>
      </c>
      <c r="I116" s="649">
        <v>300000</v>
      </c>
      <c r="J116" s="651">
        <v>100</v>
      </c>
    </row>
    <row r="117" spans="1:10" ht="27.75" customHeight="1" x14ac:dyDescent="0.25">
      <c r="A117" s="619"/>
      <c r="B117" s="100"/>
      <c r="C117" s="1011" t="s">
        <v>1</v>
      </c>
      <c r="D117" s="738" t="s">
        <v>350</v>
      </c>
      <c r="E117" s="739"/>
      <c r="F117" s="739"/>
      <c r="G117" s="623">
        <v>300000</v>
      </c>
      <c r="H117" s="81">
        <v>300000</v>
      </c>
      <c r="I117" s="623">
        <v>300000</v>
      </c>
      <c r="J117" s="624">
        <v>100</v>
      </c>
    </row>
    <row r="118" spans="1:10" ht="15" customHeight="1" x14ac:dyDescent="0.25">
      <c r="A118" s="619"/>
      <c r="B118" s="100"/>
      <c r="C118" s="1028"/>
      <c r="D118" s="121" t="s">
        <v>1</v>
      </c>
      <c r="E118" s="1016" t="s">
        <v>543</v>
      </c>
      <c r="F118" s="1017"/>
      <c r="G118" s="628">
        <v>300000</v>
      </c>
      <c r="H118" s="629">
        <v>300000</v>
      </c>
      <c r="I118" s="628">
        <v>300000</v>
      </c>
      <c r="J118" s="630">
        <v>100</v>
      </c>
    </row>
    <row r="119" spans="1:10" s="634" customFormat="1" ht="15.75" customHeight="1" x14ac:dyDescent="0.25">
      <c r="A119" s="619"/>
      <c r="B119" s="100"/>
      <c r="C119" s="1025" t="s">
        <v>192</v>
      </c>
      <c r="D119" s="1026"/>
      <c r="E119" s="1026"/>
      <c r="F119" s="1026"/>
      <c r="G119" s="620">
        <v>10512148</v>
      </c>
      <c r="H119" s="621">
        <v>10957648</v>
      </c>
      <c r="I119" s="620">
        <v>283546</v>
      </c>
      <c r="J119" s="622">
        <v>2.59</v>
      </c>
    </row>
    <row r="120" spans="1:10" ht="16.5" customHeight="1" x14ac:dyDescent="0.25">
      <c r="A120" s="619"/>
      <c r="B120" s="100"/>
      <c r="C120" s="1011" t="s">
        <v>1</v>
      </c>
      <c r="D120" s="738" t="s">
        <v>355</v>
      </c>
      <c r="E120" s="739"/>
      <c r="F120" s="739"/>
      <c r="G120" s="623">
        <v>250000</v>
      </c>
      <c r="H120" s="81">
        <v>372500</v>
      </c>
      <c r="I120" s="623">
        <v>0</v>
      </c>
      <c r="J120" s="624">
        <v>0</v>
      </c>
    </row>
    <row r="121" spans="1:10" s="636" customFormat="1" ht="15" customHeight="1" x14ac:dyDescent="0.25">
      <c r="A121" s="619"/>
      <c r="B121" s="100"/>
      <c r="C121" s="1012"/>
      <c r="D121" s="1054" t="s">
        <v>1</v>
      </c>
      <c r="E121" s="1016" t="s">
        <v>544</v>
      </c>
      <c r="F121" s="1017"/>
      <c r="G121" s="628">
        <v>50000</v>
      </c>
      <c r="H121" s="629">
        <v>50000</v>
      </c>
      <c r="I121" s="628">
        <v>0</v>
      </c>
      <c r="J121" s="630">
        <v>0</v>
      </c>
    </row>
    <row r="122" spans="1:10" s="636" customFormat="1" ht="15" customHeight="1" x14ac:dyDescent="0.25">
      <c r="A122" s="619"/>
      <c r="B122" s="100"/>
      <c r="C122" s="1012"/>
      <c r="D122" s="1048"/>
      <c r="E122" s="1016" t="s">
        <v>545</v>
      </c>
      <c r="F122" s="1017"/>
      <c r="G122" s="628">
        <v>0</v>
      </c>
      <c r="H122" s="629">
        <v>102500</v>
      </c>
      <c r="I122" s="628">
        <v>0</v>
      </c>
      <c r="J122" s="630">
        <v>0</v>
      </c>
    </row>
    <row r="123" spans="1:10" s="636" customFormat="1" ht="15" customHeight="1" x14ac:dyDescent="0.25">
      <c r="A123" s="1047" t="s">
        <v>1</v>
      </c>
      <c r="B123" s="1048"/>
      <c r="C123" s="1048"/>
      <c r="D123" s="1048"/>
      <c r="E123" s="1016" t="s">
        <v>546</v>
      </c>
      <c r="F123" s="1017"/>
      <c r="G123" s="628">
        <v>200000</v>
      </c>
      <c r="H123" s="629">
        <v>220000</v>
      </c>
      <c r="I123" s="628">
        <v>0</v>
      </c>
      <c r="J123" s="630">
        <v>0</v>
      </c>
    </row>
    <row r="124" spans="1:10" ht="24.75" customHeight="1" x14ac:dyDescent="0.25">
      <c r="A124" s="1020" t="s">
        <v>1</v>
      </c>
      <c r="B124" s="1012"/>
      <c r="C124" s="1012"/>
      <c r="D124" s="738" t="s">
        <v>391</v>
      </c>
      <c r="E124" s="739"/>
      <c r="F124" s="739"/>
      <c r="G124" s="623">
        <v>10262148</v>
      </c>
      <c r="H124" s="81">
        <v>10585148</v>
      </c>
      <c r="I124" s="623">
        <v>283546</v>
      </c>
      <c r="J124" s="624">
        <v>2.68</v>
      </c>
    </row>
    <row r="125" spans="1:10" ht="15.75" customHeight="1" x14ac:dyDescent="0.25">
      <c r="A125" s="1020"/>
      <c r="B125" s="1012"/>
      <c r="C125" s="1012"/>
      <c r="D125" s="1049" t="s">
        <v>1</v>
      </c>
      <c r="E125" s="1016" t="s">
        <v>544</v>
      </c>
      <c r="F125" s="1017"/>
      <c r="G125" s="628">
        <v>150000</v>
      </c>
      <c r="H125" s="629">
        <v>350000</v>
      </c>
      <c r="I125" s="628">
        <v>0</v>
      </c>
      <c r="J125" s="630">
        <v>0</v>
      </c>
    </row>
    <row r="126" spans="1:10" ht="15.75" customHeight="1" x14ac:dyDescent="0.25">
      <c r="A126" s="1020"/>
      <c r="B126" s="1012"/>
      <c r="C126" s="1012"/>
      <c r="D126" s="1050"/>
      <c r="E126" s="1016" t="s">
        <v>547</v>
      </c>
      <c r="F126" s="1017"/>
      <c r="G126" s="628">
        <v>9512148</v>
      </c>
      <c r="H126" s="629">
        <v>9512148</v>
      </c>
      <c r="I126" s="628">
        <v>283546</v>
      </c>
      <c r="J126" s="630">
        <v>2.98</v>
      </c>
    </row>
    <row r="127" spans="1:10" ht="15.75" customHeight="1" x14ac:dyDescent="0.25">
      <c r="A127" s="1020"/>
      <c r="B127" s="1012"/>
      <c r="C127" s="1012"/>
      <c r="D127" s="1051"/>
      <c r="E127" s="1052" t="s">
        <v>548</v>
      </c>
      <c r="F127" s="1053"/>
      <c r="G127" s="628">
        <v>600000</v>
      </c>
      <c r="H127" s="629">
        <v>723000</v>
      </c>
      <c r="I127" s="628">
        <v>0</v>
      </c>
      <c r="J127" s="630">
        <v>0</v>
      </c>
    </row>
    <row r="128" spans="1:10" s="634" customFormat="1" ht="15.75" customHeight="1" x14ac:dyDescent="0.25">
      <c r="A128" s="619" t="s">
        <v>1</v>
      </c>
      <c r="B128" s="100"/>
      <c r="C128" s="1025" t="s">
        <v>193</v>
      </c>
      <c r="D128" s="1026"/>
      <c r="E128" s="1026"/>
      <c r="F128" s="1027"/>
      <c r="G128" s="620">
        <v>740062</v>
      </c>
      <c r="H128" s="621">
        <v>635661</v>
      </c>
      <c r="I128" s="620">
        <v>404092</v>
      </c>
      <c r="J128" s="622">
        <v>63.57</v>
      </c>
    </row>
    <row r="129" spans="1:10" ht="25.5" customHeight="1" x14ac:dyDescent="0.25">
      <c r="A129" s="619"/>
      <c r="B129" s="100"/>
      <c r="C129" s="1011" t="s">
        <v>1</v>
      </c>
      <c r="D129" s="738" t="s">
        <v>350</v>
      </c>
      <c r="E129" s="739"/>
      <c r="F129" s="740"/>
      <c r="G129" s="623">
        <v>0</v>
      </c>
      <c r="H129" s="81">
        <v>33931</v>
      </c>
      <c r="I129" s="623">
        <v>0</v>
      </c>
      <c r="J129" s="624">
        <v>0</v>
      </c>
    </row>
    <row r="130" spans="1:10" s="636" customFormat="1" ht="27" customHeight="1" x14ac:dyDescent="0.25">
      <c r="A130" s="619"/>
      <c r="B130" s="100"/>
      <c r="C130" s="1012"/>
      <c r="D130" s="635" t="s">
        <v>1</v>
      </c>
      <c r="E130" s="1016" t="s">
        <v>549</v>
      </c>
      <c r="F130" s="1017"/>
      <c r="G130" s="628">
        <v>0</v>
      </c>
      <c r="H130" s="629">
        <v>33931</v>
      </c>
      <c r="I130" s="628">
        <v>0</v>
      </c>
      <c r="J130" s="630">
        <v>0</v>
      </c>
    </row>
    <row r="131" spans="1:10" ht="14.25" customHeight="1" x14ac:dyDescent="0.25">
      <c r="A131" s="619"/>
      <c r="B131" s="100"/>
      <c r="C131" s="1012"/>
      <c r="D131" s="738" t="s">
        <v>355</v>
      </c>
      <c r="E131" s="739"/>
      <c r="F131" s="740"/>
      <c r="G131" s="623">
        <v>592424</v>
      </c>
      <c r="H131" s="81">
        <v>50000</v>
      </c>
      <c r="I131" s="623">
        <v>0</v>
      </c>
      <c r="J131" s="624">
        <v>0</v>
      </c>
    </row>
    <row r="132" spans="1:10" s="636" customFormat="1" ht="15.75" customHeight="1" x14ac:dyDescent="0.25">
      <c r="A132" s="619"/>
      <c r="B132" s="100"/>
      <c r="C132" s="1012"/>
      <c r="D132" s="652"/>
      <c r="E132" s="1016" t="s">
        <v>550</v>
      </c>
      <c r="F132" s="1017"/>
      <c r="G132" s="628">
        <v>592424</v>
      </c>
      <c r="H132" s="629">
        <v>50000</v>
      </c>
      <c r="I132" s="628">
        <v>0</v>
      </c>
      <c r="J132" s="630">
        <v>0</v>
      </c>
    </row>
    <row r="133" spans="1:10" ht="27" customHeight="1" x14ac:dyDescent="0.25">
      <c r="A133" s="619"/>
      <c r="B133" s="100"/>
      <c r="C133" s="1012"/>
      <c r="D133" s="738" t="s">
        <v>391</v>
      </c>
      <c r="E133" s="739"/>
      <c r="F133" s="740"/>
      <c r="G133" s="623">
        <v>147638</v>
      </c>
      <c r="H133" s="81">
        <v>147638</v>
      </c>
      <c r="I133" s="623">
        <v>0</v>
      </c>
      <c r="J133" s="624">
        <v>0</v>
      </c>
    </row>
    <row r="134" spans="1:10" s="636" customFormat="1" ht="15" customHeight="1" x14ac:dyDescent="0.25">
      <c r="A134" s="619"/>
      <c r="B134" s="100"/>
      <c r="C134" s="1012"/>
      <c r="D134" s="635" t="s">
        <v>1</v>
      </c>
      <c r="E134" s="1016" t="s">
        <v>551</v>
      </c>
      <c r="F134" s="1017"/>
      <c r="G134" s="628">
        <v>147638</v>
      </c>
      <c r="H134" s="629">
        <v>147638</v>
      </c>
      <c r="I134" s="628">
        <v>0</v>
      </c>
      <c r="J134" s="630">
        <v>0</v>
      </c>
    </row>
    <row r="135" spans="1:10" ht="29.25" customHeight="1" x14ac:dyDescent="0.25">
      <c r="A135" s="619"/>
      <c r="B135" s="100"/>
      <c r="C135" s="1012"/>
      <c r="D135" s="738" t="s">
        <v>326</v>
      </c>
      <c r="E135" s="739"/>
      <c r="F135" s="740"/>
      <c r="G135" s="623">
        <v>0</v>
      </c>
      <c r="H135" s="81">
        <v>404092</v>
      </c>
      <c r="I135" s="623">
        <v>404092</v>
      </c>
      <c r="J135" s="624">
        <v>100</v>
      </c>
    </row>
    <row r="136" spans="1:10" s="636" customFormat="1" ht="26.25" customHeight="1" x14ac:dyDescent="0.25">
      <c r="A136" s="619"/>
      <c r="B136" s="100"/>
      <c r="C136" s="1028"/>
      <c r="D136" s="635" t="s">
        <v>1</v>
      </c>
      <c r="E136" s="1016" t="s">
        <v>549</v>
      </c>
      <c r="F136" s="1017"/>
      <c r="G136" s="628">
        <v>0</v>
      </c>
      <c r="H136" s="629">
        <v>404092</v>
      </c>
      <c r="I136" s="628">
        <v>404092</v>
      </c>
      <c r="J136" s="630">
        <v>100</v>
      </c>
    </row>
    <row r="137" spans="1:10" s="634" customFormat="1" ht="15.75" customHeight="1" x14ac:dyDescent="0.25">
      <c r="A137" s="619"/>
      <c r="B137" s="100"/>
      <c r="C137" s="1025" t="s">
        <v>194</v>
      </c>
      <c r="D137" s="1026"/>
      <c r="E137" s="1026"/>
      <c r="F137" s="1027"/>
      <c r="G137" s="620">
        <v>6825450</v>
      </c>
      <c r="H137" s="621">
        <v>8558256</v>
      </c>
      <c r="I137" s="620">
        <v>1080494</v>
      </c>
      <c r="J137" s="622">
        <v>12.63</v>
      </c>
    </row>
    <row r="138" spans="1:10" s="634" customFormat="1" ht="17.25" customHeight="1" x14ac:dyDescent="0.25">
      <c r="A138" s="619"/>
      <c r="B138" s="100"/>
      <c r="C138" s="1011" t="s">
        <v>1</v>
      </c>
      <c r="D138" s="738" t="s">
        <v>355</v>
      </c>
      <c r="E138" s="739"/>
      <c r="F138" s="740"/>
      <c r="G138" s="653">
        <v>200000</v>
      </c>
      <c r="H138" s="654">
        <v>255780</v>
      </c>
      <c r="I138" s="653">
        <v>0</v>
      </c>
      <c r="J138" s="655">
        <v>0</v>
      </c>
    </row>
    <row r="139" spans="1:10" ht="17.25" customHeight="1" x14ac:dyDescent="0.25">
      <c r="A139" s="619"/>
      <c r="B139" s="100"/>
      <c r="C139" s="1012"/>
      <c r="D139" s="121" t="s">
        <v>1</v>
      </c>
      <c r="E139" s="1016" t="s">
        <v>552</v>
      </c>
      <c r="F139" s="1017"/>
      <c r="G139" s="628">
        <v>200000</v>
      </c>
      <c r="H139" s="629">
        <v>255780</v>
      </c>
      <c r="I139" s="628">
        <v>0</v>
      </c>
      <c r="J139" s="630">
        <v>0</v>
      </c>
    </row>
    <row r="140" spans="1:10" ht="26.25" customHeight="1" x14ac:dyDescent="0.25">
      <c r="A140" s="619"/>
      <c r="B140" s="100"/>
      <c r="C140" s="1012"/>
      <c r="D140" s="738" t="s">
        <v>391</v>
      </c>
      <c r="E140" s="739"/>
      <c r="F140" s="740"/>
      <c r="G140" s="623">
        <v>6625450</v>
      </c>
      <c r="H140" s="81">
        <v>8302476</v>
      </c>
      <c r="I140" s="623">
        <v>1080494</v>
      </c>
      <c r="J140" s="624">
        <v>13.01</v>
      </c>
    </row>
    <row r="141" spans="1:10" s="636" customFormat="1" ht="15" customHeight="1" x14ac:dyDescent="0.25">
      <c r="A141" s="619"/>
      <c r="B141" s="100"/>
      <c r="C141" s="1012"/>
      <c r="D141" s="1014" t="s">
        <v>1</v>
      </c>
      <c r="E141" s="1016" t="s">
        <v>553</v>
      </c>
      <c r="F141" s="1017"/>
      <c r="G141" s="628">
        <v>2280000</v>
      </c>
      <c r="H141" s="629">
        <v>2280000</v>
      </c>
      <c r="I141" s="628">
        <v>0</v>
      </c>
      <c r="J141" s="630">
        <v>0</v>
      </c>
    </row>
    <row r="142" spans="1:10" s="636" customFormat="1" ht="15" customHeight="1" x14ac:dyDescent="0.25">
      <c r="A142" s="619"/>
      <c r="B142" s="100"/>
      <c r="C142" s="1012"/>
      <c r="D142" s="1035"/>
      <c r="E142" s="1016" t="s">
        <v>554</v>
      </c>
      <c r="F142" s="1017"/>
      <c r="G142" s="628">
        <v>4145450</v>
      </c>
      <c r="H142" s="629">
        <v>4145450</v>
      </c>
      <c r="I142" s="628">
        <v>1080494</v>
      </c>
      <c r="J142" s="630">
        <v>26.06</v>
      </c>
    </row>
    <row r="143" spans="1:10" s="636" customFormat="1" ht="15" customHeight="1" x14ac:dyDescent="0.25">
      <c r="A143" s="619"/>
      <c r="B143" s="100"/>
      <c r="C143" s="1012"/>
      <c r="D143" s="1035"/>
      <c r="E143" s="1016" t="s">
        <v>555</v>
      </c>
      <c r="F143" s="1017"/>
      <c r="G143" s="628">
        <v>200000</v>
      </c>
      <c r="H143" s="629">
        <v>277000</v>
      </c>
      <c r="I143" s="628">
        <v>0</v>
      </c>
      <c r="J143" s="630">
        <v>0</v>
      </c>
    </row>
    <row r="144" spans="1:10" s="636" customFormat="1" ht="15" customHeight="1" x14ac:dyDescent="0.25">
      <c r="A144" s="619"/>
      <c r="B144" s="100"/>
      <c r="C144" s="1028"/>
      <c r="D144" s="1029"/>
      <c r="E144" s="1016" t="s">
        <v>556</v>
      </c>
      <c r="F144" s="1017"/>
      <c r="G144" s="628">
        <v>0</v>
      </c>
      <c r="H144" s="629">
        <v>1600026</v>
      </c>
      <c r="I144" s="628">
        <v>0</v>
      </c>
      <c r="J144" s="630">
        <v>0</v>
      </c>
    </row>
    <row r="145" spans="1:10" s="634" customFormat="1" ht="15.75" customHeight="1" x14ac:dyDescent="0.25">
      <c r="A145" s="619"/>
      <c r="B145" s="100"/>
      <c r="C145" s="1025" t="s">
        <v>196</v>
      </c>
      <c r="D145" s="1026"/>
      <c r="E145" s="1026"/>
      <c r="F145" s="1027"/>
      <c r="G145" s="620">
        <v>360910</v>
      </c>
      <c r="H145" s="621">
        <v>155000</v>
      </c>
      <c r="I145" s="620">
        <v>0</v>
      </c>
      <c r="J145" s="622">
        <v>0</v>
      </c>
    </row>
    <row r="146" spans="1:10" ht="25.5" customHeight="1" x14ac:dyDescent="0.25">
      <c r="A146" s="619"/>
      <c r="B146" s="100"/>
      <c r="C146" s="1011" t="s">
        <v>1</v>
      </c>
      <c r="D146" s="738" t="s">
        <v>433</v>
      </c>
      <c r="E146" s="739"/>
      <c r="F146" s="740"/>
      <c r="G146" s="623">
        <v>360910</v>
      </c>
      <c r="H146" s="81">
        <v>155000</v>
      </c>
      <c r="I146" s="623">
        <v>0</v>
      </c>
      <c r="J146" s="624">
        <v>0</v>
      </c>
    </row>
    <row r="147" spans="1:10" ht="15.75" customHeight="1" x14ac:dyDescent="0.25">
      <c r="A147" s="619"/>
      <c r="B147" s="643"/>
      <c r="C147" s="1013"/>
      <c r="D147" s="631" t="s">
        <v>1</v>
      </c>
      <c r="E147" s="1018" t="s">
        <v>557</v>
      </c>
      <c r="F147" s="1019"/>
      <c r="G147" s="628">
        <v>360910</v>
      </c>
      <c r="H147" s="629">
        <v>155000</v>
      </c>
      <c r="I147" s="628">
        <v>0</v>
      </c>
      <c r="J147" s="630">
        <v>0</v>
      </c>
    </row>
    <row r="148" spans="1:10" ht="15.75" customHeight="1" x14ac:dyDescent="0.25">
      <c r="A148" s="656" t="s">
        <v>1</v>
      </c>
      <c r="B148" s="1022" t="s">
        <v>435</v>
      </c>
      <c r="C148" s="1023"/>
      <c r="D148" s="1023"/>
      <c r="E148" s="1023"/>
      <c r="F148" s="1024"/>
      <c r="G148" s="617">
        <v>1100000</v>
      </c>
      <c r="H148" s="617">
        <v>1100000</v>
      </c>
      <c r="I148" s="617">
        <v>0</v>
      </c>
      <c r="J148" s="618">
        <v>0</v>
      </c>
    </row>
    <row r="149" spans="1:10" s="634" customFormat="1" ht="15.75" customHeight="1" x14ac:dyDescent="0.25">
      <c r="A149" s="1020" t="s">
        <v>1</v>
      </c>
      <c r="B149" s="1012"/>
      <c r="C149" s="1025" t="s">
        <v>438</v>
      </c>
      <c r="D149" s="1026"/>
      <c r="E149" s="1026"/>
      <c r="F149" s="1027"/>
      <c r="G149" s="620">
        <v>1100000</v>
      </c>
      <c r="H149" s="621">
        <v>1100000</v>
      </c>
      <c r="I149" s="620">
        <v>0</v>
      </c>
      <c r="J149" s="622">
        <v>0</v>
      </c>
    </row>
    <row r="150" spans="1:10" ht="27" customHeight="1" x14ac:dyDescent="0.25">
      <c r="A150" s="1020"/>
      <c r="B150" s="1012"/>
      <c r="C150" s="1011" t="s">
        <v>1</v>
      </c>
      <c r="D150" s="738" t="s">
        <v>350</v>
      </c>
      <c r="E150" s="739"/>
      <c r="F150" s="740"/>
      <c r="G150" s="623">
        <v>100000</v>
      </c>
      <c r="H150" s="81">
        <v>100000</v>
      </c>
      <c r="I150" s="623">
        <v>0</v>
      </c>
      <c r="J150" s="624">
        <v>0</v>
      </c>
    </row>
    <row r="151" spans="1:10" ht="16.5" customHeight="1" x14ac:dyDescent="0.25">
      <c r="A151" s="1020"/>
      <c r="B151" s="1012"/>
      <c r="C151" s="1012"/>
      <c r="D151" s="645" t="s">
        <v>1</v>
      </c>
      <c r="E151" s="1016" t="s">
        <v>558</v>
      </c>
      <c r="F151" s="1017"/>
      <c r="G151" s="628">
        <v>100000</v>
      </c>
      <c r="H151" s="629">
        <v>100000</v>
      </c>
      <c r="I151" s="628">
        <v>0</v>
      </c>
      <c r="J151" s="630">
        <v>0</v>
      </c>
    </row>
    <row r="152" spans="1:10" ht="28.5" customHeight="1" x14ac:dyDescent="0.25">
      <c r="A152" s="1020"/>
      <c r="B152" s="1012"/>
      <c r="C152" s="1012"/>
      <c r="D152" s="738" t="s">
        <v>326</v>
      </c>
      <c r="E152" s="739"/>
      <c r="F152" s="740"/>
      <c r="G152" s="623">
        <v>1000000</v>
      </c>
      <c r="H152" s="81">
        <v>1000000</v>
      </c>
      <c r="I152" s="623">
        <v>0</v>
      </c>
      <c r="J152" s="624">
        <v>0</v>
      </c>
    </row>
    <row r="153" spans="1:10" ht="18" customHeight="1" x14ac:dyDescent="0.25">
      <c r="A153" s="1020"/>
      <c r="B153" s="1012"/>
      <c r="C153" s="1012"/>
      <c r="D153" s="121" t="s">
        <v>1</v>
      </c>
      <c r="E153" s="1016" t="s">
        <v>559</v>
      </c>
      <c r="F153" s="1017"/>
      <c r="G153" s="628">
        <v>1000000</v>
      </c>
      <c r="H153" s="629">
        <v>1000000</v>
      </c>
      <c r="I153" s="628">
        <v>0</v>
      </c>
      <c r="J153" s="630">
        <v>0</v>
      </c>
    </row>
    <row r="154" spans="1:10" ht="27.75" customHeight="1" thickBot="1" x14ac:dyDescent="0.3">
      <c r="A154" s="1039" t="s">
        <v>560</v>
      </c>
      <c r="B154" s="1040"/>
      <c r="C154" s="1040"/>
      <c r="D154" s="1040"/>
      <c r="E154" s="1040"/>
      <c r="F154" s="1041"/>
      <c r="G154" s="609">
        <f>G156+G161</f>
        <v>130961690</v>
      </c>
      <c r="H154" s="609">
        <f t="shared" ref="H154" si="1">H156+H161</f>
        <v>134746440</v>
      </c>
      <c r="I154" s="609">
        <f>I156+I161+0.4</f>
        <v>68034656.400000006</v>
      </c>
      <c r="J154" s="610">
        <f>I154/H154%</f>
        <v>50.490874860961085</v>
      </c>
    </row>
    <row r="155" spans="1:10" ht="15.75" customHeight="1" thickTop="1" x14ac:dyDescent="0.25">
      <c r="A155" s="1042" t="s">
        <v>46</v>
      </c>
      <c r="B155" s="1043"/>
      <c r="C155" s="1043"/>
      <c r="D155" s="1043"/>
      <c r="E155" s="1043"/>
      <c r="F155" s="611"/>
      <c r="G155" s="657"/>
      <c r="H155" s="658"/>
      <c r="I155" s="658"/>
      <c r="J155" s="659"/>
    </row>
    <row r="156" spans="1:10" ht="21" customHeight="1" thickBot="1" x14ac:dyDescent="0.3">
      <c r="A156" s="1036" t="s">
        <v>561</v>
      </c>
      <c r="B156" s="1037"/>
      <c r="C156" s="1037"/>
      <c r="D156" s="1037"/>
      <c r="E156" s="1037"/>
      <c r="F156" s="1038"/>
      <c r="G156" s="614">
        <v>77000000</v>
      </c>
      <c r="H156" s="614">
        <v>79988840</v>
      </c>
      <c r="I156" s="614">
        <v>37824451</v>
      </c>
      <c r="J156" s="615">
        <v>47.29</v>
      </c>
    </row>
    <row r="157" spans="1:10" ht="15.75" customHeight="1" x14ac:dyDescent="0.25">
      <c r="A157" s="1020" t="s">
        <v>1</v>
      </c>
      <c r="B157" s="1022" t="s">
        <v>94</v>
      </c>
      <c r="C157" s="1023"/>
      <c r="D157" s="1023"/>
      <c r="E157" s="1023"/>
      <c r="F157" s="1024"/>
      <c r="G157" s="617">
        <v>77000000</v>
      </c>
      <c r="H157" s="617">
        <v>79988840</v>
      </c>
      <c r="I157" s="617">
        <v>37824451</v>
      </c>
      <c r="J157" s="618">
        <v>47.29</v>
      </c>
    </row>
    <row r="158" spans="1:10" ht="15.75" customHeight="1" x14ac:dyDescent="0.25">
      <c r="A158" s="1020"/>
      <c r="B158" s="1011" t="s">
        <v>1</v>
      </c>
      <c r="C158" s="1044" t="s">
        <v>95</v>
      </c>
      <c r="D158" s="1045"/>
      <c r="E158" s="1045"/>
      <c r="F158" s="1046"/>
      <c r="G158" s="660">
        <v>77000000</v>
      </c>
      <c r="H158" s="661">
        <v>79988840</v>
      </c>
      <c r="I158" s="660">
        <v>37824451</v>
      </c>
      <c r="J158" s="662">
        <v>47.29</v>
      </c>
    </row>
    <row r="159" spans="1:10" ht="17.25" customHeight="1" x14ac:dyDescent="0.25">
      <c r="A159" s="1020"/>
      <c r="B159" s="1012"/>
      <c r="C159" s="1011" t="s">
        <v>1</v>
      </c>
      <c r="D159" s="738" t="s">
        <v>308</v>
      </c>
      <c r="E159" s="739"/>
      <c r="F159" s="740"/>
      <c r="G159" s="623">
        <v>77000000</v>
      </c>
      <c r="H159" s="81">
        <v>79988840</v>
      </c>
      <c r="I159" s="623">
        <v>37824451</v>
      </c>
      <c r="J159" s="663">
        <v>47.29</v>
      </c>
    </row>
    <row r="160" spans="1:10" ht="17.25" customHeight="1" x14ac:dyDescent="0.25">
      <c r="A160" s="1020"/>
      <c r="B160" s="1012"/>
      <c r="C160" s="1012"/>
      <c r="D160" s="632" t="s">
        <v>1</v>
      </c>
      <c r="E160" s="1016" t="s">
        <v>562</v>
      </c>
      <c r="F160" s="1017"/>
      <c r="G160" s="628">
        <v>77000000</v>
      </c>
      <c r="H160" s="629">
        <v>79988840</v>
      </c>
      <c r="I160" s="628">
        <v>37824451</v>
      </c>
      <c r="J160" s="664">
        <v>47.29</v>
      </c>
    </row>
    <row r="161" spans="1:10" ht="21" customHeight="1" thickBot="1" x14ac:dyDescent="0.3">
      <c r="A161" s="1036" t="s">
        <v>563</v>
      </c>
      <c r="B161" s="1037"/>
      <c r="C161" s="1037"/>
      <c r="D161" s="1037"/>
      <c r="E161" s="1037"/>
      <c r="F161" s="1038"/>
      <c r="G161" s="614">
        <v>53961690</v>
      </c>
      <c r="H161" s="614">
        <v>54757600</v>
      </c>
      <c r="I161" s="614">
        <v>30210205</v>
      </c>
      <c r="J161" s="615">
        <v>55.17</v>
      </c>
    </row>
    <row r="162" spans="1:10" ht="16.5" customHeight="1" x14ac:dyDescent="0.25">
      <c r="A162" s="616" t="s">
        <v>1</v>
      </c>
      <c r="B162" s="1022" t="s">
        <v>52</v>
      </c>
      <c r="C162" s="1023"/>
      <c r="D162" s="1023"/>
      <c r="E162" s="1023"/>
      <c r="F162" s="1024"/>
      <c r="G162" s="617">
        <v>150000</v>
      </c>
      <c r="H162" s="617">
        <v>200000</v>
      </c>
      <c r="I162" s="617">
        <v>0</v>
      </c>
      <c r="J162" s="618">
        <v>0</v>
      </c>
    </row>
    <row r="163" spans="1:10" s="634" customFormat="1" ht="15" customHeight="1" x14ac:dyDescent="0.25">
      <c r="A163" s="619"/>
      <c r="B163" s="1011" t="s">
        <v>1</v>
      </c>
      <c r="C163" s="1025" t="s">
        <v>246</v>
      </c>
      <c r="D163" s="1026"/>
      <c r="E163" s="1026"/>
      <c r="F163" s="1027"/>
      <c r="G163" s="620">
        <v>0</v>
      </c>
      <c r="H163" s="621">
        <v>200000</v>
      </c>
      <c r="I163" s="620">
        <v>0</v>
      </c>
      <c r="J163" s="622">
        <v>0</v>
      </c>
    </row>
    <row r="164" spans="1:10" ht="26.25" customHeight="1" x14ac:dyDescent="0.25">
      <c r="A164" s="619"/>
      <c r="B164" s="1012"/>
      <c r="C164" s="1011" t="s">
        <v>1</v>
      </c>
      <c r="D164" s="738" t="s">
        <v>247</v>
      </c>
      <c r="E164" s="739"/>
      <c r="F164" s="740"/>
      <c r="G164" s="623">
        <v>0</v>
      </c>
      <c r="H164" s="81">
        <v>200000</v>
      </c>
      <c r="I164" s="623">
        <v>0</v>
      </c>
      <c r="J164" s="624">
        <v>0</v>
      </c>
    </row>
    <row r="165" spans="1:10" s="636" customFormat="1" ht="15" customHeight="1" x14ac:dyDescent="0.25">
      <c r="A165" s="619"/>
      <c r="B165" s="1012"/>
      <c r="C165" s="1028"/>
      <c r="D165" s="635" t="s">
        <v>1</v>
      </c>
      <c r="E165" s="1016" t="s">
        <v>564</v>
      </c>
      <c r="F165" s="1017"/>
      <c r="G165" s="628">
        <v>0</v>
      </c>
      <c r="H165" s="629">
        <v>200000</v>
      </c>
      <c r="I165" s="628">
        <v>0</v>
      </c>
      <c r="J165" s="630">
        <v>0</v>
      </c>
    </row>
    <row r="166" spans="1:10" s="634" customFormat="1" ht="15" customHeight="1" x14ac:dyDescent="0.25">
      <c r="A166" s="619"/>
      <c r="B166" s="1012"/>
      <c r="C166" s="1025" t="s">
        <v>75</v>
      </c>
      <c r="D166" s="1026"/>
      <c r="E166" s="1026"/>
      <c r="F166" s="1027"/>
      <c r="G166" s="620">
        <v>150000</v>
      </c>
      <c r="H166" s="621">
        <v>0</v>
      </c>
      <c r="I166" s="620">
        <v>0</v>
      </c>
      <c r="J166" s="622">
        <v>0</v>
      </c>
    </row>
    <row r="167" spans="1:10" ht="22.5" customHeight="1" x14ac:dyDescent="0.25">
      <c r="A167" s="619"/>
      <c r="B167" s="1012"/>
      <c r="C167" s="1011" t="s">
        <v>1</v>
      </c>
      <c r="D167" s="738" t="s">
        <v>273</v>
      </c>
      <c r="E167" s="739"/>
      <c r="F167" s="740"/>
      <c r="G167" s="623">
        <v>150000</v>
      </c>
      <c r="H167" s="81">
        <v>0</v>
      </c>
      <c r="I167" s="623">
        <v>0</v>
      </c>
      <c r="J167" s="624">
        <v>0</v>
      </c>
    </row>
    <row r="168" spans="1:10" s="636" customFormat="1" ht="15.75" customHeight="1" x14ac:dyDescent="0.25">
      <c r="A168" s="619"/>
      <c r="B168" s="1028"/>
      <c r="C168" s="1028"/>
      <c r="D168" s="637" t="s">
        <v>1</v>
      </c>
      <c r="E168" s="1016" t="s">
        <v>524</v>
      </c>
      <c r="F168" s="1017"/>
      <c r="G168" s="628">
        <v>150000</v>
      </c>
      <c r="H168" s="629">
        <v>0</v>
      </c>
      <c r="I168" s="628">
        <v>0</v>
      </c>
      <c r="J168" s="630">
        <v>0</v>
      </c>
    </row>
    <row r="169" spans="1:10" ht="16.5" customHeight="1" x14ac:dyDescent="0.25">
      <c r="A169" s="619"/>
      <c r="B169" s="1022" t="s">
        <v>85</v>
      </c>
      <c r="C169" s="1023"/>
      <c r="D169" s="1023"/>
      <c r="E169" s="1023"/>
      <c r="F169" s="1024"/>
      <c r="G169" s="617">
        <v>140000</v>
      </c>
      <c r="H169" s="617">
        <v>140000</v>
      </c>
      <c r="I169" s="617">
        <v>96500</v>
      </c>
      <c r="J169" s="618">
        <v>68.930000000000007</v>
      </c>
    </row>
    <row r="170" spans="1:10" s="634" customFormat="1" ht="15" customHeight="1" x14ac:dyDescent="0.25">
      <c r="A170" s="619"/>
      <c r="B170" s="1011" t="s">
        <v>1</v>
      </c>
      <c r="C170" s="1025" t="s">
        <v>86</v>
      </c>
      <c r="D170" s="1026"/>
      <c r="E170" s="1026"/>
      <c r="F170" s="1027"/>
      <c r="G170" s="620">
        <v>140000</v>
      </c>
      <c r="H170" s="621">
        <v>140000</v>
      </c>
      <c r="I170" s="620">
        <v>96500</v>
      </c>
      <c r="J170" s="622">
        <v>68.930000000000007</v>
      </c>
    </row>
    <row r="171" spans="1:10" ht="39" customHeight="1" x14ac:dyDescent="0.25">
      <c r="A171" s="619"/>
      <c r="B171" s="1012"/>
      <c r="C171" s="1011" t="s">
        <v>1</v>
      </c>
      <c r="D171" s="738" t="s">
        <v>282</v>
      </c>
      <c r="E171" s="739"/>
      <c r="F171" s="740"/>
      <c r="G171" s="623">
        <v>140000</v>
      </c>
      <c r="H171" s="81">
        <v>140000</v>
      </c>
      <c r="I171" s="623">
        <v>96500</v>
      </c>
      <c r="J171" s="624">
        <v>68.930000000000007</v>
      </c>
    </row>
    <row r="172" spans="1:10" s="636" customFormat="1" ht="15.75" customHeight="1" x14ac:dyDescent="0.25">
      <c r="A172" s="639"/>
      <c r="B172" s="1013"/>
      <c r="C172" s="1013"/>
      <c r="D172" s="637" t="s">
        <v>1</v>
      </c>
      <c r="E172" s="1018" t="s">
        <v>565</v>
      </c>
      <c r="F172" s="1019"/>
      <c r="G172" s="640">
        <v>140000</v>
      </c>
      <c r="H172" s="641">
        <v>140000</v>
      </c>
      <c r="I172" s="640">
        <v>96500</v>
      </c>
      <c r="J172" s="642">
        <v>68.930000000000007</v>
      </c>
    </row>
    <row r="173" spans="1:10" ht="16.5" customHeight="1" x14ac:dyDescent="0.25">
      <c r="A173" s="619"/>
      <c r="B173" s="1022" t="s">
        <v>94</v>
      </c>
      <c r="C173" s="1023"/>
      <c r="D173" s="1023"/>
      <c r="E173" s="1023"/>
      <c r="F173" s="1024"/>
      <c r="G173" s="617">
        <v>45000000</v>
      </c>
      <c r="H173" s="617">
        <v>45000000</v>
      </c>
      <c r="I173" s="617">
        <v>24393325</v>
      </c>
      <c r="J173" s="618">
        <v>54.21</v>
      </c>
    </row>
    <row r="174" spans="1:10" s="634" customFormat="1" ht="15" customHeight="1" x14ac:dyDescent="0.25">
      <c r="A174" s="619"/>
      <c r="B174" s="1011" t="s">
        <v>1</v>
      </c>
      <c r="C174" s="1025" t="s">
        <v>102</v>
      </c>
      <c r="D174" s="1026"/>
      <c r="E174" s="1026"/>
      <c r="F174" s="1027"/>
      <c r="G174" s="620">
        <v>45000000</v>
      </c>
      <c r="H174" s="621">
        <v>45000000</v>
      </c>
      <c r="I174" s="620">
        <v>24393325</v>
      </c>
      <c r="J174" s="622">
        <v>54.21</v>
      </c>
    </row>
    <row r="175" spans="1:10" ht="27.75" customHeight="1" x14ac:dyDescent="0.25">
      <c r="A175" s="619"/>
      <c r="B175" s="1012"/>
      <c r="C175" s="1011" t="s">
        <v>1</v>
      </c>
      <c r="D175" s="738" t="s">
        <v>247</v>
      </c>
      <c r="E175" s="739"/>
      <c r="F175" s="740"/>
      <c r="G175" s="623">
        <v>45000000</v>
      </c>
      <c r="H175" s="81">
        <v>45000000</v>
      </c>
      <c r="I175" s="623">
        <v>24393325</v>
      </c>
      <c r="J175" s="624">
        <v>54.21</v>
      </c>
    </row>
    <row r="176" spans="1:10" s="636" customFormat="1" ht="26.25" customHeight="1" x14ac:dyDescent="0.25">
      <c r="A176" s="619"/>
      <c r="B176" s="1028"/>
      <c r="C176" s="1028"/>
      <c r="D176" s="637" t="s">
        <v>1</v>
      </c>
      <c r="E176" s="1016" t="s">
        <v>566</v>
      </c>
      <c r="F176" s="1017"/>
      <c r="G176" s="628">
        <v>45000000</v>
      </c>
      <c r="H176" s="629">
        <v>45000000</v>
      </c>
      <c r="I176" s="628">
        <v>24393325</v>
      </c>
      <c r="J176" s="630">
        <v>54.21</v>
      </c>
    </row>
    <row r="177" spans="1:10" ht="16.5" customHeight="1" x14ac:dyDescent="0.25">
      <c r="A177" s="619"/>
      <c r="B177" s="1022" t="s">
        <v>114</v>
      </c>
      <c r="C177" s="1023"/>
      <c r="D177" s="1023"/>
      <c r="E177" s="1023"/>
      <c r="F177" s="1024"/>
      <c r="G177" s="617">
        <v>200000</v>
      </c>
      <c r="H177" s="617">
        <v>200000</v>
      </c>
      <c r="I177" s="617">
        <v>140498</v>
      </c>
      <c r="J177" s="618">
        <v>70.25</v>
      </c>
    </row>
    <row r="178" spans="1:10" s="634" customFormat="1" ht="15" customHeight="1" x14ac:dyDescent="0.25">
      <c r="A178" s="619"/>
      <c r="B178" s="1011" t="s">
        <v>1</v>
      </c>
      <c r="C178" s="1025" t="s">
        <v>115</v>
      </c>
      <c r="D178" s="1026"/>
      <c r="E178" s="1026"/>
      <c r="F178" s="1027"/>
      <c r="G178" s="620">
        <v>200000</v>
      </c>
      <c r="H178" s="621">
        <v>200000</v>
      </c>
      <c r="I178" s="620">
        <v>140498</v>
      </c>
      <c r="J178" s="622">
        <v>70.25</v>
      </c>
    </row>
    <row r="179" spans="1:10" ht="37.5" customHeight="1" x14ac:dyDescent="0.25">
      <c r="A179" s="619"/>
      <c r="B179" s="1012"/>
      <c r="C179" s="1011" t="s">
        <v>1</v>
      </c>
      <c r="D179" s="738" t="s">
        <v>282</v>
      </c>
      <c r="E179" s="739"/>
      <c r="F179" s="740"/>
      <c r="G179" s="623">
        <v>200000</v>
      </c>
      <c r="H179" s="81">
        <v>200000</v>
      </c>
      <c r="I179" s="623">
        <v>140498</v>
      </c>
      <c r="J179" s="624">
        <v>70.25</v>
      </c>
    </row>
    <row r="180" spans="1:10" s="636" customFormat="1" ht="16.5" customHeight="1" x14ac:dyDescent="0.25">
      <c r="A180" s="619"/>
      <c r="B180" s="1028"/>
      <c r="C180" s="1028"/>
      <c r="D180" s="637" t="s">
        <v>1</v>
      </c>
      <c r="E180" s="1016" t="s">
        <v>567</v>
      </c>
      <c r="F180" s="1017"/>
      <c r="G180" s="628">
        <v>200000</v>
      </c>
      <c r="H180" s="629">
        <v>200000</v>
      </c>
      <c r="I180" s="628">
        <v>140498</v>
      </c>
      <c r="J180" s="630">
        <v>70.25</v>
      </c>
    </row>
    <row r="181" spans="1:10" ht="16.5" customHeight="1" x14ac:dyDescent="0.25">
      <c r="A181" s="619"/>
      <c r="B181" s="1022" t="s">
        <v>126</v>
      </c>
      <c r="C181" s="1023"/>
      <c r="D181" s="1023"/>
      <c r="E181" s="1023"/>
      <c r="F181" s="1024"/>
      <c r="G181" s="617">
        <v>175000</v>
      </c>
      <c r="H181" s="617">
        <v>725000</v>
      </c>
      <c r="I181" s="617">
        <v>687000</v>
      </c>
      <c r="J181" s="618">
        <v>94.76</v>
      </c>
    </row>
    <row r="182" spans="1:10" s="634" customFormat="1" ht="15" customHeight="1" x14ac:dyDescent="0.25">
      <c r="A182" s="619" t="s">
        <v>1</v>
      </c>
      <c r="B182" s="100"/>
      <c r="C182" s="1025" t="s">
        <v>133</v>
      </c>
      <c r="D182" s="1026"/>
      <c r="E182" s="1026"/>
      <c r="F182" s="1027"/>
      <c r="G182" s="620">
        <v>0</v>
      </c>
      <c r="H182" s="621">
        <v>550000</v>
      </c>
      <c r="I182" s="620">
        <v>530000</v>
      </c>
      <c r="J182" s="622">
        <v>96.36</v>
      </c>
    </row>
    <row r="183" spans="1:10" ht="38.25" customHeight="1" x14ac:dyDescent="0.25">
      <c r="A183" s="619"/>
      <c r="B183" s="100"/>
      <c r="C183" s="1011" t="s">
        <v>1</v>
      </c>
      <c r="D183" s="738" t="s">
        <v>282</v>
      </c>
      <c r="E183" s="739"/>
      <c r="F183" s="740"/>
      <c r="G183" s="623">
        <v>0</v>
      </c>
      <c r="H183" s="81">
        <v>550000</v>
      </c>
      <c r="I183" s="623">
        <v>530000</v>
      </c>
      <c r="J183" s="624">
        <v>96.36</v>
      </c>
    </row>
    <row r="184" spans="1:10" s="636" customFormat="1" ht="17.25" customHeight="1" x14ac:dyDescent="0.25">
      <c r="A184" s="619"/>
      <c r="B184" s="100"/>
      <c r="C184" s="1028"/>
      <c r="D184" s="635" t="s">
        <v>1</v>
      </c>
      <c r="E184" s="1016" t="s">
        <v>568</v>
      </c>
      <c r="F184" s="1017"/>
      <c r="G184" s="628">
        <v>0</v>
      </c>
      <c r="H184" s="629">
        <v>550000</v>
      </c>
      <c r="I184" s="628">
        <v>530000</v>
      </c>
      <c r="J184" s="630">
        <v>96.36</v>
      </c>
    </row>
    <row r="185" spans="1:10" s="634" customFormat="1" ht="17.25" customHeight="1" x14ac:dyDescent="0.25">
      <c r="A185" s="619"/>
      <c r="B185" s="100"/>
      <c r="C185" s="1025" t="s">
        <v>134</v>
      </c>
      <c r="D185" s="1026"/>
      <c r="E185" s="1026"/>
      <c r="F185" s="1027"/>
      <c r="G185" s="620">
        <v>175000</v>
      </c>
      <c r="H185" s="621">
        <v>175000</v>
      </c>
      <c r="I185" s="620">
        <v>157000</v>
      </c>
      <c r="J185" s="622">
        <v>89.71</v>
      </c>
    </row>
    <row r="186" spans="1:10" ht="37.5" customHeight="1" x14ac:dyDescent="0.25">
      <c r="A186" s="619"/>
      <c r="B186" s="100"/>
      <c r="C186" s="1011" t="s">
        <v>1</v>
      </c>
      <c r="D186" s="738" t="s">
        <v>282</v>
      </c>
      <c r="E186" s="739"/>
      <c r="F186" s="740"/>
      <c r="G186" s="623">
        <v>175000</v>
      </c>
      <c r="H186" s="81">
        <v>175000</v>
      </c>
      <c r="I186" s="623">
        <v>157000</v>
      </c>
      <c r="J186" s="624">
        <v>89.71</v>
      </c>
    </row>
    <row r="187" spans="1:10" s="636" customFormat="1" ht="16.5" customHeight="1" x14ac:dyDescent="0.25">
      <c r="A187" s="665"/>
      <c r="B187" s="666"/>
      <c r="C187" s="1013"/>
      <c r="D187" s="638" t="s">
        <v>1</v>
      </c>
      <c r="E187" s="1018" t="s">
        <v>569</v>
      </c>
      <c r="F187" s="1019"/>
      <c r="G187" s="628">
        <v>175000</v>
      </c>
      <c r="H187" s="629">
        <v>175000</v>
      </c>
      <c r="I187" s="628">
        <v>157000</v>
      </c>
      <c r="J187" s="630">
        <v>89.71</v>
      </c>
    </row>
    <row r="188" spans="1:10" ht="16.5" customHeight="1" x14ac:dyDescent="0.25">
      <c r="A188" s="1020" t="s">
        <v>1</v>
      </c>
      <c r="B188" s="1022" t="s">
        <v>351</v>
      </c>
      <c r="C188" s="1023"/>
      <c r="D188" s="1023"/>
      <c r="E188" s="1023"/>
      <c r="F188" s="1024"/>
      <c r="G188" s="617">
        <v>185500</v>
      </c>
      <c r="H188" s="617">
        <v>185500</v>
      </c>
      <c r="I188" s="617">
        <v>172000</v>
      </c>
      <c r="J188" s="618">
        <v>92.72</v>
      </c>
    </row>
    <row r="189" spans="1:10" s="634" customFormat="1" ht="15" customHeight="1" x14ac:dyDescent="0.25">
      <c r="A189" s="1020"/>
      <c r="B189" s="1011" t="s">
        <v>1</v>
      </c>
      <c r="C189" s="1025" t="s">
        <v>356</v>
      </c>
      <c r="D189" s="1026"/>
      <c r="E189" s="1026"/>
      <c r="F189" s="1027"/>
      <c r="G189" s="620">
        <v>24000</v>
      </c>
      <c r="H189" s="621">
        <v>24000</v>
      </c>
      <c r="I189" s="620">
        <v>14000</v>
      </c>
      <c r="J189" s="622">
        <v>58.33</v>
      </c>
    </row>
    <row r="190" spans="1:10" ht="27" customHeight="1" x14ac:dyDescent="0.25">
      <c r="A190" s="1020"/>
      <c r="B190" s="1012"/>
      <c r="C190" s="1011" t="s">
        <v>1</v>
      </c>
      <c r="D190" s="738" t="s">
        <v>283</v>
      </c>
      <c r="E190" s="739"/>
      <c r="F190" s="740"/>
      <c r="G190" s="623">
        <v>24000</v>
      </c>
      <c r="H190" s="81">
        <v>24000</v>
      </c>
      <c r="I190" s="623">
        <v>14000</v>
      </c>
      <c r="J190" s="624">
        <v>58.33</v>
      </c>
    </row>
    <row r="191" spans="1:10" s="636" customFormat="1" ht="18" customHeight="1" x14ac:dyDescent="0.25">
      <c r="A191" s="1020"/>
      <c r="B191" s="1012"/>
      <c r="C191" s="1028"/>
      <c r="D191" s="635" t="s">
        <v>1</v>
      </c>
      <c r="E191" s="1016" t="s">
        <v>527</v>
      </c>
      <c r="F191" s="1017"/>
      <c r="G191" s="628">
        <v>24000</v>
      </c>
      <c r="H191" s="629">
        <v>24000</v>
      </c>
      <c r="I191" s="628">
        <v>14000</v>
      </c>
      <c r="J191" s="630">
        <v>58.33</v>
      </c>
    </row>
    <row r="192" spans="1:10" s="634" customFormat="1" ht="15" customHeight="1" x14ac:dyDescent="0.25">
      <c r="A192" s="1020"/>
      <c r="B192" s="1012"/>
      <c r="C192" s="1025" t="s">
        <v>357</v>
      </c>
      <c r="D192" s="1026"/>
      <c r="E192" s="1026"/>
      <c r="F192" s="1027"/>
      <c r="G192" s="620">
        <v>150000</v>
      </c>
      <c r="H192" s="621">
        <v>150000</v>
      </c>
      <c r="I192" s="620">
        <v>150000</v>
      </c>
      <c r="J192" s="622">
        <v>100</v>
      </c>
    </row>
    <row r="193" spans="1:10" ht="28.5" customHeight="1" x14ac:dyDescent="0.25">
      <c r="A193" s="1020"/>
      <c r="B193" s="1012"/>
      <c r="C193" s="1011" t="s">
        <v>1</v>
      </c>
      <c r="D193" s="738" t="s">
        <v>283</v>
      </c>
      <c r="E193" s="739"/>
      <c r="F193" s="740"/>
      <c r="G193" s="623">
        <v>150000</v>
      </c>
      <c r="H193" s="81">
        <v>150000</v>
      </c>
      <c r="I193" s="623">
        <v>150000</v>
      </c>
      <c r="J193" s="624">
        <v>100</v>
      </c>
    </row>
    <row r="194" spans="1:10" s="636" customFormat="1" ht="15" customHeight="1" x14ac:dyDescent="0.25">
      <c r="A194" s="1020"/>
      <c r="B194" s="1012"/>
      <c r="C194" s="1028"/>
      <c r="D194" s="635" t="s">
        <v>1</v>
      </c>
      <c r="E194" s="1016" t="s">
        <v>527</v>
      </c>
      <c r="F194" s="1017"/>
      <c r="G194" s="628">
        <v>150000</v>
      </c>
      <c r="H194" s="629">
        <v>150000</v>
      </c>
      <c r="I194" s="628">
        <v>150000</v>
      </c>
      <c r="J194" s="630">
        <v>100</v>
      </c>
    </row>
    <row r="195" spans="1:10" s="634" customFormat="1" ht="15" customHeight="1" x14ac:dyDescent="0.25">
      <c r="A195" s="1020"/>
      <c r="B195" s="1012"/>
      <c r="C195" s="1025" t="s">
        <v>358</v>
      </c>
      <c r="D195" s="1026"/>
      <c r="E195" s="1026"/>
      <c r="F195" s="1027"/>
      <c r="G195" s="620">
        <v>11500</v>
      </c>
      <c r="H195" s="621">
        <v>11500</v>
      </c>
      <c r="I195" s="620">
        <v>8000</v>
      </c>
      <c r="J195" s="622">
        <v>69.569999999999993</v>
      </c>
    </row>
    <row r="196" spans="1:10" ht="40.5" customHeight="1" x14ac:dyDescent="0.25">
      <c r="A196" s="1020"/>
      <c r="B196" s="1012"/>
      <c r="C196" s="1011" t="s">
        <v>1</v>
      </c>
      <c r="D196" s="738" t="s">
        <v>282</v>
      </c>
      <c r="E196" s="739"/>
      <c r="F196" s="740"/>
      <c r="G196" s="623">
        <v>0</v>
      </c>
      <c r="H196" s="81">
        <v>3000</v>
      </c>
      <c r="I196" s="623">
        <v>0</v>
      </c>
      <c r="J196" s="624">
        <v>0</v>
      </c>
    </row>
    <row r="197" spans="1:10" s="636" customFormat="1" ht="18" customHeight="1" x14ac:dyDescent="0.25">
      <c r="A197" s="1020"/>
      <c r="B197" s="1012"/>
      <c r="C197" s="1012"/>
      <c r="D197" s="635" t="s">
        <v>1</v>
      </c>
      <c r="E197" s="1016" t="s">
        <v>527</v>
      </c>
      <c r="F197" s="1017"/>
      <c r="G197" s="628">
        <v>0</v>
      </c>
      <c r="H197" s="629">
        <v>3000</v>
      </c>
      <c r="I197" s="628">
        <v>0</v>
      </c>
      <c r="J197" s="630">
        <v>0</v>
      </c>
    </row>
    <row r="198" spans="1:10" ht="26.25" customHeight="1" x14ac:dyDescent="0.25">
      <c r="A198" s="1020"/>
      <c r="B198" s="1012"/>
      <c r="C198" s="1012"/>
      <c r="D198" s="738" t="s">
        <v>283</v>
      </c>
      <c r="E198" s="739"/>
      <c r="F198" s="740"/>
      <c r="G198" s="623">
        <v>11500</v>
      </c>
      <c r="H198" s="81">
        <v>8500</v>
      </c>
      <c r="I198" s="623">
        <v>8000</v>
      </c>
      <c r="J198" s="624">
        <v>94.12</v>
      </c>
    </row>
    <row r="199" spans="1:10" s="636" customFormat="1" ht="18.75" customHeight="1" x14ac:dyDescent="0.25">
      <c r="A199" s="1020"/>
      <c r="B199" s="1028"/>
      <c r="C199" s="1028"/>
      <c r="D199" s="637" t="s">
        <v>1</v>
      </c>
      <c r="E199" s="1016" t="s">
        <v>527</v>
      </c>
      <c r="F199" s="1017"/>
      <c r="G199" s="628">
        <v>11500</v>
      </c>
      <c r="H199" s="629">
        <v>8500</v>
      </c>
      <c r="I199" s="628">
        <v>8000</v>
      </c>
      <c r="J199" s="630">
        <v>94.12</v>
      </c>
    </row>
    <row r="200" spans="1:10" ht="16.5" customHeight="1" x14ac:dyDescent="0.25">
      <c r="A200" s="1020"/>
      <c r="B200" s="1022" t="s">
        <v>165</v>
      </c>
      <c r="C200" s="1023"/>
      <c r="D200" s="1023"/>
      <c r="E200" s="1023"/>
      <c r="F200" s="1024"/>
      <c r="G200" s="617">
        <v>340000</v>
      </c>
      <c r="H200" s="617">
        <v>330000</v>
      </c>
      <c r="I200" s="617">
        <v>330000</v>
      </c>
      <c r="J200" s="618">
        <v>100</v>
      </c>
    </row>
    <row r="201" spans="1:10" s="634" customFormat="1" ht="15" customHeight="1" x14ac:dyDescent="0.25">
      <c r="A201" s="1020"/>
      <c r="B201" s="1011" t="s">
        <v>1</v>
      </c>
      <c r="C201" s="1025" t="s">
        <v>396</v>
      </c>
      <c r="D201" s="1026"/>
      <c r="E201" s="1026"/>
      <c r="F201" s="1027"/>
      <c r="G201" s="620">
        <v>40000</v>
      </c>
      <c r="H201" s="621">
        <v>30000</v>
      </c>
      <c r="I201" s="620">
        <v>30000</v>
      </c>
      <c r="J201" s="622">
        <v>100</v>
      </c>
    </row>
    <row r="202" spans="1:10" ht="37.5" customHeight="1" x14ac:dyDescent="0.25">
      <c r="A202" s="1020"/>
      <c r="B202" s="1012"/>
      <c r="C202" s="1011" t="s">
        <v>1</v>
      </c>
      <c r="D202" s="738" t="s">
        <v>282</v>
      </c>
      <c r="E202" s="739"/>
      <c r="F202" s="740"/>
      <c r="G202" s="623">
        <v>40000</v>
      </c>
      <c r="H202" s="81">
        <v>30000</v>
      </c>
      <c r="I202" s="623">
        <v>30000</v>
      </c>
      <c r="J202" s="624">
        <v>100</v>
      </c>
    </row>
    <row r="203" spans="1:10" s="636" customFormat="1" ht="15.75" customHeight="1" x14ac:dyDescent="0.25">
      <c r="A203" s="1020"/>
      <c r="B203" s="1012"/>
      <c r="C203" s="1028"/>
      <c r="D203" s="635" t="s">
        <v>1</v>
      </c>
      <c r="E203" s="1016" t="s">
        <v>570</v>
      </c>
      <c r="F203" s="1017"/>
      <c r="G203" s="628">
        <v>40000</v>
      </c>
      <c r="H203" s="629">
        <v>30000</v>
      </c>
      <c r="I203" s="628">
        <v>30000</v>
      </c>
      <c r="J203" s="630">
        <v>100</v>
      </c>
    </row>
    <row r="204" spans="1:10" s="634" customFormat="1" ht="15" customHeight="1" x14ac:dyDescent="0.25">
      <c r="A204" s="1020"/>
      <c r="B204" s="1012"/>
      <c r="C204" s="1025" t="s">
        <v>400</v>
      </c>
      <c r="D204" s="1026"/>
      <c r="E204" s="1026"/>
      <c r="F204" s="1027"/>
      <c r="G204" s="620">
        <v>300000</v>
      </c>
      <c r="H204" s="621">
        <v>300000</v>
      </c>
      <c r="I204" s="620">
        <v>300000</v>
      </c>
      <c r="J204" s="622">
        <v>100</v>
      </c>
    </row>
    <row r="205" spans="1:10" ht="42" customHeight="1" x14ac:dyDescent="0.25">
      <c r="A205" s="1020"/>
      <c r="B205" s="1012"/>
      <c r="C205" s="1011" t="s">
        <v>1</v>
      </c>
      <c r="D205" s="738" t="s">
        <v>282</v>
      </c>
      <c r="E205" s="739"/>
      <c r="F205" s="740"/>
      <c r="G205" s="623">
        <v>300000</v>
      </c>
      <c r="H205" s="81">
        <v>300000</v>
      </c>
      <c r="I205" s="623">
        <v>300000</v>
      </c>
      <c r="J205" s="624">
        <v>100</v>
      </c>
    </row>
    <row r="206" spans="1:10" s="636" customFormat="1" ht="16.5" customHeight="1" x14ac:dyDescent="0.25">
      <c r="A206" s="1020"/>
      <c r="B206" s="1028"/>
      <c r="C206" s="1013"/>
      <c r="D206" s="638" t="s">
        <v>1</v>
      </c>
      <c r="E206" s="1018" t="s">
        <v>515</v>
      </c>
      <c r="F206" s="1019"/>
      <c r="G206" s="628">
        <v>300000</v>
      </c>
      <c r="H206" s="629">
        <v>300000</v>
      </c>
      <c r="I206" s="628">
        <v>300000</v>
      </c>
      <c r="J206" s="630">
        <v>100</v>
      </c>
    </row>
    <row r="207" spans="1:10" ht="16.5" customHeight="1" x14ac:dyDescent="0.25">
      <c r="A207" s="1020"/>
      <c r="B207" s="1022" t="s">
        <v>168</v>
      </c>
      <c r="C207" s="1023"/>
      <c r="D207" s="1023"/>
      <c r="E207" s="1023"/>
      <c r="F207" s="1024"/>
      <c r="G207" s="617">
        <v>1614100</v>
      </c>
      <c r="H207" s="617">
        <v>1604100</v>
      </c>
      <c r="I207" s="617">
        <v>1180866</v>
      </c>
      <c r="J207" s="618">
        <v>73.62</v>
      </c>
    </row>
    <row r="208" spans="1:10" s="634" customFormat="1" ht="15" customHeight="1" x14ac:dyDescent="0.25">
      <c r="A208" s="1020"/>
      <c r="B208" s="667" t="s">
        <v>1</v>
      </c>
      <c r="C208" s="1025" t="s">
        <v>405</v>
      </c>
      <c r="D208" s="1026"/>
      <c r="E208" s="1026"/>
      <c r="F208" s="1027"/>
      <c r="G208" s="620">
        <v>50000</v>
      </c>
      <c r="H208" s="621">
        <v>40000</v>
      </c>
      <c r="I208" s="620">
        <v>0</v>
      </c>
      <c r="J208" s="622">
        <v>0</v>
      </c>
    </row>
    <row r="209" spans="1:10" ht="39" customHeight="1" x14ac:dyDescent="0.25">
      <c r="A209" s="1020" t="s">
        <v>1</v>
      </c>
      <c r="B209" s="1012"/>
      <c r="C209" s="1012"/>
      <c r="D209" s="738" t="s">
        <v>282</v>
      </c>
      <c r="E209" s="739"/>
      <c r="F209" s="740"/>
      <c r="G209" s="623">
        <v>50000</v>
      </c>
      <c r="H209" s="81">
        <v>40000</v>
      </c>
      <c r="I209" s="623">
        <v>0</v>
      </c>
      <c r="J209" s="624">
        <v>0</v>
      </c>
    </row>
    <row r="210" spans="1:10" s="636" customFormat="1" ht="17.25" customHeight="1" x14ac:dyDescent="0.25">
      <c r="A210" s="1020"/>
      <c r="B210" s="1012"/>
      <c r="C210" s="1012"/>
      <c r="D210" s="635" t="s">
        <v>1</v>
      </c>
      <c r="E210" s="1016" t="s">
        <v>571</v>
      </c>
      <c r="F210" s="1017"/>
      <c r="G210" s="628">
        <v>50000</v>
      </c>
      <c r="H210" s="629">
        <v>40000</v>
      </c>
      <c r="I210" s="628">
        <v>0</v>
      </c>
      <c r="J210" s="630">
        <v>0</v>
      </c>
    </row>
    <row r="211" spans="1:10" s="634" customFormat="1" ht="15" customHeight="1" x14ac:dyDescent="0.25">
      <c r="A211" s="619" t="s">
        <v>1</v>
      </c>
      <c r="B211" s="100"/>
      <c r="C211" s="1025" t="s">
        <v>170</v>
      </c>
      <c r="D211" s="1026"/>
      <c r="E211" s="1026"/>
      <c r="F211" s="1027"/>
      <c r="G211" s="620">
        <v>1118000</v>
      </c>
      <c r="H211" s="621">
        <v>1158000</v>
      </c>
      <c r="I211" s="620">
        <v>1040866</v>
      </c>
      <c r="J211" s="622">
        <v>89.88</v>
      </c>
    </row>
    <row r="212" spans="1:10" ht="36.75" customHeight="1" x14ac:dyDescent="0.25">
      <c r="A212" s="619"/>
      <c r="B212" s="100"/>
      <c r="C212" s="1011" t="s">
        <v>1</v>
      </c>
      <c r="D212" s="738" t="s">
        <v>282</v>
      </c>
      <c r="E212" s="739"/>
      <c r="F212" s="740"/>
      <c r="G212" s="623">
        <v>1118000</v>
      </c>
      <c r="H212" s="81">
        <v>1158000</v>
      </c>
      <c r="I212" s="623">
        <v>1040866</v>
      </c>
      <c r="J212" s="624">
        <v>89.88</v>
      </c>
    </row>
    <row r="213" spans="1:10" s="636" customFormat="1" ht="15.75" customHeight="1" x14ac:dyDescent="0.25">
      <c r="A213" s="665"/>
      <c r="B213" s="668"/>
      <c r="C213" s="1012"/>
      <c r="D213" s="1014" t="s">
        <v>1</v>
      </c>
      <c r="E213" s="1016" t="s">
        <v>572</v>
      </c>
      <c r="F213" s="1017"/>
      <c r="G213" s="628">
        <v>50000</v>
      </c>
      <c r="H213" s="629">
        <v>90000</v>
      </c>
      <c r="I213" s="628">
        <v>67866</v>
      </c>
      <c r="J213" s="630">
        <v>75.41</v>
      </c>
    </row>
    <row r="214" spans="1:10" s="636" customFormat="1" ht="15.75" customHeight="1" x14ac:dyDescent="0.25">
      <c r="A214" s="665"/>
      <c r="B214" s="668"/>
      <c r="C214" s="1012"/>
      <c r="D214" s="1035"/>
      <c r="E214" s="1016" t="s">
        <v>537</v>
      </c>
      <c r="F214" s="1017"/>
      <c r="G214" s="628">
        <v>95000</v>
      </c>
      <c r="H214" s="629">
        <v>95000</v>
      </c>
      <c r="I214" s="628">
        <v>0</v>
      </c>
      <c r="J214" s="630">
        <v>0</v>
      </c>
    </row>
    <row r="215" spans="1:10" s="636" customFormat="1" ht="15.75" customHeight="1" x14ac:dyDescent="0.25">
      <c r="A215" s="665"/>
      <c r="B215" s="668"/>
      <c r="C215" s="1028"/>
      <c r="D215" s="1029"/>
      <c r="E215" s="1016" t="s">
        <v>573</v>
      </c>
      <c r="F215" s="1017"/>
      <c r="G215" s="628">
        <v>973000</v>
      </c>
      <c r="H215" s="629">
        <v>973000</v>
      </c>
      <c r="I215" s="628">
        <v>973000</v>
      </c>
      <c r="J215" s="630">
        <v>100</v>
      </c>
    </row>
    <row r="216" spans="1:10" s="634" customFormat="1" ht="15" customHeight="1" x14ac:dyDescent="0.25">
      <c r="A216" s="619"/>
      <c r="B216" s="100"/>
      <c r="C216" s="1025" t="s">
        <v>171</v>
      </c>
      <c r="D216" s="1026"/>
      <c r="E216" s="1026"/>
      <c r="F216" s="1027"/>
      <c r="G216" s="620">
        <v>446100</v>
      </c>
      <c r="H216" s="621">
        <v>406100</v>
      </c>
      <c r="I216" s="620">
        <v>140000</v>
      </c>
      <c r="J216" s="622">
        <v>34.47</v>
      </c>
    </row>
    <row r="217" spans="1:10" ht="39" customHeight="1" x14ac:dyDescent="0.25">
      <c r="A217" s="619"/>
      <c r="B217" s="100"/>
      <c r="C217" s="1011" t="s">
        <v>1</v>
      </c>
      <c r="D217" s="738" t="s">
        <v>282</v>
      </c>
      <c r="E217" s="739"/>
      <c r="F217" s="740"/>
      <c r="G217" s="623">
        <v>446100</v>
      </c>
      <c r="H217" s="81">
        <v>406100</v>
      </c>
      <c r="I217" s="623">
        <v>140000</v>
      </c>
      <c r="J217" s="624">
        <v>34.47</v>
      </c>
    </row>
    <row r="218" spans="1:10" s="636" customFormat="1" ht="17.25" customHeight="1" x14ac:dyDescent="0.25">
      <c r="A218" s="665"/>
      <c r="B218" s="666"/>
      <c r="C218" s="1013"/>
      <c r="D218" s="637" t="s">
        <v>1</v>
      </c>
      <c r="E218" s="1016" t="s">
        <v>574</v>
      </c>
      <c r="F218" s="1017"/>
      <c r="G218" s="628">
        <v>446100</v>
      </c>
      <c r="H218" s="629">
        <v>406100</v>
      </c>
      <c r="I218" s="628">
        <v>140000</v>
      </c>
      <c r="J218" s="630">
        <v>34.47</v>
      </c>
    </row>
    <row r="219" spans="1:10" ht="16.5" customHeight="1" x14ac:dyDescent="0.25">
      <c r="A219" s="619" t="s">
        <v>1</v>
      </c>
      <c r="B219" s="1022" t="s">
        <v>172</v>
      </c>
      <c r="C219" s="1023"/>
      <c r="D219" s="1023"/>
      <c r="E219" s="1023"/>
      <c r="F219" s="1024"/>
      <c r="G219" s="617">
        <v>1200000</v>
      </c>
      <c r="H219" s="617">
        <v>1200000</v>
      </c>
      <c r="I219" s="617">
        <v>1162016</v>
      </c>
      <c r="J219" s="618">
        <v>96.83</v>
      </c>
    </row>
    <row r="220" spans="1:10" s="634" customFormat="1" ht="15" customHeight="1" x14ac:dyDescent="0.25">
      <c r="A220" s="619"/>
      <c r="B220" s="1011" t="s">
        <v>1</v>
      </c>
      <c r="C220" s="1025" t="s">
        <v>407</v>
      </c>
      <c r="D220" s="1026"/>
      <c r="E220" s="1026"/>
      <c r="F220" s="1027"/>
      <c r="G220" s="620">
        <v>1200000</v>
      </c>
      <c r="H220" s="621">
        <v>1200000</v>
      </c>
      <c r="I220" s="620">
        <v>1162016</v>
      </c>
      <c r="J220" s="622">
        <v>96.83</v>
      </c>
    </row>
    <row r="221" spans="1:10" ht="27.75" customHeight="1" x14ac:dyDescent="0.25">
      <c r="A221" s="619"/>
      <c r="B221" s="1012"/>
      <c r="C221" s="1011" t="s">
        <v>1</v>
      </c>
      <c r="D221" s="1030" t="s">
        <v>283</v>
      </c>
      <c r="E221" s="1031"/>
      <c r="F221" s="1032"/>
      <c r="G221" s="623">
        <v>1200000</v>
      </c>
      <c r="H221" s="81">
        <v>1200000</v>
      </c>
      <c r="I221" s="623">
        <v>1162016</v>
      </c>
      <c r="J221" s="624">
        <v>96.83</v>
      </c>
    </row>
    <row r="222" spans="1:10" s="636" customFormat="1" ht="16.5" customHeight="1" x14ac:dyDescent="0.25">
      <c r="A222" s="639"/>
      <c r="B222" s="1013"/>
      <c r="C222" s="1013"/>
      <c r="D222" s="669" t="s">
        <v>1</v>
      </c>
      <c r="E222" s="1033" t="s">
        <v>575</v>
      </c>
      <c r="F222" s="1034"/>
      <c r="G222" s="640">
        <v>1200000</v>
      </c>
      <c r="H222" s="641">
        <v>1200000</v>
      </c>
      <c r="I222" s="640">
        <v>1162016</v>
      </c>
      <c r="J222" s="642">
        <v>96.83</v>
      </c>
    </row>
    <row r="223" spans="1:10" ht="16.5" customHeight="1" x14ac:dyDescent="0.25">
      <c r="A223" s="619"/>
      <c r="B223" s="1022" t="s">
        <v>181</v>
      </c>
      <c r="C223" s="1023"/>
      <c r="D223" s="1023"/>
      <c r="E223" s="1023"/>
      <c r="F223" s="1024"/>
      <c r="G223" s="617">
        <v>150000</v>
      </c>
      <c r="H223" s="617">
        <v>150000</v>
      </c>
      <c r="I223" s="617">
        <v>62000</v>
      </c>
      <c r="J223" s="618">
        <v>41.33</v>
      </c>
    </row>
    <row r="224" spans="1:10" s="634" customFormat="1" ht="15" customHeight="1" x14ac:dyDescent="0.25">
      <c r="A224" s="619"/>
      <c r="B224" s="1012"/>
      <c r="C224" s="1025" t="s">
        <v>188</v>
      </c>
      <c r="D224" s="1026"/>
      <c r="E224" s="1026"/>
      <c r="F224" s="1027"/>
      <c r="G224" s="620">
        <v>150000</v>
      </c>
      <c r="H224" s="621">
        <v>150000</v>
      </c>
      <c r="I224" s="620">
        <v>62000</v>
      </c>
      <c r="J224" s="622">
        <v>41.33</v>
      </c>
    </row>
    <row r="225" spans="1:10" ht="37.5" customHeight="1" x14ac:dyDescent="0.25">
      <c r="A225" s="619"/>
      <c r="B225" s="1012"/>
      <c r="C225" s="1011" t="s">
        <v>1</v>
      </c>
      <c r="D225" s="738" t="s">
        <v>282</v>
      </c>
      <c r="E225" s="739"/>
      <c r="F225" s="740"/>
      <c r="G225" s="623">
        <v>150000</v>
      </c>
      <c r="H225" s="81">
        <v>150000</v>
      </c>
      <c r="I225" s="623">
        <v>62000</v>
      </c>
      <c r="J225" s="624">
        <v>41.33</v>
      </c>
    </row>
    <row r="226" spans="1:10" ht="16.5" customHeight="1" x14ac:dyDescent="0.25">
      <c r="A226" s="619"/>
      <c r="B226" s="1028"/>
      <c r="C226" s="1028"/>
      <c r="D226" s="644" t="s">
        <v>1</v>
      </c>
      <c r="E226" s="738" t="s">
        <v>576</v>
      </c>
      <c r="F226" s="740"/>
      <c r="G226" s="623">
        <v>150000</v>
      </c>
      <c r="H226" s="81">
        <v>150000</v>
      </c>
      <c r="I226" s="623">
        <v>62000</v>
      </c>
      <c r="J226" s="624">
        <v>41.33</v>
      </c>
    </row>
    <row r="227" spans="1:10" ht="16.5" customHeight="1" x14ac:dyDescent="0.25">
      <c r="A227" s="619"/>
      <c r="B227" s="1022" t="s">
        <v>189</v>
      </c>
      <c r="C227" s="1023"/>
      <c r="D227" s="1023"/>
      <c r="E227" s="1023"/>
      <c r="F227" s="1024"/>
      <c r="G227" s="617">
        <v>1419090</v>
      </c>
      <c r="H227" s="617">
        <v>1625000</v>
      </c>
      <c r="I227" s="617">
        <v>517000</v>
      </c>
      <c r="J227" s="618">
        <v>31.82</v>
      </c>
    </row>
    <row r="228" spans="1:10" s="634" customFormat="1" ht="15" customHeight="1" x14ac:dyDescent="0.25">
      <c r="A228" s="619"/>
      <c r="B228" s="1011" t="s">
        <v>1</v>
      </c>
      <c r="C228" s="1025" t="s">
        <v>426</v>
      </c>
      <c r="D228" s="1026"/>
      <c r="E228" s="1026"/>
      <c r="F228" s="1027"/>
      <c r="G228" s="620">
        <v>580000</v>
      </c>
      <c r="H228" s="621">
        <v>580000</v>
      </c>
      <c r="I228" s="620">
        <v>517000</v>
      </c>
      <c r="J228" s="622">
        <v>89.14</v>
      </c>
    </row>
    <row r="229" spans="1:10" ht="39.75" customHeight="1" x14ac:dyDescent="0.25">
      <c r="A229" s="619"/>
      <c r="B229" s="1012"/>
      <c r="C229" s="1011" t="s">
        <v>1</v>
      </c>
      <c r="D229" s="738" t="s">
        <v>282</v>
      </c>
      <c r="E229" s="739"/>
      <c r="F229" s="740"/>
      <c r="G229" s="623">
        <v>580000</v>
      </c>
      <c r="H229" s="81">
        <v>580000</v>
      </c>
      <c r="I229" s="623">
        <v>517000</v>
      </c>
      <c r="J229" s="624">
        <v>89.14</v>
      </c>
    </row>
    <row r="230" spans="1:10" s="636" customFormat="1" ht="17.25" customHeight="1" x14ac:dyDescent="0.25">
      <c r="A230" s="619"/>
      <c r="B230" s="1012"/>
      <c r="C230" s="1028"/>
      <c r="D230" s="635" t="s">
        <v>1</v>
      </c>
      <c r="E230" s="1016" t="s">
        <v>577</v>
      </c>
      <c r="F230" s="1017"/>
      <c r="G230" s="628">
        <v>580000</v>
      </c>
      <c r="H230" s="629">
        <v>580000</v>
      </c>
      <c r="I230" s="628">
        <v>517000</v>
      </c>
      <c r="J230" s="630">
        <v>89.14</v>
      </c>
    </row>
    <row r="231" spans="1:10" s="634" customFormat="1" ht="15" customHeight="1" x14ac:dyDescent="0.25">
      <c r="A231" s="619"/>
      <c r="B231" s="1012"/>
      <c r="C231" s="1025" t="s">
        <v>196</v>
      </c>
      <c r="D231" s="1026"/>
      <c r="E231" s="1026"/>
      <c r="F231" s="1027"/>
      <c r="G231" s="620">
        <v>839090</v>
      </c>
      <c r="H231" s="621">
        <v>1045000</v>
      </c>
      <c r="I231" s="620">
        <v>0</v>
      </c>
      <c r="J231" s="622">
        <v>0</v>
      </c>
    </row>
    <row r="232" spans="1:10" ht="30" customHeight="1" x14ac:dyDescent="0.25">
      <c r="A232" s="619"/>
      <c r="B232" s="1012"/>
      <c r="C232" s="1011" t="s">
        <v>1</v>
      </c>
      <c r="D232" s="738" t="s">
        <v>432</v>
      </c>
      <c r="E232" s="739"/>
      <c r="F232" s="740"/>
      <c r="G232" s="623">
        <v>839090</v>
      </c>
      <c r="H232" s="81">
        <v>1045000</v>
      </c>
      <c r="I232" s="623">
        <v>0</v>
      </c>
      <c r="J232" s="624">
        <v>0</v>
      </c>
    </row>
    <row r="233" spans="1:10" s="636" customFormat="1" ht="18" customHeight="1" x14ac:dyDescent="0.25">
      <c r="A233" s="619"/>
      <c r="B233" s="1013"/>
      <c r="C233" s="1013"/>
      <c r="D233" s="670" t="s">
        <v>1</v>
      </c>
      <c r="E233" s="1018" t="s">
        <v>557</v>
      </c>
      <c r="F233" s="1019"/>
      <c r="G233" s="628">
        <v>839090</v>
      </c>
      <c r="H233" s="629">
        <v>1045000</v>
      </c>
      <c r="I233" s="628">
        <v>0</v>
      </c>
      <c r="J233" s="630">
        <v>0</v>
      </c>
    </row>
    <row r="234" spans="1:10" ht="16.5" customHeight="1" x14ac:dyDescent="0.25">
      <c r="A234" s="1020" t="s">
        <v>1</v>
      </c>
      <c r="B234" s="1022" t="s">
        <v>435</v>
      </c>
      <c r="C234" s="1023"/>
      <c r="D234" s="1023"/>
      <c r="E234" s="1023"/>
      <c r="F234" s="1024"/>
      <c r="G234" s="617">
        <v>3388000</v>
      </c>
      <c r="H234" s="617">
        <v>3398000</v>
      </c>
      <c r="I234" s="617">
        <v>1469000</v>
      </c>
      <c r="J234" s="618">
        <v>43.23</v>
      </c>
    </row>
    <row r="235" spans="1:10" s="634" customFormat="1" ht="16.5" customHeight="1" x14ac:dyDescent="0.25">
      <c r="A235" s="1020"/>
      <c r="B235" s="1011" t="s">
        <v>1</v>
      </c>
      <c r="C235" s="1025" t="s">
        <v>437</v>
      </c>
      <c r="D235" s="1026"/>
      <c r="E235" s="1026"/>
      <c r="F235" s="1027"/>
      <c r="G235" s="620">
        <v>3158000</v>
      </c>
      <c r="H235" s="621">
        <v>3158000</v>
      </c>
      <c r="I235" s="620">
        <v>1285000</v>
      </c>
      <c r="J235" s="622">
        <v>40.69</v>
      </c>
    </row>
    <row r="236" spans="1:10" ht="39" customHeight="1" x14ac:dyDescent="0.25">
      <c r="A236" s="1020"/>
      <c r="B236" s="1012"/>
      <c r="C236" s="1011" t="s">
        <v>1</v>
      </c>
      <c r="D236" s="738" t="s">
        <v>282</v>
      </c>
      <c r="E236" s="739"/>
      <c r="F236" s="740"/>
      <c r="G236" s="623">
        <v>3158000</v>
      </c>
      <c r="H236" s="81">
        <v>3158000</v>
      </c>
      <c r="I236" s="623">
        <v>1285000</v>
      </c>
      <c r="J236" s="624">
        <v>40.69</v>
      </c>
    </row>
    <row r="237" spans="1:10" s="636" customFormat="1" ht="28.5" customHeight="1" x14ac:dyDescent="0.25">
      <c r="A237" s="1020"/>
      <c r="B237" s="1012"/>
      <c r="C237" s="1012"/>
      <c r="D237" s="1014" t="s">
        <v>1</v>
      </c>
      <c r="E237" s="1016" t="s">
        <v>578</v>
      </c>
      <c r="F237" s="1017"/>
      <c r="G237" s="628">
        <v>2728000</v>
      </c>
      <c r="H237" s="629">
        <v>2728000</v>
      </c>
      <c r="I237" s="628">
        <v>1270000</v>
      </c>
      <c r="J237" s="630">
        <v>46.55</v>
      </c>
    </row>
    <row r="238" spans="1:10" s="636" customFormat="1" ht="18" customHeight="1" x14ac:dyDescent="0.25">
      <c r="A238" s="1020"/>
      <c r="B238" s="1012"/>
      <c r="C238" s="1028"/>
      <c r="D238" s="1029"/>
      <c r="E238" s="1016" t="s">
        <v>579</v>
      </c>
      <c r="F238" s="1017"/>
      <c r="G238" s="628">
        <v>430000</v>
      </c>
      <c r="H238" s="629">
        <v>430000</v>
      </c>
      <c r="I238" s="628">
        <v>15000</v>
      </c>
      <c r="J238" s="630">
        <v>3.49</v>
      </c>
    </row>
    <row r="239" spans="1:10" s="634" customFormat="1" ht="15" customHeight="1" x14ac:dyDescent="0.25">
      <c r="A239" s="1020"/>
      <c r="B239" s="1012"/>
      <c r="C239" s="1025" t="s">
        <v>438</v>
      </c>
      <c r="D239" s="1026"/>
      <c r="E239" s="1026"/>
      <c r="F239" s="1027"/>
      <c r="G239" s="620">
        <v>230000</v>
      </c>
      <c r="H239" s="621">
        <v>240000</v>
      </c>
      <c r="I239" s="620">
        <v>184000</v>
      </c>
      <c r="J239" s="622">
        <v>76.67</v>
      </c>
    </row>
    <row r="240" spans="1:10" ht="39" customHeight="1" x14ac:dyDescent="0.25">
      <c r="A240" s="1020"/>
      <c r="B240" s="1012"/>
      <c r="C240" s="1011" t="s">
        <v>1</v>
      </c>
      <c r="D240" s="738" t="s">
        <v>282</v>
      </c>
      <c r="E240" s="739"/>
      <c r="F240" s="740"/>
      <c r="G240" s="623">
        <v>230000</v>
      </c>
      <c r="H240" s="81">
        <v>240000</v>
      </c>
      <c r="I240" s="623">
        <v>184000</v>
      </c>
      <c r="J240" s="624">
        <v>76.67</v>
      </c>
    </row>
    <row r="241" spans="1:10" s="636" customFormat="1" ht="27.75" customHeight="1" x14ac:dyDescent="0.25">
      <c r="A241" s="1020"/>
      <c r="B241" s="1012"/>
      <c r="C241" s="1012"/>
      <c r="D241" s="1014" t="s">
        <v>1</v>
      </c>
      <c r="E241" s="1016" t="s">
        <v>578</v>
      </c>
      <c r="F241" s="1017"/>
      <c r="G241" s="628">
        <v>70000</v>
      </c>
      <c r="H241" s="629">
        <v>70000</v>
      </c>
      <c r="I241" s="628">
        <v>70000</v>
      </c>
      <c r="J241" s="630">
        <v>100</v>
      </c>
    </row>
    <row r="242" spans="1:10" s="636" customFormat="1" ht="18" customHeight="1" x14ac:dyDescent="0.25">
      <c r="A242" s="1021"/>
      <c r="B242" s="1013"/>
      <c r="C242" s="1013"/>
      <c r="D242" s="1015"/>
      <c r="E242" s="1018" t="s">
        <v>558</v>
      </c>
      <c r="F242" s="1019"/>
      <c r="G242" s="640">
        <v>160000</v>
      </c>
      <c r="H242" s="641">
        <v>170000</v>
      </c>
      <c r="I242" s="640">
        <v>114000</v>
      </c>
      <c r="J242" s="642">
        <v>67.06</v>
      </c>
    </row>
  </sheetData>
  <mergeCells count="328">
    <mergeCell ref="A2:J3"/>
    <mergeCell ref="A6:D6"/>
    <mergeCell ref="F6:I6"/>
    <mergeCell ref="A7:D7"/>
    <mergeCell ref="E7:F7"/>
    <mergeCell ref="A8:D8"/>
    <mergeCell ref="E8:F8"/>
    <mergeCell ref="D19:F19"/>
    <mergeCell ref="E20:F20"/>
    <mergeCell ref="C21:F21"/>
    <mergeCell ref="A9:F9"/>
    <mergeCell ref="A10:E10"/>
    <mergeCell ref="A11:F11"/>
    <mergeCell ref="A12:E12"/>
    <mergeCell ref="A13:F13"/>
    <mergeCell ref="B14:F14"/>
    <mergeCell ref="E28:F28"/>
    <mergeCell ref="C29:F29"/>
    <mergeCell ref="C30:C32"/>
    <mergeCell ref="D30:F30"/>
    <mergeCell ref="D31:D32"/>
    <mergeCell ref="E31:F31"/>
    <mergeCell ref="E32:F32"/>
    <mergeCell ref="C22:C23"/>
    <mergeCell ref="D22:F22"/>
    <mergeCell ref="E23:F23"/>
    <mergeCell ref="B24:F24"/>
    <mergeCell ref="B25:B34"/>
    <mergeCell ref="C25:F25"/>
    <mergeCell ref="C26:C28"/>
    <mergeCell ref="D26:F26"/>
    <mergeCell ref="D27:D28"/>
    <mergeCell ref="E27:F27"/>
    <mergeCell ref="B15:B23"/>
    <mergeCell ref="C15:F15"/>
    <mergeCell ref="C16:C17"/>
    <mergeCell ref="D16:F16"/>
    <mergeCell ref="E17:F17"/>
    <mergeCell ref="C18:F18"/>
    <mergeCell ref="C19:C20"/>
    <mergeCell ref="C39:F39"/>
    <mergeCell ref="C40:C41"/>
    <mergeCell ref="D40:F40"/>
    <mergeCell ref="E41:F41"/>
    <mergeCell ref="A42:F42"/>
    <mergeCell ref="B43:F43"/>
    <mergeCell ref="C33:F33"/>
    <mergeCell ref="D34:F34"/>
    <mergeCell ref="A35:D35"/>
    <mergeCell ref="E35:F35"/>
    <mergeCell ref="C36:F36"/>
    <mergeCell ref="C37:C38"/>
    <mergeCell ref="D37:F37"/>
    <mergeCell ref="E38:F38"/>
    <mergeCell ref="B49:F49"/>
    <mergeCell ref="B50:B52"/>
    <mergeCell ref="C50:F50"/>
    <mergeCell ref="C51:C52"/>
    <mergeCell ref="D51:F51"/>
    <mergeCell ref="E52:F52"/>
    <mergeCell ref="B44:B48"/>
    <mergeCell ref="C44:F44"/>
    <mergeCell ref="C45:C48"/>
    <mergeCell ref="D45:F45"/>
    <mergeCell ref="E46:F46"/>
    <mergeCell ref="D47:F47"/>
    <mergeCell ref="E48:F48"/>
    <mergeCell ref="B59:F59"/>
    <mergeCell ref="C60:F60"/>
    <mergeCell ref="C61:C62"/>
    <mergeCell ref="D61:F61"/>
    <mergeCell ref="E62:F62"/>
    <mergeCell ref="C63:F63"/>
    <mergeCell ref="B53:F53"/>
    <mergeCell ref="B54:B58"/>
    <mergeCell ref="C54:F54"/>
    <mergeCell ref="C55:C58"/>
    <mergeCell ref="D55:F55"/>
    <mergeCell ref="E56:F56"/>
    <mergeCell ref="D57:F57"/>
    <mergeCell ref="E58:F58"/>
    <mergeCell ref="C64:C67"/>
    <mergeCell ref="D64:F64"/>
    <mergeCell ref="E65:F65"/>
    <mergeCell ref="D66:F66"/>
    <mergeCell ref="E67:F67"/>
    <mergeCell ref="A68:A90"/>
    <mergeCell ref="B68:F68"/>
    <mergeCell ref="B69:B71"/>
    <mergeCell ref="C69:F69"/>
    <mergeCell ref="C70:C71"/>
    <mergeCell ref="D70:F70"/>
    <mergeCell ref="E71:F71"/>
    <mergeCell ref="B72:F72"/>
    <mergeCell ref="B73:B78"/>
    <mergeCell ref="C73:F73"/>
    <mergeCell ref="C74:C78"/>
    <mergeCell ref="D74:F74"/>
    <mergeCell ref="E75:F75"/>
    <mergeCell ref="D76:F76"/>
    <mergeCell ref="D77:D78"/>
    <mergeCell ref="E77:F77"/>
    <mergeCell ref="E78:F78"/>
    <mergeCell ref="B79:F79"/>
    <mergeCell ref="B80:B90"/>
    <mergeCell ref="C80:F80"/>
    <mergeCell ref="C81:C84"/>
    <mergeCell ref="D81:F81"/>
    <mergeCell ref="D82:D84"/>
    <mergeCell ref="E82:F82"/>
    <mergeCell ref="E83:F83"/>
    <mergeCell ref="C89:C90"/>
    <mergeCell ref="D89:F89"/>
    <mergeCell ref="E90:F90"/>
    <mergeCell ref="C91:F91"/>
    <mergeCell ref="C92:C93"/>
    <mergeCell ref="D92:F92"/>
    <mergeCell ref="E93:F93"/>
    <mergeCell ref="E84:F84"/>
    <mergeCell ref="C85:F85"/>
    <mergeCell ref="C86:C87"/>
    <mergeCell ref="D86:F86"/>
    <mergeCell ref="E87:F87"/>
    <mergeCell ref="C88:F88"/>
    <mergeCell ref="D101:F101"/>
    <mergeCell ref="E102:F102"/>
    <mergeCell ref="C103:F103"/>
    <mergeCell ref="C104:C105"/>
    <mergeCell ref="D104:F104"/>
    <mergeCell ref="E105:F105"/>
    <mergeCell ref="C94:F94"/>
    <mergeCell ref="C95:C96"/>
    <mergeCell ref="D95:F95"/>
    <mergeCell ref="E96:F96"/>
    <mergeCell ref="B97:F97"/>
    <mergeCell ref="B98:B105"/>
    <mergeCell ref="C98:F98"/>
    <mergeCell ref="C99:C102"/>
    <mergeCell ref="D99:F99"/>
    <mergeCell ref="E100:F100"/>
    <mergeCell ref="D112:F112"/>
    <mergeCell ref="E113:F113"/>
    <mergeCell ref="E114:F114"/>
    <mergeCell ref="E115:F115"/>
    <mergeCell ref="C116:F116"/>
    <mergeCell ref="C117:C118"/>
    <mergeCell ref="D117:F117"/>
    <mergeCell ref="E118:F118"/>
    <mergeCell ref="B106:F106"/>
    <mergeCell ref="C107:F107"/>
    <mergeCell ref="D108:F108"/>
    <mergeCell ref="E109:F109"/>
    <mergeCell ref="D110:F110"/>
    <mergeCell ref="E111:F111"/>
    <mergeCell ref="A123:D123"/>
    <mergeCell ref="E123:F123"/>
    <mergeCell ref="A124:C127"/>
    <mergeCell ref="D124:F124"/>
    <mergeCell ref="D125:D127"/>
    <mergeCell ref="E125:F125"/>
    <mergeCell ref="E126:F126"/>
    <mergeCell ref="E127:F127"/>
    <mergeCell ref="C119:F119"/>
    <mergeCell ref="C120:C122"/>
    <mergeCell ref="D120:F120"/>
    <mergeCell ref="D121:D122"/>
    <mergeCell ref="E121:F121"/>
    <mergeCell ref="E122:F122"/>
    <mergeCell ref="C128:F128"/>
    <mergeCell ref="C129:C136"/>
    <mergeCell ref="D129:F129"/>
    <mergeCell ref="E130:F130"/>
    <mergeCell ref="D131:F131"/>
    <mergeCell ref="E132:F132"/>
    <mergeCell ref="D133:F133"/>
    <mergeCell ref="E134:F134"/>
    <mergeCell ref="D135:F135"/>
    <mergeCell ref="E136:F136"/>
    <mergeCell ref="C137:F137"/>
    <mergeCell ref="C138:C144"/>
    <mergeCell ref="D138:F138"/>
    <mergeCell ref="E139:F139"/>
    <mergeCell ref="D140:F140"/>
    <mergeCell ref="D141:D144"/>
    <mergeCell ref="E141:F141"/>
    <mergeCell ref="E142:F142"/>
    <mergeCell ref="E143:F143"/>
    <mergeCell ref="E144:F144"/>
    <mergeCell ref="C145:F145"/>
    <mergeCell ref="C146:C147"/>
    <mergeCell ref="D146:F146"/>
    <mergeCell ref="E147:F147"/>
    <mergeCell ref="B148:F148"/>
    <mergeCell ref="A149:B153"/>
    <mergeCell ref="C149:F149"/>
    <mergeCell ref="C150:C153"/>
    <mergeCell ref="D150:F150"/>
    <mergeCell ref="E151:F151"/>
    <mergeCell ref="D152:F152"/>
    <mergeCell ref="E153:F153"/>
    <mergeCell ref="A154:F154"/>
    <mergeCell ref="A155:E155"/>
    <mergeCell ref="A156:F156"/>
    <mergeCell ref="A157:A160"/>
    <mergeCell ref="B157:F157"/>
    <mergeCell ref="B158:B160"/>
    <mergeCell ref="C158:F158"/>
    <mergeCell ref="C159:C160"/>
    <mergeCell ref="D159:F159"/>
    <mergeCell ref="E160:F160"/>
    <mergeCell ref="A161:F161"/>
    <mergeCell ref="B162:F162"/>
    <mergeCell ref="B163:B168"/>
    <mergeCell ref="C163:F163"/>
    <mergeCell ref="C164:C165"/>
    <mergeCell ref="D164:F164"/>
    <mergeCell ref="E165:F165"/>
    <mergeCell ref="C166:F166"/>
    <mergeCell ref="B173:F173"/>
    <mergeCell ref="B174:B176"/>
    <mergeCell ref="C174:F174"/>
    <mergeCell ref="C175:C176"/>
    <mergeCell ref="D175:F175"/>
    <mergeCell ref="E176:F176"/>
    <mergeCell ref="C167:C168"/>
    <mergeCell ref="D167:F167"/>
    <mergeCell ref="E168:F168"/>
    <mergeCell ref="B169:F169"/>
    <mergeCell ref="B170:B172"/>
    <mergeCell ref="C170:F170"/>
    <mergeCell ref="C171:C172"/>
    <mergeCell ref="D171:F171"/>
    <mergeCell ref="E172:F172"/>
    <mergeCell ref="B181:F181"/>
    <mergeCell ref="C182:F182"/>
    <mergeCell ref="C183:C184"/>
    <mergeCell ref="D183:F183"/>
    <mergeCell ref="E184:F184"/>
    <mergeCell ref="C185:F185"/>
    <mergeCell ref="B177:F177"/>
    <mergeCell ref="B178:B180"/>
    <mergeCell ref="C178:F178"/>
    <mergeCell ref="C179:C180"/>
    <mergeCell ref="D179:F179"/>
    <mergeCell ref="E180:F180"/>
    <mergeCell ref="C186:C187"/>
    <mergeCell ref="D186:F186"/>
    <mergeCell ref="E187:F187"/>
    <mergeCell ref="A188:A208"/>
    <mergeCell ref="B188:F188"/>
    <mergeCell ref="B189:B199"/>
    <mergeCell ref="C189:F189"/>
    <mergeCell ref="C190:C191"/>
    <mergeCell ref="D190:F190"/>
    <mergeCell ref="E191:F191"/>
    <mergeCell ref="C192:F192"/>
    <mergeCell ref="C193:C194"/>
    <mergeCell ref="D193:F193"/>
    <mergeCell ref="E194:F194"/>
    <mergeCell ref="C195:F195"/>
    <mergeCell ref="C196:C199"/>
    <mergeCell ref="D196:F196"/>
    <mergeCell ref="E197:F197"/>
    <mergeCell ref="D198:F198"/>
    <mergeCell ref="E199:F199"/>
    <mergeCell ref="B200:F200"/>
    <mergeCell ref="B201:B206"/>
    <mergeCell ref="C201:F201"/>
    <mergeCell ref="C202:C203"/>
    <mergeCell ref="D202:F202"/>
    <mergeCell ref="E203:F203"/>
    <mergeCell ref="C204:F204"/>
    <mergeCell ref="C205:C206"/>
    <mergeCell ref="D205:F205"/>
    <mergeCell ref="E206:F206"/>
    <mergeCell ref="C212:C215"/>
    <mergeCell ref="D212:F212"/>
    <mergeCell ref="D213:D215"/>
    <mergeCell ref="E213:F213"/>
    <mergeCell ref="E214:F214"/>
    <mergeCell ref="E215:F215"/>
    <mergeCell ref="B207:F207"/>
    <mergeCell ref="C208:F208"/>
    <mergeCell ref="A209:C210"/>
    <mergeCell ref="D209:F209"/>
    <mergeCell ref="E210:F210"/>
    <mergeCell ref="C211:F211"/>
    <mergeCell ref="B223:F223"/>
    <mergeCell ref="B224:B226"/>
    <mergeCell ref="C224:F224"/>
    <mergeCell ref="C225:C226"/>
    <mergeCell ref="D225:F225"/>
    <mergeCell ref="E226:F226"/>
    <mergeCell ref="C216:F216"/>
    <mergeCell ref="C217:C218"/>
    <mergeCell ref="D217:F217"/>
    <mergeCell ref="E218:F218"/>
    <mergeCell ref="B219:F219"/>
    <mergeCell ref="B220:B222"/>
    <mergeCell ref="C220:F220"/>
    <mergeCell ref="C221:C222"/>
    <mergeCell ref="D221:F221"/>
    <mergeCell ref="E222:F222"/>
    <mergeCell ref="B227:F227"/>
    <mergeCell ref="B228:B233"/>
    <mergeCell ref="C228:F228"/>
    <mergeCell ref="C229:C230"/>
    <mergeCell ref="D229:F229"/>
    <mergeCell ref="E230:F230"/>
    <mergeCell ref="C231:F231"/>
    <mergeCell ref="C232:C233"/>
    <mergeCell ref="D232:F232"/>
    <mergeCell ref="E233:F233"/>
    <mergeCell ref="C240:C242"/>
    <mergeCell ref="D240:F240"/>
    <mergeCell ref="D241:D242"/>
    <mergeCell ref="E241:F241"/>
    <mergeCell ref="E242:F242"/>
    <mergeCell ref="A234:A242"/>
    <mergeCell ref="B234:F234"/>
    <mergeCell ref="B235:B242"/>
    <mergeCell ref="C235:F235"/>
    <mergeCell ref="C236:C238"/>
    <mergeCell ref="D236:F236"/>
    <mergeCell ref="D237:D238"/>
    <mergeCell ref="E237:F237"/>
    <mergeCell ref="E238:F238"/>
    <mergeCell ref="C239:F239"/>
  </mergeCells>
  <printOptions horizontalCentered="1"/>
  <pageMargins left="0.39370078740157483" right="0.39370078740157483" top="0.47244094488188981" bottom="0.47244094488188981" header="0.11811023622047245" footer="0.11811023622047245"/>
  <pageSetup paperSize="9" scale="68" firstPageNumber="230" orientation="portrait" useFirstPageNumber="1" r:id="rId1"/>
  <headerFooter>
    <oddHeader>&amp;CInformacja o przebiegu  wykonania budżetu Województwa Zachodniopomorskiego za I półrocze  2014  roku - załączniki  
____________________________________________________________________________________________________________</oddHeader>
    <oddFooter>&amp;C&amp;P</oddFooter>
  </headerFooter>
  <rowBreaks count="3" manualBreakCount="3">
    <brk id="58" max="16383" man="1"/>
    <brk id="115" max="16383" man="1"/>
    <brk id="22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zoomScaleNormal="100" workbookViewId="0">
      <selection activeCell="F8" sqref="F8"/>
    </sheetView>
  </sheetViews>
  <sheetFormatPr defaultRowHeight="15" x14ac:dyDescent="0.25"/>
  <cols>
    <col min="1" max="1" width="1.85546875" style="671" customWidth="1"/>
    <col min="2" max="2" width="1.140625" style="671" customWidth="1"/>
    <col min="3" max="3" width="3.85546875" style="671" customWidth="1"/>
    <col min="4" max="4" width="3.42578125" style="671" customWidth="1"/>
    <col min="5" max="5" width="89.140625" style="671" customWidth="1"/>
    <col min="6" max="6" width="14" style="671" customWidth="1"/>
    <col min="7" max="7" width="14.85546875" style="671" customWidth="1"/>
    <col min="8" max="8" width="14" style="671" customWidth="1"/>
    <col min="9" max="9" width="8.42578125" style="671" customWidth="1"/>
    <col min="10" max="16384" width="9.140625" style="671"/>
  </cols>
  <sheetData>
    <row r="1" spans="1:9" ht="18" x14ac:dyDescent="0.25">
      <c r="H1" s="672" t="s">
        <v>580</v>
      </c>
    </row>
    <row r="2" spans="1:9" ht="24.75" customHeight="1" x14ac:dyDescent="0.25"/>
    <row r="3" spans="1:9" ht="83.25" customHeight="1" x14ac:dyDescent="0.25">
      <c r="A3" s="1081" t="s">
        <v>581</v>
      </c>
      <c r="B3" s="1081"/>
      <c r="C3" s="1081"/>
      <c r="D3" s="1081"/>
      <c r="E3" s="1081"/>
      <c r="F3" s="1081"/>
      <c r="G3" s="1081"/>
      <c r="H3" s="1081"/>
      <c r="I3" s="1081"/>
    </row>
    <row r="4" spans="1:9" ht="32.25" customHeight="1" x14ac:dyDescent="0.25">
      <c r="A4" s="673" t="s">
        <v>1</v>
      </c>
      <c r="B4" s="673"/>
      <c r="C4" s="673"/>
      <c r="D4" s="673"/>
      <c r="E4" s="673"/>
      <c r="F4" s="674"/>
      <c r="G4" s="675"/>
      <c r="H4" s="675"/>
      <c r="I4" s="675"/>
    </row>
    <row r="5" spans="1:9" ht="19.7" customHeight="1" x14ac:dyDescent="0.25">
      <c r="A5" s="676" t="s">
        <v>1</v>
      </c>
      <c r="B5" s="676"/>
      <c r="C5" s="676"/>
      <c r="D5" s="676"/>
      <c r="E5" s="676"/>
      <c r="F5" s="676"/>
      <c r="G5" s="676"/>
      <c r="H5" s="677" t="s">
        <v>4</v>
      </c>
      <c r="I5" s="676"/>
    </row>
    <row r="6" spans="1:9" ht="78.75" customHeight="1" x14ac:dyDescent="0.25">
      <c r="A6" s="1082" t="s">
        <v>582</v>
      </c>
      <c r="B6" s="1083"/>
      <c r="C6" s="1083"/>
      <c r="D6" s="1084"/>
      <c r="E6" s="678" t="s">
        <v>6</v>
      </c>
      <c r="F6" s="679" t="s">
        <v>508</v>
      </c>
      <c r="G6" s="679" t="s">
        <v>8</v>
      </c>
      <c r="H6" s="680" t="s">
        <v>509</v>
      </c>
      <c r="I6" s="679" t="s">
        <v>510</v>
      </c>
    </row>
    <row r="7" spans="1:9" s="685" customFormat="1" ht="17.25" customHeight="1" x14ac:dyDescent="0.25">
      <c r="A7" s="1085">
        <v>1</v>
      </c>
      <c r="B7" s="1086"/>
      <c r="C7" s="1086"/>
      <c r="D7" s="1086"/>
      <c r="E7" s="681">
        <v>2</v>
      </c>
      <c r="F7" s="682">
        <v>3</v>
      </c>
      <c r="G7" s="683">
        <v>4</v>
      </c>
      <c r="H7" s="681">
        <v>5</v>
      </c>
      <c r="I7" s="684">
        <v>6</v>
      </c>
    </row>
    <row r="8" spans="1:9" s="688" customFormat="1" ht="27.75" customHeight="1" thickBot="1" x14ac:dyDescent="0.3">
      <c r="A8" s="1087" t="s">
        <v>583</v>
      </c>
      <c r="B8" s="1088"/>
      <c r="C8" s="1088"/>
      <c r="D8" s="1088"/>
      <c r="E8" s="1089"/>
      <c r="F8" s="686">
        <f>F9+F14+F17+F20+F25+F32</f>
        <v>28931447</v>
      </c>
      <c r="G8" s="686">
        <f>G9+G14+G17+G20+G25+G32</f>
        <v>50931144</v>
      </c>
      <c r="H8" s="686">
        <f>H9+H14+H17+H20+H25+H32</f>
        <v>33072570.559999999</v>
      </c>
      <c r="I8" s="687">
        <f>H8/G8%</f>
        <v>64.93584860375411</v>
      </c>
    </row>
    <row r="9" spans="1:9" s="691" customFormat="1" ht="24" customHeight="1" thickTop="1" thickBot="1" x14ac:dyDescent="0.3">
      <c r="A9" s="1090" t="s">
        <v>85</v>
      </c>
      <c r="B9" s="1091"/>
      <c r="C9" s="1091"/>
      <c r="D9" s="1091"/>
      <c r="E9" s="1091"/>
      <c r="F9" s="689">
        <f>F10+F12</f>
        <v>12618179</v>
      </c>
      <c r="G9" s="689">
        <f>G10+G12</f>
        <v>13718043</v>
      </c>
      <c r="H9" s="689">
        <f>H10+H12</f>
        <v>10500729.649999999</v>
      </c>
      <c r="I9" s="690">
        <f t="shared" ref="I9:I34" si="0">H9/G9%</f>
        <v>76.546848920068257</v>
      </c>
    </row>
    <row r="10" spans="1:9" s="691" customFormat="1" ht="16.5" customHeight="1" x14ac:dyDescent="0.25">
      <c r="A10" s="1079" t="s">
        <v>1</v>
      </c>
      <c r="B10" s="1080"/>
      <c r="C10" s="1092" t="s">
        <v>86</v>
      </c>
      <c r="D10" s="1093"/>
      <c r="E10" s="1093"/>
      <c r="F10" s="692">
        <f>SUM(F11:F11)</f>
        <v>500000</v>
      </c>
      <c r="G10" s="692">
        <f>SUM(G11:G11)</f>
        <v>500000</v>
      </c>
      <c r="H10" s="692">
        <f>SUM(H11:H11)</f>
        <v>430247.53</v>
      </c>
      <c r="I10" s="693">
        <f t="shared" si="0"/>
        <v>86.049506000000008</v>
      </c>
    </row>
    <row r="11" spans="1:9" ht="44.25" customHeight="1" x14ac:dyDescent="0.25">
      <c r="A11" s="1079"/>
      <c r="B11" s="1080"/>
      <c r="C11" s="694"/>
      <c r="D11" s="1075" t="s">
        <v>296</v>
      </c>
      <c r="E11" s="1076"/>
      <c r="F11" s="695">
        <v>500000</v>
      </c>
      <c r="G11" s="695">
        <v>500000</v>
      </c>
      <c r="H11" s="695">
        <v>430247.53</v>
      </c>
      <c r="I11" s="696">
        <f t="shared" si="0"/>
        <v>86.049506000000008</v>
      </c>
    </row>
    <row r="12" spans="1:9" s="691" customFormat="1" ht="16.5" customHeight="1" x14ac:dyDescent="0.25">
      <c r="A12" s="1079"/>
      <c r="B12" s="1080"/>
      <c r="C12" s="1071" t="s">
        <v>92</v>
      </c>
      <c r="D12" s="1072"/>
      <c r="E12" s="1072"/>
      <c r="F12" s="697">
        <f>F13</f>
        <v>12118179</v>
      </c>
      <c r="G12" s="697">
        <f t="shared" ref="G12:H12" si="1">G13</f>
        <v>13218043</v>
      </c>
      <c r="H12" s="697">
        <f t="shared" si="1"/>
        <v>10070482.119999999</v>
      </c>
      <c r="I12" s="698">
        <f t="shared" si="0"/>
        <v>76.187391128928837</v>
      </c>
    </row>
    <row r="13" spans="1:9" ht="45" customHeight="1" x14ac:dyDescent="0.25">
      <c r="A13" s="1079"/>
      <c r="B13" s="1080"/>
      <c r="C13" s="694" t="s">
        <v>1</v>
      </c>
      <c r="D13" s="1075" t="s">
        <v>584</v>
      </c>
      <c r="E13" s="1076"/>
      <c r="F13" s="695">
        <v>12118179</v>
      </c>
      <c r="G13" s="695">
        <v>13218043</v>
      </c>
      <c r="H13" s="695">
        <v>10070482.119999999</v>
      </c>
      <c r="I13" s="696">
        <f t="shared" si="0"/>
        <v>76.187391128928837</v>
      </c>
    </row>
    <row r="14" spans="1:9" s="701" customFormat="1" ht="20.25" customHeight="1" thickBot="1" x14ac:dyDescent="0.3">
      <c r="A14" s="1077" t="s">
        <v>306</v>
      </c>
      <c r="B14" s="1078"/>
      <c r="C14" s="1078"/>
      <c r="D14" s="1078"/>
      <c r="E14" s="1078"/>
      <c r="F14" s="699">
        <f>F15</f>
        <v>0</v>
      </c>
      <c r="G14" s="699">
        <f t="shared" ref="G14:H15" si="2">G15</f>
        <v>33631</v>
      </c>
      <c r="H14" s="699">
        <f t="shared" si="2"/>
        <v>33630.94</v>
      </c>
      <c r="I14" s="700">
        <f t="shared" si="0"/>
        <v>99.999821593172967</v>
      </c>
    </row>
    <row r="15" spans="1:9" s="691" customFormat="1" ht="16.5" customHeight="1" x14ac:dyDescent="0.25">
      <c r="A15" s="1079" t="s">
        <v>1</v>
      </c>
      <c r="B15" s="1080"/>
      <c r="C15" s="1071" t="s">
        <v>307</v>
      </c>
      <c r="D15" s="1072"/>
      <c r="E15" s="1072"/>
      <c r="F15" s="697">
        <f>F16</f>
        <v>0</v>
      </c>
      <c r="G15" s="697">
        <f t="shared" si="2"/>
        <v>33631</v>
      </c>
      <c r="H15" s="697">
        <f t="shared" si="2"/>
        <v>33630.94</v>
      </c>
      <c r="I15" s="698">
        <f t="shared" si="0"/>
        <v>99.999821593172967</v>
      </c>
    </row>
    <row r="16" spans="1:9" ht="42.75" customHeight="1" x14ac:dyDescent="0.25">
      <c r="A16" s="1079"/>
      <c r="B16" s="1080"/>
      <c r="C16" s="694" t="s">
        <v>1</v>
      </c>
      <c r="D16" s="1075" t="s">
        <v>296</v>
      </c>
      <c r="E16" s="1076"/>
      <c r="F16" s="695">
        <v>0</v>
      </c>
      <c r="G16" s="695">
        <v>33631</v>
      </c>
      <c r="H16" s="695">
        <v>33630.94</v>
      </c>
      <c r="I16" s="696">
        <f t="shared" si="0"/>
        <v>99.999821593172967</v>
      </c>
    </row>
    <row r="17" spans="1:9" s="701" customFormat="1" ht="20.25" customHeight="1" thickBot="1" x14ac:dyDescent="0.3">
      <c r="A17" s="1077" t="s">
        <v>114</v>
      </c>
      <c r="B17" s="1078"/>
      <c r="C17" s="1078"/>
      <c r="D17" s="1078"/>
      <c r="E17" s="1078"/>
      <c r="F17" s="699">
        <f>F18</f>
        <v>0</v>
      </c>
      <c r="G17" s="699">
        <f t="shared" ref="G17:H18" si="3">G18</f>
        <v>169371</v>
      </c>
      <c r="H17" s="699">
        <f t="shared" si="3"/>
        <v>169370.8</v>
      </c>
      <c r="I17" s="700">
        <f t="shared" si="0"/>
        <v>99.999881916030475</v>
      </c>
    </row>
    <row r="18" spans="1:9" s="691" customFormat="1" ht="16.5" customHeight="1" x14ac:dyDescent="0.25">
      <c r="A18" s="1079" t="s">
        <v>1</v>
      </c>
      <c r="B18" s="1080"/>
      <c r="C18" s="1071" t="s">
        <v>324</v>
      </c>
      <c r="D18" s="1072"/>
      <c r="E18" s="1072"/>
      <c r="F18" s="697">
        <f>F19</f>
        <v>0</v>
      </c>
      <c r="G18" s="697">
        <f t="shared" si="3"/>
        <v>169371</v>
      </c>
      <c r="H18" s="697">
        <f t="shared" si="3"/>
        <v>169370.8</v>
      </c>
      <c r="I18" s="698">
        <f t="shared" si="0"/>
        <v>99.999881916030475</v>
      </c>
    </row>
    <row r="19" spans="1:9" ht="46.5" customHeight="1" x14ac:dyDescent="0.25">
      <c r="A19" s="1079"/>
      <c r="B19" s="1080"/>
      <c r="C19" s="694" t="s">
        <v>1</v>
      </c>
      <c r="D19" s="1075" t="s">
        <v>296</v>
      </c>
      <c r="E19" s="1076"/>
      <c r="F19" s="695">
        <v>0</v>
      </c>
      <c r="G19" s="695">
        <v>169371</v>
      </c>
      <c r="H19" s="695">
        <v>169370.8</v>
      </c>
      <c r="I19" s="696">
        <f t="shared" si="0"/>
        <v>99.999881916030475</v>
      </c>
    </row>
    <row r="20" spans="1:9" s="701" customFormat="1" ht="20.25" customHeight="1" thickBot="1" x14ac:dyDescent="0.3">
      <c r="A20" s="1077" t="s">
        <v>165</v>
      </c>
      <c r="B20" s="1078"/>
      <c r="C20" s="1078"/>
      <c r="D20" s="1078"/>
      <c r="E20" s="1078"/>
      <c r="F20" s="699">
        <f>F23+F21</f>
        <v>0</v>
      </c>
      <c r="G20" s="699">
        <f t="shared" ref="G20:H20" si="4">G23+G21</f>
        <v>8281401</v>
      </c>
      <c r="H20" s="699">
        <f t="shared" si="4"/>
        <v>2988609.42</v>
      </c>
      <c r="I20" s="700">
        <f t="shared" si="0"/>
        <v>36.088210436857246</v>
      </c>
    </row>
    <row r="21" spans="1:9" s="701" customFormat="1" ht="16.5" customHeight="1" x14ac:dyDescent="0.25">
      <c r="A21" s="1079" t="s">
        <v>1</v>
      </c>
      <c r="B21" s="1080"/>
      <c r="C21" s="1071" t="s">
        <v>166</v>
      </c>
      <c r="D21" s="1072"/>
      <c r="E21" s="1072"/>
      <c r="F21" s="697">
        <f>F22</f>
        <v>0</v>
      </c>
      <c r="G21" s="697">
        <f t="shared" ref="G21:H21" si="5">G22</f>
        <v>4717663</v>
      </c>
      <c r="H21" s="697">
        <f t="shared" si="5"/>
        <v>0</v>
      </c>
      <c r="I21" s="698">
        <f t="shared" si="0"/>
        <v>0</v>
      </c>
    </row>
    <row r="22" spans="1:9" s="701" customFormat="1" ht="42" customHeight="1" x14ac:dyDescent="0.25">
      <c r="A22" s="1079"/>
      <c r="B22" s="1080"/>
      <c r="C22" s="694" t="s">
        <v>1</v>
      </c>
      <c r="D22" s="1075" t="s">
        <v>296</v>
      </c>
      <c r="E22" s="1076"/>
      <c r="F22" s="695">
        <v>0</v>
      </c>
      <c r="G22" s="695">
        <v>4717663</v>
      </c>
      <c r="H22" s="695">
        <v>0</v>
      </c>
      <c r="I22" s="696">
        <f t="shared" si="0"/>
        <v>0</v>
      </c>
    </row>
    <row r="23" spans="1:9" s="691" customFormat="1" ht="16.5" customHeight="1" x14ac:dyDescent="0.25">
      <c r="A23" s="1079" t="s">
        <v>1</v>
      </c>
      <c r="B23" s="1080"/>
      <c r="C23" s="1071" t="s">
        <v>167</v>
      </c>
      <c r="D23" s="1072"/>
      <c r="E23" s="1072"/>
      <c r="F23" s="697">
        <f>F24</f>
        <v>0</v>
      </c>
      <c r="G23" s="697">
        <f t="shared" ref="G23:H23" si="6">G24</f>
        <v>3563738</v>
      </c>
      <c r="H23" s="697">
        <f t="shared" si="6"/>
        <v>2988609.42</v>
      </c>
      <c r="I23" s="698">
        <f t="shared" si="0"/>
        <v>83.861648078506335</v>
      </c>
    </row>
    <row r="24" spans="1:9" ht="42" customHeight="1" x14ac:dyDescent="0.25">
      <c r="A24" s="1079"/>
      <c r="B24" s="1080"/>
      <c r="C24" s="694" t="s">
        <v>1</v>
      </c>
      <c r="D24" s="1075" t="s">
        <v>296</v>
      </c>
      <c r="E24" s="1076"/>
      <c r="F24" s="695">
        <v>0</v>
      </c>
      <c r="G24" s="695">
        <v>3563738</v>
      </c>
      <c r="H24" s="695">
        <v>2988609.42</v>
      </c>
      <c r="I24" s="696">
        <f t="shared" si="0"/>
        <v>83.861648078506335</v>
      </c>
    </row>
    <row r="25" spans="1:9" s="701" customFormat="1" ht="20.25" customHeight="1" thickBot="1" x14ac:dyDescent="0.3">
      <c r="A25" s="1077" t="s">
        <v>172</v>
      </c>
      <c r="B25" s="1078"/>
      <c r="C25" s="1078"/>
      <c r="D25" s="1078"/>
      <c r="E25" s="1078"/>
      <c r="F25" s="699">
        <f>F26+F29</f>
        <v>16313268</v>
      </c>
      <c r="G25" s="699">
        <f t="shared" ref="G25:H25" si="7">G26+G29</f>
        <v>28327608</v>
      </c>
      <c r="H25" s="699">
        <f t="shared" si="7"/>
        <v>18979140.390000001</v>
      </c>
      <c r="I25" s="700">
        <f t="shared" si="0"/>
        <v>66.998739851243357</v>
      </c>
    </row>
    <row r="26" spans="1:9" s="691" customFormat="1" ht="16.5" customHeight="1" x14ac:dyDescent="0.25">
      <c r="A26" s="1079" t="s">
        <v>1</v>
      </c>
      <c r="B26" s="1080"/>
      <c r="C26" s="1071" t="s">
        <v>175</v>
      </c>
      <c r="D26" s="1072"/>
      <c r="E26" s="1072"/>
      <c r="F26" s="697">
        <f>F27+F28</f>
        <v>637620</v>
      </c>
      <c r="G26" s="697">
        <f t="shared" ref="G26:H26" si="8">G27+G28</f>
        <v>637620</v>
      </c>
      <c r="H26" s="697">
        <f t="shared" si="8"/>
        <v>318810.04000000004</v>
      </c>
      <c r="I26" s="698">
        <f t="shared" si="0"/>
        <v>50.00000627332895</v>
      </c>
    </row>
    <row r="27" spans="1:9" ht="42.75" customHeight="1" x14ac:dyDescent="0.25">
      <c r="A27" s="1079"/>
      <c r="B27" s="1080"/>
      <c r="C27" s="694" t="s">
        <v>1</v>
      </c>
      <c r="D27" s="1075" t="s">
        <v>585</v>
      </c>
      <c r="E27" s="1076"/>
      <c r="F27" s="695">
        <v>541977</v>
      </c>
      <c r="G27" s="695">
        <v>541977</v>
      </c>
      <c r="H27" s="695">
        <v>270988.52</v>
      </c>
      <c r="I27" s="696">
        <f t="shared" si="0"/>
        <v>50.000003690193495</v>
      </c>
    </row>
    <row r="28" spans="1:9" ht="41.25" customHeight="1" x14ac:dyDescent="0.25">
      <c r="A28" s="1079" t="s">
        <v>1</v>
      </c>
      <c r="B28" s="1080"/>
      <c r="C28" s="1080"/>
      <c r="D28" s="1075" t="s">
        <v>584</v>
      </c>
      <c r="E28" s="1076"/>
      <c r="F28" s="695">
        <v>95643</v>
      </c>
      <c r="G28" s="695">
        <v>95643</v>
      </c>
      <c r="H28" s="695">
        <v>47821.52</v>
      </c>
      <c r="I28" s="696">
        <f t="shared" si="0"/>
        <v>50.00002091109647</v>
      </c>
    </row>
    <row r="29" spans="1:9" s="691" customFormat="1" ht="16.5" customHeight="1" x14ac:dyDescent="0.25">
      <c r="A29" s="702" t="s">
        <v>1</v>
      </c>
      <c r="B29" s="676"/>
      <c r="C29" s="1071" t="s">
        <v>176</v>
      </c>
      <c r="D29" s="1072"/>
      <c r="E29" s="1072"/>
      <c r="F29" s="697">
        <f>F30+F31</f>
        <v>15675648</v>
      </c>
      <c r="G29" s="697">
        <f t="shared" ref="G29:H29" si="9">G30+G31</f>
        <v>27689988</v>
      </c>
      <c r="H29" s="697">
        <f t="shared" si="9"/>
        <v>18660330.350000001</v>
      </c>
      <c r="I29" s="698">
        <f t="shared" si="0"/>
        <v>67.390171313905952</v>
      </c>
    </row>
    <row r="30" spans="1:9" ht="42.75" customHeight="1" x14ac:dyDescent="0.25">
      <c r="A30" s="702"/>
      <c r="B30" s="676"/>
      <c r="C30" s="1073" t="s">
        <v>1</v>
      </c>
      <c r="D30" s="1075" t="s">
        <v>586</v>
      </c>
      <c r="E30" s="1076"/>
      <c r="F30" s="695">
        <v>650000</v>
      </c>
      <c r="G30" s="695">
        <v>8478701</v>
      </c>
      <c r="H30" s="695">
        <v>6071557.7400000002</v>
      </c>
      <c r="I30" s="696">
        <f t="shared" si="0"/>
        <v>71.609527685903785</v>
      </c>
    </row>
    <row r="31" spans="1:9" ht="43.5" customHeight="1" x14ac:dyDescent="0.25">
      <c r="A31" s="702"/>
      <c r="B31" s="676"/>
      <c r="C31" s="1074"/>
      <c r="D31" s="1075" t="s">
        <v>584</v>
      </c>
      <c r="E31" s="1076"/>
      <c r="F31" s="695">
        <v>15025648</v>
      </c>
      <c r="G31" s="695">
        <v>19211287</v>
      </c>
      <c r="H31" s="695">
        <v>12588772.609999999</v>
      </c>
      <c r="I31" s="696">
        <f t="shared" si="0"/>
        <v>65.528002418578197</v>
      </c>
    </row>
    <row r="32" spans="1:9" s="701" customFormat="1" ht="20.25" customHeight="1" thickBot="1" x14ac:dyDescent="0.3">
      <c r="A32" s="1077" t="s">
        <v>189</v>
      </c>
      <c r="B32" s="1078"/>
      <c r="C32" s="1078"/>
      <c r="D32" s="1078"/>
      <c r="E32" s="1078"/>
      <c r="F32" s="699">
        <f>F33</f>
        <v>0</v>
      </c>
      <c r="G32" s="699">
        <f t="shared" ref="G32:H33" si="10">G33</f>
        <v>401090</v>
      </c>
      <c r="H32" s="699">
        <f t="shared" si="10"/>
        <v>401089.36</v>
      </c>
      <c r="I32" s="700">
        <f t="shared" si="0"/>
        <v>99.999840434815127</v>
      </c>
    </row>
    <row r="33" spans="1:9" s="691" customFormat="1" ht="16.5" customHeight="1" x14ac:dyDescent="0.25">
      <c r="A33" s="703" t="s">
        <v>1</v>
      </c>
      <c r="B33" s="704"/>
      <c r="C33" s="1071" t="s">
        <v>434</v>
      </c>
      <c r="D33" s="1072"/>
      <c r="E33" s="1072"/>
      <c r="F33" s="697">
        <f>F34</f>
        <v>0</v>
      </c>
      <c r="G33" s="697">
        <f t="shared" si="10"/>
        <v>401090</v>
      </c>
      <c r="H33" s="697">
        <f t="shared" si="10"/>
        <v>401089.36</v>
      </c>
      <c r="I33" s="705">
        <f t="shared" si="0"/>
        <v>99.999840434815127</v>
      </c>
    </row>
    <row r="34" spans="1:9" ht="42" customHeight="1" x14ac:dyDescent="0.25">
      <c r="A34" s="706"/>
      <c r="B34" s="707"/>
      <c r="C34" s="708" t="s">
        <v>1</v>
      </c>
      <c r="D34" s="1069" t="s">
        <v>296</v>
      </c>
      <c r="E34" s="1070"/>
      <c r="F34" s="709">
        <v>0</v>
      </c>
      <c r="G34" s="709">
        <v>401090</v>
      </c>
      <c r="H34" s="709">
        <v>401089.36</v>
      </c>
      <c r="I34" s="710">
        <f t="shared" si="0"/>
        <v>99.999840434815127</v>
      </c>
    </row>
  </sheetData>
  <mergeCells count="38">
    <mergeCell ref="A18:B19"/>
    <mergeCell ref="C18:E18"/>
    <mergeCell ref="D19:E19"/>
    <mergeCell ref="A3:I3"/>
    <mergeCell ref="A6:D6"/>
    <mergeCell ref="A7:D7"/>
    <mergeCell ref="A8:E8"/>
    <mergeCell ref="A9:E9"/>
    <mergeCell ref="A10:B13"/>
    <mergeCell ref="C10:E10"/>
    <mergeCell ref="D11:E11"/>
    <mergeCell ref="C12:E12"/>
    <mergeCell ref="D13:E13"/>
    <mergeCell ref="A14:E14"/>
    <mergeCell ref="A15:B16"/>
    <mergeCell ref="C15:E15"/>
    <mergeCell ref="D16:E16"/>
    <mergeCell ref="A17:E17"/>
    <mergeCell ref="A20:E20"/>
    <mergeCell ref="A21:B22"/>
    <mergeCell ref="C21:E21"/>
    <mergeCell ref="D22:E22"/>
    <mergeCell ref="A23:B24"/>
    <mergeCell ref="C23:E23"/>
    <mergeCell ref="D24:E24"/>
    <mergeCell ref="A25:E25"/>
    <mergeCell ref="A26:B27"/>
    <mergeCell ref="C26:E26"/>
    <mergeCell ref="D27:E27"/>
    <mergeCell ref="A28:C28"/>
    <mergeCell ref="D28:E28"/>
    <mergeCell ref="D34:E34"/>
    <mergeCell ref="C29:E29"/>
    <mergeCell ref="C30:C31"/>
    <mergeCell ref="D30:E30"/>
    <mergeCell ref="D31:E31"/>
    <mergeCell ref="A32:E32"/>
    <mergeCell ref="C33:E33"/>
  </mergeCells>
  <printOptions horizontalCentered="1"/>
  <pageMargins left="0.39370078740157483" right="0.39370078740157483" top="0.39370078740157483" bottom="0.39370078740157483" header="0.11811023622047245" footer="0.11811023622047245"/>
  <pageSetup scale="65" firstPageNumber="235" orientation="portrait" useFirstPageNumber="1" r:id="rId1"/>
  <headerFooter>
    <oddHeader>&amp;CInformacja o przebiegu wykonania budżetu Województwa Zachodniopomorskiego za I półrocze 2014 roku - załączniki
____________________________________________________________________________________________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Zakresy nazwane</vt:lpstr>
      </vt:variant>
      <vt:variant>
        <vt:i4>10</vt:i4>
      </vt:variant>
    </vt:vector>
  </HeadingPairs>
  <TitlesOfParts>
    <vt:vector size="17" baseType="lpstr">
      <vt:lpstr>Zał Nr 1</vt:lpstr>
      <vt:lpstr>Zał Nr 2</vt:lpstr>
      <vt:lpstr>Zał Nr 3 </vt:lpstr>
      <vt:lpstr>Zał. Nr 4</vt:lpstr>
      <vt:lpstr>Zał Nr 5</vt:lpstr>
      <vt:lpstr>Zał Nr 6</vt:lpstr>
      <vt:lpstr>Zał Nr 7</vt:lpstr>
      <vt:lpstr>'Zał Nr 1'!Obszar_wydruku</vt:lpstr>
      <vt:lpstr>'Zał Nr 2'!Obszar_wydruku</vt:lpstr>
      <vt:lpstr>'Zał Nr 3 '!Obszar_wydruku</vt:lpstr>
      <vt:lpstr>'Zał Nr 5'!Obszar_wydruku</vt:lpstr>
      <vt:lpstr>'Zał. Nr 4'!Obszar_wydruku</vt:lpstr>
      <vt:lpstr>'Zał Nr 1'!Tytuły_wydruku</vt:lpstr>
      <vt:lpstr>'Zał Nr 2'!Tytuły_wydruku</vt:lpstr>
      <vt:lpstr>'Zał Nr 3 '!Tytuły_wydruku</vt:lpstr>
      <vt:lpstr>'Zał Nr 5'!Tytuły_wydruku</vt:lpstr>
      <vt:lpstr>'Zał Nr 6'!Tytuły_wydruku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Nowocień</dc:creator>
  <cp:lastModifiedBy>Magdalena Nowocień</cp:lastModifiedBy>
  <cp:lastPrinted>2014-09-30T07:57:20Z</cp:lastPrinted>
  <dcterms:created xsi:type="dcterms:W3CDTF">2014-08-26T04:55:05Z</dcterms:created>
  <dcterms:modified xsi:type="dcterms:W3CDTF">2014-09-30T08:18:47Z</dcterms:modified>
</cp:coreProperties>
</file>