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40" windowWidth="11295" windowHeight="5400"/>
  </bookViews>
  <sheets>
    <sheet name="ENERGA" sheetId="2" r:id="rId1"/>
  </sheets>
  <definedNames>
    <definedName name="_xlnm._FilterDatabase" localSheetId="0" hidden="1">ENERGA!$A$7:$AS$71</definedName>
  </definedNames>
  <calcPr calcId="145621"/>
</workbook>
</file>

<file path=xl/calcChain.xml><?xml version="1.0" encoding="utf-8"?>
<calcChain xmlns="http://schemas.openxmlformats.org/spreadsheetml/2006/main">
  <c r="P52" i="2" l="1"/>
  <c r="Q52" i="2"/>
  <c r="AL62" i="2" l="1"/>
  <c r="AJ62" i="2"/>
  <c r="AH62" i="2"/>
  <c r="AL60" i="2"/>
  <c r="AJ60" i="2"/>
  <c r="AH60" i="2"/>
  <c r="U12" i="2" l="1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11" i="2"/>
  <c r="Q57" i="2" l="1"/>
  <c r="P57" i="2"/>
  <c r="Q45" i="2"/>
  <c r="P45" i="2"/>
  <c r="Q11" i="2"/>
  <c r="P11" i="2"/>
  <c r="AL70" i="2" l="1"/>
  <c r="AJ70" i="2"/>
  <c r="AH70" i="2"/>
  <c r="AB70" i="2"/>
  <c r="Z70" i="2"/>
  <c r="X70" i="2"/>
  <c r="O70" i="2"/>
  <c r="AD70" i="2" s="1"/>
  <c r="AL69" i="2"/>
  <c r="AJ69" i="2"/>
  <c r="AH69" i="2"/>
  <c r="AB69" i="2"/>
  <c r="Z69" i="2"/>
  <c r="X69" i="2"/>
  <c r="O69" i="2"/>
  <c r="AD69" i="2" s="1"/>
  <c r="AL68" i="2"/>
  <c r="AJ68" i="2"/>
  <c r="AH68" i="2"/>
  <c r="AB68" i="2"/>
  <c r="Z68" i="2"/>
  <c r="X68" i="2"/>
  <c r="O68" i="2"/>
  <c r="AD68" i="2" s="1"/>
  <c r="AL67" i="2"/>
  <c r="AJ67" i="2"/>
  <c r="AH67" i="2"/>
  <c r="AB67" i="2"/>
  <c r="Z67" i="2"/>
  <c r="X67" i="2"/>
  <c r="O67" i="2"/>
  <c r="AD67" i="2" s="1"/>
  <c r="AL66" i="2"/>
  <c r="AJ66" i="2"/>
  <c r="AH66" i="2"/>
  <c r="AB66" i="2"/>
  <c r="Z66" i="2"/>
  <c r="X66" i="2"/>
  <c r="O66" i="2"/>
  <c r="AD66" i="2" s="1"/>
  <c r="AL65" i="2"/>
  <c r="AJ65" i="2"/>
  <c r="AH65" i="2"/>
  <c r="AB65" i="2"/>
  <c r="Z65" i="2"/>
  <c r="X65" i="2"/>
  <c r="O65" i="2"/>
  <c r="AD65" i="2" s="1"/>
  <c r="AB64" i="2"/>
  <c r="Z64" i="2"/>
  <c r="X64" i="2"/>
  <c r="AL64" i="2"/>
  <c r="AJ64" i="2"/>
  <c r="AH64" i="2"/>
  <c r="AB63" i="2"/>
  <c r="Z63" i="2"/>
  <c r="X63" i="2"/>
  <c r="AL63" i="2"/>
  <c r="AJ63" i="2"/>
  <c r="AB62" i="2"/>
  <c r="Z62" i="2"/>
  <c r="X62" i="2"/>
  <c r="AB61" i="2"/>
  <c r="Z61" i="2"/>
  <c r="X61" i="2"/>
  <c r="AL61" i="2"/>
  <c r="AJ61" i="2"/>
  <c r="AH61" i="2"/>
  <c r="AB60" i="2"/>
  <c r="Z60" i="2"/>
  <c r="X60" i="2"/>
  <c r="AH59" i="2"/>
  <c r="AB59" i="2"/>
  <c r="Z59" i="2"/>
  <c r="X59" i="2"/>
  <c r="AL59" i="2"/>
  <c r="AJ59" i="2"/>
  <c r="AL58" i="2"/>
  <c r="AJ58" i="2"/>
  <c r="AH58" i="2"/>
  <c r="AB58" i="2"/>
  <c r="Z58" i="2"/>
  <c r="X58" i="2"/>
  <c r="O58" i="2"/>
  <c r="AD58" i="2" s="1"/>
  <c r="AL57" i="2"/>
  <c r="AJ57" i="2"/>
  <c r="AH57" i="2"/>
  <c r="AB57" i="2"/>
  <c r="Z57" i="2"/>
  <c r="X57" i="2"/>
  <c r="O57" i="2"/>
  <c r="AD57" i="2" s="1"/>
  <c r="AL56" i="2"/>
  <c r="AJ56" i="2"/>
  <c r="AH56" i="2"/>
  <c r="AB56" i="2"/>
  <c r="Z56" i="2"/>
  <c r="X56" i="2"/>
  <c r="O56" i="2"/>
  <c r="AD56" i="2" s="1"/>
  <c r="AL55" i="2"/>
  <c r="AJ55" i="2"/>
  <c r="AH55" i="2"/>
  <c r="AB55" i="2"/>
  <c r="Z55" i="2"/>
  <c r="X55" i="2"/>
  <c r="O55" i="2"/>
  <c r="AD55" i="2" s="1"/>
  <c r="AL54" i="2"/>
  <c r="AJ54" i="2"/>
  <c r="AH54" i="2"/>
  <c r="AB54" i="2"/>
  <c r="Z54" i="2"/>
  <c r="X54" i="2"/>
  <c r="O54" i="2"/>
  <c r="AD54" i="2" s="1"/>
  <c r="AL53" i="2"/>
  <c r="AJ53" i="2"/>
  <c r="AH53" i="2"/>
  <c r="AB53" i="2"/>
  <c r="Z53" i="2"/>
  <c r="X53" i="2"/>
  <c r="O53" i="2"/>
  <c r="AD53" i="2" s="1"/>
  <c r="AL52" i="2"/>
  <c r="AJ52" i="2"/>
  <c r="AH52" i="2"/>
  <c r="AB52" i="2"/>
  <c r="Z52" i="2"/>
  <c r="X52" i="2"/>
  <c r="O52" i="2"/>
  <c r="AB51" i="2"/>
  <c r="Z51" i="2"/>
  <c r="X51" i="2"/>
  <c r="AL51" i="2"/>
  <c r="AJ51" i="2"/>
  <c r="AH51" i="2"/>
  <c r="AB50" i="2"/>
  <c r="Z50" i="2"/>
  <c r="X50" i="2"/>
  <c r="AL50" i="2"/>
  <c r="AJ50" i="2"/>
  <c r="AH50" i="2"/>
  <c r="AL49" i="2"/>
  <c r="AJ49" i="2"/>
  <c r="AH49" i="2"/>
  <c r="AB49" i="2"/>
  <c r="Z49" i="2"/>
  <c r="X49" i="2"/>
  <c r="O49" i="2"/>
  <c r="AD49" i="2" s="1"/>
  <c r="AL48" i="2"/>
  <c r="AJ48" i="2"/>
  <c r="AH48" i="2"/>
  <c r="AB48" i="2"/>
  <c r="Z48" i="2"/>
  <c r="X48" i="2"/>
  <c r="O48" i="2"/>
  <c r="AD48" i="2" s="1"/>
  <c r="AL47" i="2"/>
  <c r="AJ47" i="2"/>
  <c r="AH47" i="2"/>
  <c r="AB47" i="2"/>
  <c r="Z47" i="2"/>
  <c r="X47" i="2"/>
  <c r="O47" i="2"/>
  <c r="AF47" i="2" s="1"/>
  <c r="AL46" i="2"/>
  <c r="AJ46" i="2"/>
  <c r="AH46" i="2"/>
  <c r="AB46" i="2"/>
  <c r="Z46" i="2"/>
  <c r="X46" i="2"/>
  <c r="O46" i="2"/>
  <c r="AD46" i="2" s="1"/>
  <c r="AL45" i="2"/>
  <c r="AJ45" i="2"/>
  <c r="AH45" i="2"/>
  <c r="AF45" i="2"/>
  <c r="AD45" i="2"/>
  <c r="AB45" i="2"/>
  <c r="Z45" i="2"/>
  <c r="X45" i="2"/>
  <c r="AB44" i="2"/>
  <c r="Z44" i="2"/>
  <c r="X44" i="2"/>
  <c r="R44" i="2"/>
  <c r="AL44" i="2" s="1"/>
  <c r="Q44" i="2"/>
  <c r="AJ44" i="2" s="1"/>
  <c r="P44" i="2"/>
  <c r="AH44" i="2" s="1"/>
  <c r="AB43" i="2"/>
  <c r="Z43" i="2"/>
  <c r="X43" i="2"/>
  <c r="R43" i="2"/>
  <c r="R71" i="2" s="1"/>
  <c r="Q43" i="2"/>
  <c r="P43" i="2"/>
  <c r="AH43" i="2" s="1"/>
  <c r="AL42" i="2"/>
  <c r="AJ42" i="2"/>
  <c r="AH42" i="2"/>
  <c r="AB42" i="2"/>
  <c r="Z42" i="2"/>
  <c r="X42" i="2"/>
  <c r="O42" i="2"/>
  <c r="AD42" i="2" s="1"/>
  <c r="AL41" i="2"/>
  <c r="AJ41" i="2"/>
  <c r="AH41" i="2"/>
  <c r="AB41" i="2"/>
  <c r="Z41" i="2"/>
  <c r="X41" i="2"/>
  <c r="O41" i="2"/>
  <c r="AD41" i="2" s="1"/>
  <c r="AL40" i="2"/>
  <c r="AJ40" i="2"/>
  <c r="AH40" i="2"/>
  <c r="AB40" i="2"/>
  <c r="Z40" i="2"/>
  <c r="X40" i="2"/>
  <c r="O40" i="2"/>
  <c r="AF40" i="2" s="1"/>
  <c r="AL39" i="2"/>
  <c r="AJ39" i="2"/>
  <c r="AH39" i="2"/>
  <c r="AB39" i="2"/>
  <c r="Z39" i="2"/>
  <c r="X39" i="2"/>
  <c r="O39" i="2"/>
  <c r="AF39" i="2" s="1"/>
  <c r="AL38" i="2"/>
  <c r="AJ38" i="2"/>
  <c r="AH38" i="2"/>
  <c r="AB38" i="2"/>
  <c r="Z38" i="2"/>
  <c r="X38" i="2"/>
  <c r="O38" i="2"/>
  <c r="AD38" i="2" s="1"/>
  <c r="AL37" i="2"/>
  <c r="AJ37" i="2"/>
  <c r="AH37" i="2"/>
  <c r="AB37" i="2"/>
  <c r="Z37" i="2"/>
  <c r="X37" i="2"/>
  <c r="O37" i="2"/>
  <c r="AF37" i="2" s="1"/>
  <c r="AL36" i="2"/>
  <c r="AJ36" i="2"/>
  <c r="AH36" i="2"/>
  <c r="AB36" i="2"/>
  <c r="Z36" i="2"/>
  <c r="X36" i="2"/>
  <c r="O36" i="2"/>
  <c r="AD36" i="2" s="1"/>
  <c r="AL35" i="2"/>
  <c r="AJ35" i="2"/>
  <c r="AH35" i="2"/>
  <c r="AB35" i="2"/>
  <c r="Z35" i="2"/>
  <c r="X35" i="2"/>
  <c r="O35" i="2"/>
  <c r="AF35" i="2" s="1"/>
  <c r="AL34" i="2"/>
  <c r="AJ34" i="2"/>
  <c r="AH34" i="2"/>
  <c r="AB34" i="2"/>
  <c r="Z34" i="2"/>
  <c r="X34" i="2"/>
  <c r="O34" i="2"/>
  <c r="AF34" i="2" s="1"/>
  <c r="AL33" i="2"/>
  <c r="AJ33" i="2"/>
  <c r="AH33" i="2"/>
  <c r="AB33" i="2"/>
  <c r="Z33" i="2"/>
  <c r="X33" i="2"/>
  <c r="O33" i="2"/>
  <c r="AD33" i="2" s="1"/>
  <c r="AL32" i="2"/>
  <c r="AJ32" i="2"/>
  <c r="AH32" i="2"/>
  <c r="AB32" i="2"/>
  <c r="Z32" i="2"/>
  <c r="X32" i="2"/>
  <c r="O32" i="2"/>
  <c r="AF32" i="2" s="1"/>
  <c r="AL31" i="2"/>
  <c r="AJ31" i="2"/>
  <c r="AH31" i="2"/>
  <c r="AB31" i="2"/>
  <c r="Z31" i="2"/>
  <c r="X31" i="2"/>
  <c r="O31" i="2"/>
  <c r="AD31" i="2" s="1"/>
  <c r="AL30" i="2"/>
  <c r="AJ30" i="2"/>
  <c r="AH30" i="2"/>
  <c r="AB30" i="2"/>
  <c r="Z30" i="2"/>
  <c r="X30" i="2"/>
  <c r="O30" i="2"/>
  <c r="AF30" i="2" s="1"/>
  <c r="AL29" i="2"/>
  <c r="AJ29" i="2"/>
  <c r="AH29" i="2"/>
  <c r="AB29" i="2"/>
  <c r="Z29" i="2"/>
  <c r="X29" i="2"/>
  <c r="O29" i="2"/>
  <c r="AD29" i="2" s="1"/>
  <c r="AL28" i="2"/>
  <c r="AJ28" i="2"/>
  <c r="AH28" i="2"/>
  <c r="AB28" i="2"/>
  <c r="Z28" i="2"/>
  <c r="X28" i="2"/>
  <c r="O28" i="2"/>
  <c r="AF28" i="2" s="1"/>
  <c r="AL27" i="2"/>
  <c r="AJ27" i="2"/>
  <c r="AH27" i="2"/>
  <c r="AB27" i="2"/>
  <c r="Z27" i="2"/>
  <c r="X27" i="2"/>
  <c r="O27" i="2"/>
  <c r="AD27" i="2" s="1"/>
  <c r="AJ26" i="2"/>
  <c r="AH26" i="2"/>
  <c r="AB26" i="2"/>
  <c r="Z26" i="2"/>
  <c r="X26" i="2"/>
  <c r="O26" i="2"/>
  <c r="AD26" i="2" s="1"/>
  <c r="AL25" i="2"/>
  <c r="AJ25" i="2"/>
  <c r="AH25" i="2"/>
  <c r="AB25" i="2"/>
  <c r="Z25" i="2"/>
  <c r="X25" i="2"/>
  <c r="O25" i="2"/>
  <c r="AD25" i="2" s="1"/>
  <c r="AL24" i="2"/>
  <c r="AJ24" i="2"/>
  <c r="AH24" i="2"/>
  <c r="AB24" i="2"/>
  <c r="Z24" i="2"/>
  <c r="X24" i="2"/>
  <c r="O24" i="2"/>
  <c r="AD24" i="2" s="1"/>
  <c r="AL23" i="2"/>
  <c r="AJ23" i="2"/>
  <c r="AH23" i="2"/>
  <c r="AB23" i="2"/>
  <c r="Z23" i="2"/>
  <c r="X23" i="2"/>
  <c r="O23" i="2"/>
  <c r="AD23" i="2" s="1"/>
  <c r="AL22" i="2"/>
  <c r="AJ22" i="2"/>
  <c r="AH22" i="2"/>
  <c r="AB22" i="2"/>
  <c r="Z22" i="2"/>
  <c r="X22" i="2"/>
  <c r="O22" i="2"/>
  <c r="AD22" i="2" s="1"/>
  <c r="AJ21" i="2"/>
  <c r="AH21" i="2"/>
  <c r="AB21" i="2"/>
  <c r="Z21" i="2"/>
  <c r="X21" i="2"/>
  <c r="O21" i="2"/>
  <c r="AF21" i="2" s="1"/>
  <c r="AL20" i="2"/>
  <c r="AJ20" i="2"/>
  <c r="AH20" i="2"/>
  <c r="AB20" i="2"/>
  <c r="Z20" i="2"/>
  <c r="X20" i="2"/>
  <c r="O20" i="2"/>
  <c r="AD20" i="2" s="1"/>
  <c r="AL19" i="2"/>
  <c r="AJ19" i="2"/>
  <c r="AH19" i="2"/>
  <c r="AB19" i="2"/>
  <c r="Z19" i="2"/>
  <c r="X19" i="2"/>
  <c r="O19" i="2"/>
  <c r="AD19" i="2" s="1"/>
  <c r="AJ18" i="2"/>
  <c r="AH18" i="2"/>
  <c r="AB18" i="2"/>
  <c r="Z18" i="2"/>
  <c r="X18" i="2"/>
  <c r="O18" i="2"/>
  <c r="AD18" i="2" s="1"/>
  <c r="AL17" i="2"/>
  <c r="AJ17" i="2"/>
  <c r="AH17" i="2"/>
  <c r="AB17" i="2"/>
  <c r="Z17" i="2"/>
  <c r="X17" i="2"/>
  <c r="O17" i="2"/>
  <c r="AF17" i="2" s="1"/>
  <c r="AL16" i="2"/>
  <c r="AJ16" i="2"/>
  <c r="AH16" i="2"/>
  <c r="AB16" i="2"/>
  <c r="Z16" i="2"/>
  <c r="X16" i="2"/>
  <c r="O16" i="2"/>
  <c r="AD16" i="2" s="1"/>
  <c r="AL15" i="2"/>
  <c r="AJ15" i="2"/>
  <c r="AH15" i="2"/>
  <c r="AB15" i="2"/>
  <c r="Z15" i="2"/>
  <c r="X15" i="2"/>
  <c r="O15" i="2"/>
  <c r="AD15" i="2" s="1"/>
  <c r="AL14" i="2"/>
  <c r="AJ14" i="2"/>
  <c r="AH14" i="2"/>
  <c r="AB14" i="2"/>
  <c r="Z14" i="2"/>
  <c r="X14" i="2"/>
  <c r="O14" i="2"/>
  <c r="AF14" i="2" s="1"/>
  <c r="AL13" i="2"/>
  <c r="AJ13" i="2"/>
  <c r="AH13" i="2"/>
  <c r="AB13" i="2"/>
  <c r="Z13" i="2"/>
  <c r="X13" i="2"/>
  <c r="O13" i="2"/>
  <c r="AD13" i="2" s="1"/>
  <c r="AJ12" i="2"/>
  <c r="AH12" i="2"/>
  <c r="AB12" i="2"/>
  <c r="Z12" i="2"/>
  <c r="X12" i="2"/>
  <c r="O12" i="2"/>
  <c r="AD12" i="2" s="1"/>
  <c r="AL11" i="2"/>
  <c r="AJ11" i="2"/>
  <c r="AH11" i="2"/>
  <c r="AB11" i="2"/>
  <c r="Z11" i="2"/>
  <c r="X11" i="2"/>
  <c r="O11" i="2"/>
  <c r="AF11" i="2" s="1"/>
  <c r="AF52" i="2" l="1"/>
  <c r="V11" i="2"/>
  <c r="AD11" i="2"/>
  <c r="AF16" i="2"/>
  <c r="AD17" i="2"/>
  <c r="AF18" i="2"/>
  <c r="AF19" i="2"/>
  <c r="AF25" i="2"/>
  <c r="AD30" i="2"/>
  <c r="AF42" i="2"/>
  <c r="AD47" i="2"/>
  <c r="AD52" i="2"/>
  <c r="AF53" i="2"/>
  <c r="AF13" i="2"/>
  <c r="AD14" i="2"/>
  <c r="AF23" i="2"/>
  <c r="AD28" i="2"/>
  <c r="AD39" i="2"/>
  <c r="AD40" i="2"/>
  <c r="Q71" i="2"/>
  <c r="O59" i="2"/>
  <c r="AF59" i="2" s="1"/>
  <c r="O62" i="2"/>
  <c r="AD62" i="2" s="1"/>
  <c r="O63" i="2"/>
  <c r="AD63" i="2" s="1"/>
  <c r="AD34" i="2"/>
  <c r="AD35" i="2"/>
  <c r="AF36" i="2"/>
  <c r="AD37" i="2"/>
  <c r="AF57" i="2"/>
  <c r="AF69" i="2"/>
  <c r="AD21" i="2"/>
  <c r="AD32" i="2"/>
  <c r="AF49" i="2"/>
  <c r="AF55" i="2"/>
  <c r="O64" i="2"/>
  <c r="AD64" i="2" s="1"/>
  <c r="AD59" i="2"/>
  <c r="AH63" i="2"/>
  <c r="AF66" i="2"/>
  <c r="AF68" i="2"/>
  <c r="AF70" i="2"/>
  <c r="P71" i="2"/>
  <c r="AF12" i="2"/>
  <c r="AF15" i="2"/>
  <c r="AF20" i="2"/>
  <c r="AF27" i="2"/>
  <c r="AF29" i="2"/>
  <c r="AF31" i="2"/>
  <c r="AF33" i="2"/>
  <c r="AF38" i="2"/>
  <c r="AF41" i="2"/>
  <c r="AL43" i="2"/>
  <c r="O44" i="2"/>
  <c r="AF46" i="2"/>
  <c r="AF48" i="2"/>
  <c r="O51" i="2"/>
  <c r="O61" i="2"/>
  <c r="AF22" i="2"/>
  <c r="AF24" i="2"/>
  <c r="AF26" i="2"/>
  <c r="O43" i="2"/>
  <c r="AJ43" i="2"/>
  <c r="O50" i="2"/>
  <c r="AF54" i="2"/>
  <c r="AF56" i="2"/>
  <c r="AF58" i="2"/>
  <c r="O60" i="2"/>
  <c r="AF65" i="2"/>
  <c r="AF67" i="2"/>
  <c r="AM11" i="2" l="1"/>
  <c r="AN11" i="2" s="1"/>
  <c r="AF62" i="2"/>
  <c r="AF63" i="2"/>
  <c r="AF64" i="2"/>
  <c r="O71" i="2"/>
  <c r="V12" i="2"/>
  <c r="AM12" i="2" s="1"/>
  <c r="AD60" i="2"/>
  <c r="AF60" i="2"/>
  <c r="AD50" i="2"/>
  <c r="AF50" i="2"/>
  <c r="AF51" i="2"/>
  <c r="AD51" i="2"/>
  <c r="AD43" i="2"/>
  <c r="AF43" i="2"/>
  <c r="AF61" i="2"/>
  <c r="AD61" i="2"/>
  <c r="AF44" i="2"/>
  <c r="AD44" i="2"/>
  <c r="AO11" i="2" l="1"/>
  <c r="V13" i="2"/>
  <c r="AM13" i="2" s="1"/>
  <c r="AN13" i="2" s="1"/>
  <c r="AO13" i="2" s="1"/>
  <c r="AN12" i="2"/>
  <c r="AO12" i="2" s="1"/>
  <c r="V14" i="2" l="1"/>
  <c r="AM14" i="2" s="1"/>
  <c r="AN14" i="2" s="1"/>
  <c r="AO14" i="2" s="1"/>
  <c r="AQ14" i="2" l="1"/>
  <c r="AR14" i="2" s="1"/>
  <c r="AS14" i="2" s="1"/>
  <c r="V15" i="2"/>
  <c r="AM15" i="2" s="1"/>
  <c r="AN15" i="2" l="1"/>
  <c r="AO15" i="2" s="1"/>
  <c r="AQ15" i="2"/>
  <c r="AR15" i="2" s="1"/>
  <c r="AS15" i="2" s="1"/>
  <c r="V16" i="2"/>
  <c r="AM16" i="2" s="1"/>
  <c r="V17" i="2" l="1"/>
  <c r="AM17" i="2" s="1"/>
  <c r="AN17" i="2" s="1"/>
  <c r="AO17" i="2" s="1"/>
  <c r="AN16" i="2"/>
  <c r="AO16" i="2" s="1"/>
  <c r="V18" i="2" l="1"/>
  <c r="AM18" i="2" s="1"/>
  <c r="V19" i="2" l="1"/>
  <c r="AM19" i="2" s="1"/>
  <c r="AN19" i="2" s="1"/>
  <c r="AO19" i="2" s="1"/>
  <c r="AN18" i="2"/>
  <c r="AO18" i="2" s="1"/>
  <c r="V20" i="2" l="1"/>
  <c r="AM20" i="2" s="1"/>
  <c r="AN20" i="2" s="1"/>
  <c r="AO20" i="2" s="1"/>
  <c r="V21" i="2" l="1"/>
  <c r="AM21" i="2" s="1"/>
  <c r="AN21" i="2" l="1"/>
  <c r="AO21" i="2" s="1"/>
  <c r="V22" i="2"/>
  <c r="AM22" i="2" s="1"/>
  <c r="AN22" i="2" s="1"/>
  <c r="AO22" i="2" s="1"/>
  <c r="V23" i="2" l="1"/>
  <c r="AM23" i="2" s="1"/>
  <c r="AN23" i="2" s="1"/>
  <c r="AO23" i="2" s="1"/>
  <c r="V24" i="2" l="1"/>
  <c r="AM24" i="2" s="1"/>
  <c r="AN24" i="2" s="1"/>
  <c r="AO24" i="2" s="1"/>
  <c r="V25" i="2" l="1"/>
  <c r="AM25" i="2" s="1"/>
  <c r="AN25" i="2" s="1"/>
  <c r="AO25" i="2" s="1"/>
  <c r="V26" i="2" l="1"/>
  <c r="AM26" i="2" s="1"/>
  <c r="AN26" i="2" s="1"/>
  <c r="AO26" i="2" s="1"/>
  <c r="V27" i="2" l="1"/>
  <c r="AM27" i="2" s="1"/>
  <c r="AN27" i="2" s="1"/>
  <c r="AO27" i="2" s="1"/>
  <c r="V28" i="2" l="1"/>
  <c r="AM28" i="2" s="1"/>
  <c r="AN28" i="2" s="1"/>
  <c r="AO28" i="2" s="1"/>
  <c r="V29" i="2" l="1"/>
  <c r="AM29" i="2" s="1"/>
  <c r="AN29" i="2" s="1"/>
  <c r="AO29" i="2" s="1"/>
  <c r="V30" i="2" l="1"/>
  <c r="AM30" i="2" s="1"/>
  <c r="AN30" i="2" s="1"/>
  <c r="AO30" i="2" s="1"/>
  <c r="V31" i="2" l="1"/>
  <c r="AM31" i="2" s="1"/>
  <c r="AN31" i="2" s="1"/>
  <c r="AO31" i="2" s="1"/>
  <c r="V32" i="2" l="1"/>
  <c r="AM32" i="2" s="1"/>
  <c r="AN32" i="2" s="1"/>
  <c r="AO32" i="2" s="1"/>
  <c r="V33" i="2" l="1"/>
  <c r="AM33" i="2" s="1"/>
  <c r="AN33" i="2" s="1"/>
  <c r="AO33" i="2" s="1"/>
  <c r="V34" i="2" l="1"/>
  <c r="AM34" i="2" s="1"/>
  <c r="AN34" i="2" s="1"/>
  <c r="AO34" i="2" s="1"/>
  <c r="V35" i="2" l="1"/>
  <c r="AM35" i="2" s="1"/>
  <c r="AN35" i="2" s="1"/>
  <c r="AO35" i="2" s="1"/>
  <c r="AQ34" i="2"/>
  <c r="AR34" i="2" s="1"/>
  <c r="AS34" i="2" s="1"/>
  <c r="V36" i="2" l="1"/>
  <c r="AM36" i="2" s="1"/>
  <c r="AN36" i="2" s="1"/>
  <c r="AO36" i="2" s="1"/>
  <c r="V37" i="2" l="1"/>
  <c r="AM37" i="2" s="1"/>
  <c r="AN37" i="2" s="1"/>
  <c r="AO37" i="2" s="1"/>
  <c r="V38" i="2" l="1"/>
  <c r="AM38" i="2" s="1"/>
  <c r="AQ37" i="2"/>
  <c r="AR37" i="2" s="1"/>
  <c r="AS37" i="2" s="1"/>
  <c r="AN38" i="2" l="1"/>
  <c r="AO38" i="2" s="1"/>
  <c r="V39" i="2"/>
  <c r="AM39" i="2" s="1"/>
  <c r="AN39" i="2" s="1"/>
  <c r="AO39" i="2" s="1"/>
  <c r="V40" i="2" l="1"/>
  <c r="AM40" i="2" s="1"/>
  <c r="AQ39" i="2"/>
  <c r="AR39" i="2" s="1"/>
  <c r="AS39" i="2" s="1"/>
  <c r="V41" i="2" l="1"/>
  <c r="AM41" i="2" s="1"/>
  <c r="AN40" i="2"/>
  <c r="AO40" i="2" s="1"/>
  <c r="AQ40" i="2"/>
  <c r="AR40" i="2" s="1"/>
  <c r="AS40" i="2" s="1"/>
  <c r="AQ41" i="2" l="1"/>
  <c r="AR41" i="2" s="1"/>
  <c r="AS41" i="2" s="1"/>
  <c r="AN41" i="2"/>
  <c r="AO41" i="2" s="1"/>
  <c r="V42" i="2"/>
  <c r="AM42" i="2" s="1"/>
  <c r="V43" i="2" l="1"/>
  <c r="AM43" i="2" s="1"/>
  <c r="AN42" i="2"/>
  <c r="AO42" i="2" s="1"/>
  <c r="AQ42" i="2"/>
  <c r="V44" i="2" l="1"/>
  <c r="AM44" i="2" s="1"/>
  <c r="AN44" i="2" s="1"/>
  <c r="AO44" i="2" s="1"/>
  <c r="AN43" i="2"/>
  <c r="AO43" i="2" s="1"/>
  <c r="AR42" i="2"/>
  <c r="AS42" i="2" s="1"/>
  <c r="V45" i="2" l="1"/>
  <c r="AM45" i="2" s="1"/>
  <c r="AN45" i="2" s="1"/>
  <c r="AO45" i="2" s="1"/>
  <c r="V46" i="2" l="1"/>
  <c r="AM46" i="2" s="1"/>
  <c r="AQ45" i="2"/>
  <c r="AN46" i="2" l="1"/>
  <c r="AO46" i="2" s="1"/>
  <c r="V47" i="2"/>
  <c r="AM47" i="2" s="1"/>
  <c r="AN47" i="2" s="1"/>
  <c r="AO47" i="2" s="1"/>
  <c r="AR45" i="2"/>
  <c r="AS45" i="2" s="1"/>
  <c r="V48" i="2" l="1"/>
  <c r="AM48" i="2" s="1"/>
  <c r="AQ48" i="2" s="1"/>
  <c r="AR48" i="2" s="1"/>
  <c r="AS48" i="2" s="1"/>
  <c r="V49" i="2" l="1"/>
  <c r="AM49" i="2" s="1"/>
  <c r="AN48" i="2"/>
  <c r="AO48" i="2" s="1"/>
  <c r="V50" i="2" l="1"/>
  <c r="AM50" i="2" s="1"/>
  <c r="AN50" i="2" s="1"/>
  <c r="AO50" i="2" s="1"/>
  <c r="AQ49" i="2"/>
  <c r="AR49" i="2" s="1"/>
  <c r="AS49" i="2" s="1"/>
  <c r="AN49" i="2"/>
  <c r="AO49" i="2" s="1"/>
  <c r="V51" i="2" l="1"/>
  <c r="AM51" i="2" s="1"/>
  <c r="V52" i="2" l="1"/>
  <c r="AM52" i="2" s="1"/>
  <c r="AQ51" i="2"/>
  <c r="AR51" i="2" s="1"/>
  <c r="AS51" i="2" s="1"/>
  <c r="AN51" i="2"/>
  <c r="AO51" i="2" s="1"/>
  <c r="AN52" i="2" l="1"/>
  <c r="AO52" i="2" s="1"/>
  <c r="V53" i="2"/>
  <c r="AM53" i="2" s="1"/>
  <c r="AN53" i="2" s="1"/>
  <c r="AO53" i="2" s="1"/>
  <c r="V54" i="2" l="1"/>
  <c r="AM54" i="2" s="1"/>
  <c r="AN54" i="2" s="1"/>
  <c r="AO54" i="2" s="1"/>
  <c r="V55" i="2" l="1"/>
  <c r="AM55" i="2" s="1"/>
  <c r="AN55" i="2" s="1"/>
  <c r="AO55" i="2" s="1"/>
  <c r="V56" i="2" l="1"/>
  <c r="AM56" i="2" s="1"/>
  <c r="AN56" i="2" s="1"/>
  <c r="AO56" i="2" s="1"/>
  <c r="V57" i="2" l="1"/>
  <c r="AM57" i="2" s="1"/>
  <c r="AN57" i="2" s="1"/>
  <c r="AO57" i="2" s="1"/>
  <c r="V58" i="2" l="1"/>
  <c r="AM58" i="2" s="1"/>
  <c r="AN58" i="2" s="1"/>
  <c r="AO58" i="2" s="1"/>
  <c r="V59" i="2" l="1"/>
  <c r="AM59" i="2" s="1"/>
  <c r="AN59" i="2" s="1"/>
  <c r="AO59" i="2" s="1"/>
  <c r="V60" i="2" l="1"/>
  <c r="AM60" i="2" s="1"/>
  <c r="AN60" i="2" s="1"/>
  <c r="AO60" i="2" s="1"/>
  <c r="V61" i="2" l="1"/>
  <c r="AM61" i="2" s="1"/>
  <c r="AN61" i="2" s="1"/>
  <c r="AO61" i="2" s="1"/>
  <c r="V62" i="2" l="1"/>
  <c r="AM62" i="2" s="1"/>
  <c r="AN62" i="2" s="1"/>
  <c r="AO62" i="2" s="1"/>
  <c r="V63" i="2" l="1"/>
  <c r="AM63" i="2" s="1"/>
  <c r="AN63" i="2" l="1"/>
  <c r="AO63" i="2" s="1"/>
  <c r="V64" i="2"/>
  <c r="AM64" i="2" s="1"/>
  <c r="AN64" i="2" l="1"/>
  <c r="AO64" i="2" s="1"/>
  <c r="V65" i="2"/>
  <c r="AM65" i="2" s="1"/>
  <c r="AN65" i="2" s="1"/>
  <c r="AO65" i="2" s="1"/>
  <c r="V66" i="2" l="1"/>
  <c r="AM66" i="2" s="1"/>
  <c r="AN66" i="2" s="1"/>
  <c r="AO66" i="2" s="1"/>
  <c r="V67" i="2" l="1"/>
  <c r="AM67" i="2" l="1"/>
  <c r="V68" i="2"/>
  <c r="AM68" i="2" s="1"/>
  <c r="AN67" i="2" l="1"/>
  <c r="V69" i="2"/>
  <c r="V70" i="2"/>
  <c r="AM70" i="2" s="1"/>
  <c r="AN68" i="2"/>
  <c r="AO68" i="2" s="1"/>
  <c r="AN70" i="2" l="1"/>
  <c r="AO70" i="2" s="1"/>
  <c r="AO67" i="2"/>
  <c r="AM69" i="2"/>
  <c r="AM71" i="2" s="1"/>
  <c r="AN71" i="2" l="1"/>
  <c r="AO71" i="2" s="1"/>
  <c r="AN69" i="2"/>
  <c r="AQ70" i="2"/>
  <c r="AO69" i="2" l="1"/>
  <c r="E4" i="2" s="1"/>
  <c r="E3" i="2"/>
  <c r="E2" i="2"/>
  <c r="AQ71" i="2"/>
  <c r="AR70" i="2"/>
  <c r="AS70" i="2" s="1"/>
  <c r="AR71" i="2" l="1"/>
  <c r="AS71" i="2" s="1"/>
</calcChain>
</file>

<file path=xl/sharedStrings.xml><?xml version="1.0" encoding="utf-8"?>
<sst xmlns="http://schemas.openxmlformats.org/spreadsheetml/2006/main" count="618" uniqueCount="319">
  <si>
    <t>RAZEM</t>
  </si>
  <si>
    <t>Cena jednostkowa netto energii elektrycznej w zł/ kWh</t>
  </si>
  <si>
    <t>Cena oferty netto ogółem</t>
  </si>
  <si>
    <t>VAT</t>
  </si>
  <si>
    <t>Cena oferty brutto ogółem</t>
  </si>
  <si>
    <t>W powyżej zaznaczonej komórce żółtym kolorem należy wpisać cenę jednostkową za 1 kWh zachowując format ceny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</si>
  <si>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</si>
  <si>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</si>
  <si>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</si>
  <si>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</si>
  <si>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</si>
  <si>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</si>
  <si>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</si>
  <si>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</si>
  <si>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</si>
  <si>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</si>
  <si>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</si>
  <si>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</si>
  <si>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</si>
  <si>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</si>
  <si>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</si>
  <si>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Ilość ppe</t>
  </si>
  <si>
    <t>Ilość miesięcy</t>
  </si>
  <si>
    <t>Cena energii elektrycznej w zł/kWh</t>
  </si>
  <si>
    <t>Koszt energii elektrycznej</t>
  </si>
  <si>
    <t>Cena jednostkowa opłaty abonamentowej [zł/mc]</t>
  </si>
  <si>
    <t>Koszt opłaty abonamentowej</t>
  </si>
  <si>
    <t>Cena jednostkowa opłaty przejściowej [zł/kW/mc]</t>
  </si>
  <si>
    <t>Koszt opłaty przejściowej</t>
  </si>
  <si>
    <t>Cena jednostkowa składnika stałego stawki sieciowej [zł/kW/mc]</t>
  </si>
  <si>
    <t>Koszt składnika stałego stawki sieciowej</t>
  </si>
  <si>
    <t>Cena jednostkowa opłaty OZE [zł/MWh]</t>
  </si>
  <si>
    <t>Koszt oplaty OZE</t>
  </si>
  <si>
    <t>Cena jednostkowa stawki opłaty jakościowej [zł/kWh]</t>
  </si>
  <si>
    <t>Koszt stawki opłaty jakościowej</t>
  </si>
  <si>
    <t>Cena jednostkowa składnika zmiennego stawki sieciowej w s1 [zł/kWh]</t>
  </si>
  <si>
    <t>Koszt składnika zmiennego stawki sieciowej w s1</t>
  </si>
  <si>
    <t>Cena jednostkowa składnika zmiennego stawki sieciowej w s2 [zł/kWh]</t>
  </si>
  <si>
    <t xml:space="preserve">Koszt składnika zmiennego stawki sieciowej w s2 </t>
  </si>
  <si>
    <t>Cena jednostkowa składnika zmiennego stawki sieciowej w s3 [zł/kWh]</t>
  </si>
  <si>
    <t>Koszt składnika zmiennego stawki sieciowej w s3</t>
  </si>
  <si>
    <t>Koszt oferty netto</t>
  </si>
  <si>
    <t>Koszt oferty brutto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</si>
  <si>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</si>
  <si>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</si>
  <si>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</si>
  <si>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</si>
  <si>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</si>
  <si>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</si>
  <si>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</si>
  <si>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</si>
  <si>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</si>
  <si>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</si>
  <si>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</si>
  <si>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</si>
  <si>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</si>
  <si>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</si>
  <si>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</si>
  <si>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</si>
  <si>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</si>
  <si>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</si>
  <si>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</si>
  <si>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</si>
  <si>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</si>
  <si>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</si>
  <si>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C21</t>
  </si>
  <si>
    <t>ul. Piłsudskiego</t>
  </si>
  <si>
    <t>C11</t>
  </si>
  <si>
    <t>C12a</t>
  </si>
  <si>
    <t>ul. Dworcowa</t>
  </si>
  <si>
    <t>ul. Wojska Polskiego</t>
  </si>
  <si>
    <t>G11</t>
  </si>
  <si>
    <t>B21</t>
  </si>
  <si>
    <t>C22a</t>
  </si>
  <si>
    <t>ul. Szpitalna</t>
  </si>
  <si>
    <t>Wojewódzka Stacja Pogotowia Ratunkowego
ul. Mazowiecka 14
70-526 Szczecin
NIP: 852-21-84-546</t>
  </si>
  <si>
    <t>Wojewódzka Stacja Pogotowia Ratunkowego
ul. Mazowiecka 14
70-526 Szczecin</t>
  </si>
  <si>
    <t>ul. Kościuszki</t>
  </si>
  <si>
    <t>480037530112112718</t>
  </si>
  <si>
    <t>Biuro</t>
  </si>
  <si>
    <t>75-846</t>
  </si>
  <si>
    <t>Koszalin</t>
  </si>
  <si>
    <t>ul. Słowiańska</t>
  </si>
  <si>
    <t>15a</t>
  </si>
  <si>
    <t>480037530108918687</t>
  </si>
  <si>
    <t>działalność gospodarcza</t>
  </si>
  <si>
    <t xml:space="preserve">75-642 </t>
  </si>
  <si>
    <t>ul. Słoneczna</t>
  </si>
  <si>
    <t>C12b</t>
  </si>
  <si>
    <t>Województwo Zachodniopomorskie
ul. Korsarzy 34
70-540 Szczecin
NIP: 851-28-71-499</t>
  </si>
  <si>
    <t>480037530000010323</t>
  </si>
  <si>
    <t>budowa szpitala wojewódzkiego</t>
  </si>
  <si>
    <t>75-584</t>
  </si>
  <si>
    <t xml:space="preserve">ul. Leśna </t>
  </si>
  <si>
    <t>Województwo Zachodniopomorskie
ul. Korsarzy 34
70-540 Szczecin
NIP: 851-28-71-500</t>
  </si>
  <si>
    <t>480037530118512896</t>
  </si>
  <si>
    <t>zespół trzech garaży</t>
  </si>
  <si>
    <t>75-412</t>
  </si>
  <si>
    <t>ul. Monte Cassino</t>
  </si>
  <si>
    <t>Zachodniopomorskie Laboratorium Drogowe w Koszalinie
ul. Szczecińska 31
71-122 Koszalin</t>
  </si>
  <si>
    <t>480037530116396882</t>
  </si>
  <si>
    <t>ZZDW - warsztat (Laboratorium Drogowe)</t>
  </si>
  <si>
    <t>75-122</t>
  </si>
  <si>
    <t>ul. Szczecińska</t>
  </si>
  <si>
    <t>Zachodniopomorski Zarząd Dróg Wojewódzkich w Koszalinie - Rejon dróg woj. Drawsko Pomorskie
ul. Złocieniecka 22a
78-500 Drawsko Pomorskie</t>
  </si>
  <si>
    <t>480037520104940895</t>
  </si>
  <si>
    <t>Biuro RDW Drawsko</t>
  </si>
  <si>
    <t>78-500</t>
  </si>
  <si>
    <t>Drawsko Pomorskie</t>
  </si>
  <si>
    <t>ul. Złocieniecka</t>
  </si>
  <si>
    <t>22a</t>
  </si>
  <si>
    <t>480037520105034259</t>
  </si>
  <si>
    <t>Sygnalizacja świetlna  - Wałecka</t>
  </si>
  <si>
    <t>78-550</t>
  </si>
  <si>
    <t>Czaplinek</t>
  </si>
  <si>
    <t>ul. Wałecka</t>
  </si>
  <si>
    <t>Województwo Zachodniopomorskie
ul. Korsarzy 34
70-540 Szczecin
NIP: 851-28-71-501</t>
  </si>
  <si>
    <t>480037520104940996</t>
  </si>
  <si>
    <t>Obwód Drogowy Kalisz Pom.</t>
  </si>
  <si>
    <t>78-540</t>
  </si>
  <si>
    <t>Kalisz Pomorski</t>
  </si>
  <si>
    <t>ul. Koszalińska</t>
  </si>
  <si>
    <t>Województwo Zachodniopomorskie
ul. Korsarzy 34
70-540 Szczecin
NIP: 851-28-71-502</t>
  </si>
  <si>
    <t>Zachodniopomorski Zarząd Dróg Wojewódzkich w Koszalinie
ul. Szczecińska 31
75-122 Koszalin</t>
  </si>
  <si>
    <t>480037530108785719</t>
  </si>
  <si>
    <t>ZZDW - Szczecińska Budynek ZZDW i RDW</t>
  </si>
  <si>
    <t>Województwo Zachodniopomorskie
ul. Korsarzy 34
70-540 Szczecin
NIP: 851-28-71-503</t>
  </si>
  <si>
    <t>480037530116396680</t>
  </si>
  <si>
    <t>ZZDW - Szczecińska II (klatka schodowa i piwnice)</t>
  </si>
  <si>
    <t>Województwo Zachodniopomorskie
ul. Korsarzy 34
70-540 Szczecin
NIP: 851-28-71-504</t>
  </si>
  <si>
    <t>Zachodniopomorski Zarząd Dróg Wojewódzkich w Koszalinie - Rejon dróg woj. Koszalin
ul. Szczecińska 31
75-122 Koszalin</t>
  </si>
  <si>
    <t>480037530116140036</t>
  </si>
  <si>
    <t>Strona Wschód - Most Zwodzonyw Darłowie</t>
  </si>
  <si>
    <t>76-150</t>
  </si>
  <si>
    <t xml:space="preserve">Darłowo </t>
  </si>
  <si>
    <t>ul. Kąpielowa</t>
  </si>
  <si>
    <t>Województwo Zachodniopomorskie
ul. Korsarzy 34
70-540 Szczecin
NIP: 851-28-71-505</t>
  </si>
  <si>
    <t>480037530116140137</t>
  </si>
  <si>
    <t>Strona Zachód - Most Zwodzony w Darłowie</t>
  </si>
  <si>
    <t>ul. Zachodnia</t>
  </si>
  <si>
    <t>Województwo Zachodniopomorskie
ul. Korsarzy 34
70-540 Szczecin
NIP: 851-28-71-506</t>
  </si>
  <si>
    <t>480037540106817310</t>
  </si>
  <si>
    <t>Obwód Drogowy Bobolice</t>
  </si>
  <si>
    <t>76-020</t>
  </si>
  <si>
    <t>Bobolice</t>
  </si>
  <si>
    <t>ul. Polanowska</t>
  </si>
  <si>
    <t>PL0037810000553807</t>
  </si>
  <si>
    <t>Przepompownia wód opadowych Sławno</t>
  </si>
  <si>
    <t>76-100</t>
  </si>
  <si>
    <t>Sławno</t>
  </si>
  <si>
    <t>dz. 844</t>
  </si>
  <si>
    <t>Województwo Zachodniopomorskie
ul. Korsarzy 34
70-540 Szczecin
NIP: 851-28-71-507</t>
  </si>
  <si>
    <t>Zachodniopomorski Zarząd Dróg Wojewódzkich w Koszalinie - Rejon dróg woj. Białogard
ul. Szosa Połczyńska 57
78-200 Białogard</t>
  </si>
  <si>
    <t>480037510107680254</t>
  </si>
  <si>
    <t>Sygnalizacja świetlna - Kołobrzeska</t>
  </si>
  <si>
    <t>78-200</t>
  </si>
  <si>
    <t>Białogard</t>
  </si>
  <si>
    <t>ul. Kołobrzeska</t>
  </si>
  <si>
    <t>Województwo Zachodniopomorskie
ul. Korsarzy 34
70-540 Szczecin
NIP: 851-28-71-508</t>
  </si>
  <si>
    <t>480037510108249625</t>
  </si>
  <si>
    <t>Obwód Drogowy Sławoborze</t>
  </si>
  <si>
    <t>78-314</t>
  </si>
  <si>
    <t>Sławobrze</t>
  </si>
  <si>
    <t>ul.Białogardzka</t>
  </si>
  <si>
    <t>Województwo Zachodniopomorskie
ul. Korsarzy 34
70-540 Szczecin
NIP: 851-28-71-509</t>
  </si>
  <si>
    <t>480037510104413778</t>
  </si>
  <si>
    <t>Wiadukt stacja pogodowa - Białogard</t>
  </si>
  <si>
    <t>ul. Kołobrzeska (Wiadukt)</t>
  </si>
  <si>
    <t>Województwo Zachodniopomorskie
ul. Korsarzy 34
70-540 Szczecin
NIP: 851-28-71-510</t>
  </si>
  <si>
    <t>480037510107782409</t>
  </si>
  <si>
    <t>Klatka schodowa Sławoborze</t>
  </si>
  <si>
    <t>ul. Białogardzka</t>
  </si>
  <si>
    <t>Województwo Zachodniopomorskie
ul. Korsarzy 34
70-540 Szczecin
NIP: 851-28-71-511</t>
  </si>
  <si>
    <t>480037550106386248</t>
  </si>
  <si>
    <t>Sygnalizacja świetlna - Słowińców</t>
  </si>
  <si>
    <t>78-100</t>
  </si>
  <si>
    <t>Kołobrzeg</t>
  </si>
  <si>
    <t>ul. Słowińców</t>
  </si>
  <si>
    <t>Województwo Zachodniopomorskie
ul. Korsarzy 34
70-540 Szczecin
NIP: 851-28-71-512</t>
  </si>
  <si>
    <t>480037510107680355</t>
  </si>
  <si>
    <t>Sygnalizacja świetlna - W. Polskiego</t>
  </si>
  <si>
    <t>78-320</t>
  </si>
  <si>
    <t>Połczyn Zdrój</t>
  </si>
  <si>
    <t>Województwo Zachodniopomorskie
ul. Korsarzy 34
70-540 Szczecin
NIP: 851-28-71-513</t>
  </si>
  <si>
    <t>480037510108325306</t>
  </si>
  <si>
    <t>Sygnalizacja świetlna - Drawska</t>
  </si>
  <si>
    <t>78-300</t>
  </si>
  <si>
    <t>Świdwin</t>
  </si>
  <si>
    <t>ul. Drawska</t>
  </si>
  <si>
    <t>Województwo Zachodniopomorskie
ul. Korsarzy 34
70-540 Szczecin
NIP: 851-28-71-514</t>
  </si>
  <si>
    <t>480037510104257164</t>
  </si>
  <si>
    <t xml:space="preserve">Baza RDW Białogard </t>
  </si>
  <si>
    <t xml:space="preserve">Białogard </t>
  </si>
  <si>
    <t>Szosa Połczyńska</t>
  </si>
  <si>
    <t>480037510000143705</t>
  </si>
  <si>
    <t>Sygnalizacja świetlna  Połczyn Zdr.</t>
  </si>
  <si>
    <t>ul. 15 Grudnia dz. 003-430</t>
  </si>
  <si>
    <t>Województwo Zachodniopomorskie
ul. Korsarzy 34
70-540 Szczecin
NIP: 851-28-71-515</t>
  </si>
  <si>
    <t>Centrum Edukacji Nauczycieli w Koszalinie
ul. Ruszczyca 16
75-654 Koszalin</t>
  </si>
  <si>
    <t>480037530116439625</t>
  </si>
  <si>
    <t xml:space="preserve">Centrum Edukacji Nauczycieli w Koszalinie  </t>
  </si>
  <si>
    <t>75-654</t>
  </si>
  <si>
    <t>ul. Ruszczyca</t>
  </si>
  <si>
    <t>Województwo Zachodniopomorskie
ul. Korsarzy 34
70-540 Szczecin
NIP: 851-28-71-516</t>
  </si>
  <si>
    <t>480037530116255527</t>
  </si>
  <si>
    <t>CEN Biblioteka Pedagogiczna</t>
  </si>
  <si>
    <t>75-523</t>
  </si>
  <si>
    <t>Województwo Zachodniopomorskie
ul. Korsarzy 34
70-540 Szczecin
NIP: 851-28-71-517</t>
  </si>
  <si>
    <t>480037550106690988</t>
  </si>
  <si>
    <t>CEN Oddział Zamiejscowy w Kołobrzegu</t>
  </si>
  <si>
    <t>2d</t>
  </si>
  <si>
    <t>Województwo Zachodniopomorskie
ul. Korsarzy 34
70-540 Szczecin
NIP: 851-28-71-518</t>
  </si>
  <si>
    <t>I Liceum Ogólnokształcące im. Tarasa Szewczenkiw Białym Borze
ul. Dworcowa 25 
78-425 Biały Bór</t>
  </si>
  <si>
    <t>480037540107164890</t>
  </si>
  <si>
    <t>I Liceum Ogólnokształcące - Internat</t>
  </si>
  <si>
    <t>78-425</t>
  </si>
  <si>
    <t>Biały Bór</t>
  </si>
  <si>
    <t>Województwo Zachodniopomorskie
ul. Korsarzy 34
70-540 Szczecin
NIP: 851-28-71-519</t>
  </si>
  <si>
    <t>480037540107023333</t>
  </si>
  <si>
    <t>I Liceum Ogólnokształcące - Mieszkanie</t>
  </si>
  <si>
    <t>Samodzielny Publiczny Zakład Opieki Zdrowotnej - Wojewódzkiego Ośrodka Terapii Uzależnienia od Alkoholu i Współuzależnienia w Stanominie
Stanomino 5
78-217 Stanomino
NIP: 672-17-51-656</t>
  </si>
  <si>
    <t>15. Samodzielny Publiczny Zakład Opieki Zdrowotnej - Wojewódzkiego Ośrodka Terapii Uzależnienia od Alkoholu i Współuzależnienia w Stanominie
Stanomino 5
78-217 Stanomino</t>
  </si>
  <si>
    <t>480037551010421905</t>
  </si>
  <si>
    <t>SPZOZ Wojewódzki Ośrodek Terapii Uzależnienia od Alkoholu i Współuzależnienia</t>
  </si>
  <si>
    <t>Stanomino</t>
  </si>
  <si>
    <t>Specjalistyczny Zespół Gruźlicy i Chorób Płuc
ul. Niepodległości 44-48
 75-252 Koszalin
NIP: 669-11-53-754</t>
  </si>
  <si>
    <t>Specjalistyczny Zespół Gruźlicy i Chorób Płuc
ul. Niepodległości 44-48
 75-252 Koszalin</t>
  </si>
  <si>
    <t>480037530116746284</t>
  </si>
  <si>
    <t>Specjalistyczny Zespół Gruźlicy i Chorób Płuc</t>
  </si>
  <si>
    <t>75-252</t>
  </si>
  <si>
    <t>ul. Niepodległości</t>
  </si>
  <si>
    <t>C22b</t>
  </si>
  <si>
    <t>Szpital Uzdrowiskowy "Willa Fortuna" - S.P.Z.O.Z.
ul. Rafińskiego 3
78-100 Kołobrzeg
NIP: 671-15-65-917</t>
  </si>
  <si>
    <t>Szpital Uzdrowiskowy "Willa Fortuna" - S.P.Z.O.Z.
ul. Rafińskiego 3
78-100 Kołobrzeg</t>
  </si>
  <si>
    <t>480037550103824943</t>
  </si>
  <si>
    <t>Szpital Uzdrowiskowy Willa Fortuna</t>
  </si>
  <si>
    <t>Kołobrzeg, obręb 4, działka 89</t>
  </si>
  <si>
    <t>ul. Rafińskiego</t>
  </si>
  <si>
    <t>Szpital Wojewódzki im. Mikołaja Kopernika w Koszalinie
 ul. Tytusa Chałubińskiego 7
75-581 Koszalin
NIP: 669-10-44-410</t>
  </si>
  <si>
    <t>Szpital Wojewódzki im. Mikołaja Kopernika w Koszalinie
 ul. Tytusa Chałubińskiego 7
75-581 Koszalin</t>
  </si>
  <si>
    <t>480037530118785308
480037530118785510</t>
  </si>
  <si>
    <t>Szpital Wojewódzki im. Mikołaja Kopernika</t>
  </si>
  <si>
    <t>75-581</t>
  </si>
  <si>
    <t>ul. Chałubińskiego</t>
  </si>
  <si>
    <t>B23z</t>
  </si>
  <si>
    <t>B23l</t>
  </si>
  <si>
    <t>480037530000045584 </t>
  </si>
  <si>
    <t>Przychodnia Zdrowia</t>
  </si>
  <si>
    <t>75-727</t>
  </si>
  <si>
    <t>ul. Orla</t>
  </si>
  <si>
    <t>PL0037530117761047</t>
  </si>
  <si>
    <t>Stacja Pogotowia Ratunkowego - Koszalin Kościuszki</t>
  </si>
  <si>
    <t>75-407</t>
  </si>
  <si>
    <t>PL0037550108002209</t>
  </si>
  <si>
    <t>Pogotowie Ratunkowe - Kołobrzeg</t>
  </si>
  <si>
    <t>ul. Żurawia</t>
  </si>
  <si>
    <t>480037510109125756</t>
  </si>
  <si>
    <t>Wojewódzka Stacja Pogotowia Ratunkowego  Białogard</t>
  </si>
  <si>
    <t>ul.Szpitalna</t>
  </si>
  <si>
    <t>5a</t>
  </si>
  <si>
    <t>Wojewódzki Ośrodek Medycyny Pracy w Koszalinie
ul. Zwycięstwa 136
75-613 Koszalin
NIP: 669-22-11-838</t>
  </si>
  <si>
    <t>Wojewódzki Ośrodek Medycyny Pracy w Koszalinie
ul. Zwycięstwa 136
75-613 Koszalin</t>
  </si>
  <si>
    <t>480037530114889039</t>
  </si>
  <si>
    <t>Wojewódzki Ośrodek Medycyny Pracy w Koszalinie</t>
  </si>
  <si>
    <t>75-613</t>
  </si>
  <si>
    <t>ul. Zwycięstwa</t>
  </si>
  <si>
    <t>Regionalny Szpital w Kołobrzegu
ul. Łopuskiego 31-33
78-100 Kołobrzeg
NIP: 671-10-30-263</t>
  </si>
  <si>
    <t>Regionalny Szpital w Kołobrzegu
ul. Łopuskiego 31-33
78-100 Kołobrzeg</t>
  </si>
  <si>
    <t>480037550000054545</t>
  </si>
  <si>
    <t>Regionalny Szpital w Kołobrzegu</t>
  </si>
  <si>
    <t>ul. Łopuskiego</t>
  </si>
  <si>
    <t>31-33</t>
  </si>
  <si>
    <t>Uzdrowisko Kołobrzeg S.A.
ul. Księdza Piotra Ściegiennego 1
78-100 Kołobrzeg
NIP: 671-01-01-676</t>
  </si>
  <si>
    <t>Uzdrowisko Kołobrzeg S.A.
ul. Księdza Piotra Ściegiennego 1
78-100 Kołobrzeg</t>
  </si>
  <si>
    <t>480037550103820802</t>
  </si>
  <si>
    <t>Szp. Uzdr. Mewa IA</t>
  </si>
  <si>
    <t>ul. Ściegiennego</t>
  </si>
  <si>
    <t>480037550103826054</t>
  </si>
  <si>
    <t>Szp. Uzdr. Mewa IB</t>
  </si>
  <si>
    <t>ul. Rodziewiczówny</t>
  </si>
  <si>
    <t>480037550106485773</t>
  </si>
  <si>
    <t>Szp. Uzdr. Mewa II</t>
  </si>
  <si>
    <t>480037550106852151</t>
  </si>
  <si>
    <t>Szp. Uzdr. Mewa III</t>
  </si>
  <si>
    <t>480037550107714946</t>
  </si>
  <si>
    <t>Szp. Uzdr. Mewa IV</t>
  </si>
  <si>
    <t>ul. Konopnickiej</t>
  </si>
  <si>
    <t>480037550103826256</t>
  </si>
  <si>
    <t>Dz. Szp. Uzdr. Słoneczko</t>
  </si>
  <si>
    <t>480037550103826458</t>
  </si>
  <si>
    <t>Szp. Uzdr. Muszelka</t>
  </si>
  <si>
    <t>ul. Słowackiego</t>
  </si>
  <si>
    <t>480037550000129115</t>
  </si>
  <si>
    <t>Szp.Uzd. Mewa V</t>
  </si>
  <si>
    <t>C23z</t>
  </si>
  <si>
    <t>C23l</t>
  </si>
  <si>
    <t>480037550103825549</t>
  </si>
  <si>
    <t>San.Uzd. Muszelka</t>
  </si>
  <si>
    <t>480037550103824236</t>
  </si>
  <si>
    <t>Sanatorium Perła Bałtyku</t>
  </si>
  <si>
    <t>ul. Sikorskiego</t>
  </si>
  <si>
    <t>480037550106485369</t>
  </si>
  <si>
    <t>Sanatorium Perła Bałtyku (rezerwa)</t>
  </si>
  <si>
    <t>480037550106485167</t>
  </si>
  <si>
    <t>Kopalnia borowiny</t>
  </si>
  <si>
    <t>480037550106485874</t>
  </si>
  <si>
    <t>Budynek Administracji (biurowiec)</t>
  </si>
  <si>
    <t>480037550106485470</t>
  </si>
  <si>
    <t>Hydrofornia solanki</t>
  </si>
  <si>
    <t>ul. Zdrojowa</t>
  </si>
  <si>
    <t>480037550106485571</t>
  </si>
  <si>
    <t>Źródło nr 7</t>
  </si>
  <si>
    <t>ul. Portowa</t>
  </si>
  <si>
    <t>480037550106485268</t>
  </si>
  <si>
    <t>Źródło nr 16A</t>
  </si>
  <si>
    <t>ul. Solna</t>
  </si>
  <si>
    <r>
      <rPr>
        <b/>
        <sz val="9"/>
        <rFont val="Arial"/>
        <family val="2"/>
        <charset val="238"/>
      </rPr>
      <t>Załącznik nr 2b Arkusz kalkulacyjny oferty</t>
    </r>
    <r>
      <rPr>
        <sz val="9"/>
        <rFont val="Arial"/>
        <family val="2"/>
        <charset val="238"/>
      </rPr>
      <t xml:space="preserve"> -  zadanie 2„Zakup i dystrybucja energii elektrycznej na potrzeby obiektów jednostek organizacyjnych Województwa Zachodniopomorskiego (usługa kompleksowa) – obszar dystrybucji ENERGA – OPERATOR S.A.”</t>
    </r>
  </si>
  <si>
    <t xml:space="preserve">…………………………………………………… pieczęć Wykonawcy
</t>
  </si>
  <si>
    <t xml:space="preserve">......................................................................................
Data i podpis upoważnionego przedstawiciela Wykonawcy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</si>
</sst>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00\ &quot;zł&quot;"/>
    <numFmt numFmtId="165" formatCode="_-* #,##0.0000\ &quot;zł&quot;_-;\-* #,##0.0000\ &quot;zł&quot;_-;_-* &quot;-&quot;????\ &quot;zł&quot;_-;_-@_-"/>
    <numFmt numFmtId="166" formatCode="#,##0.000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7" fillId="0" borderId="0"/>
    <xf numFmtId="0" fontId="1" fillId="0" borderId="0"/>
  </cellStyleXfs>
  <cellXfs count="427">
    <xf numFmtId="0" fontId="0" fillId="0" borderId="0" xfId="0"/>
    <xf numFmtId="0" fontId="2" fillId="0" borderId="0" xfId="0" applyFont="1"/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44" fontId="3" fillId="0" borderId="3" xfId="0" applyNumberFormat="1" applyFont="1" applyFill="1" applyBorder="1"/>
    <xf numFmtId="0" fontId="4" fillId="0" borderId="6" xfId="0" applyFont="1" applyBorder="1" applyAlignment="1"/>
    <xf numFmtId="0" fontId="3" fillId="0" borderId="0" xfId="0" applyFont="1"/>
    <xf numFmtId="1" fontId="4" fillId="3" borderId="3" xfId="2" applyNumberFormat="1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44" fontId="4" fillId="4" borderId="7" xfId="0" applyNumberFormat="1" applyFont="1" applyFill="1" applyBorder="1" applyAlignment="1">
      <alignment horizontal="center" vertical="center" wrapText="1"/>
    </xf>
    <xf numFmtId="44" fontId="6" fillId="4" borderId="7" xfId="0" applyNumberFormat="1" applyFont="1" applyFill="1" applyBorder="1" applyAlignment="1">
      <alignment horizontal="center" vertical="center" wrapText="1"/>
    </xf>
    <xf numFmtId="165" fontId="6" fillId="4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44" fontId="2" fillId="0" borderId="0" xfId="1" applyFont="1"/>
    <xf numFmtId="0" fontId="3" fillId="0" borderId="3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wrapText="1"/>
    </xf>
    <xf numFmtId="44" fontId="4" fillId="0" borderId="27" xfId="0" applyNumberFormat="1" applyFont="1" applyFill="1" applyBorder="1" applyAlignment="1">
      <alignment horizontal="center" vertical="center"/>
    </xf>
    <xf numFmtId="44" fontId="4" fillId="0" borderId="2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32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3" fillId="0" borderId="30" xfId="0" applyFont="1" applyFill="1" applyBorder="1"/>
    <xf numFmtId="0" fontId="3" fillId="0" borderId="32" xfId="0" applyFont="1" applyFill="1" applyBorder="1"/>
    <xf numFmtId="44" fontId="3" fillId="0" borderId="32" xfId="0" applyNumberFormat="1" applyFont="1" applyFill="1" applyBorder="1"/>
    <xf numFmtId="0" fontId="3" fillId="0" borderId="31" xfId="0" applyFont="1" applyFill="1" applyBorder="1"/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vertical="center" wrapText="1"/>
    </xf>
    <xf numFmtId="0" fontId="3" fillId="6" borderId="17" xfId="0" applyFont="1" applyFill="1" applyBorder="1" applyAlignment="1">
      <alignment horizontal="center" vertical="center" wrapText="1"/>
    </xf>
    <xf numFmtId="1" fontId="3" fillId="6" borderId="17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44" fontId="3" fillId="6" borderId="17" xfId="0" applyNumberFormat="1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4" fontId="3" fillId="6" borderId="3" xfId="0" applyNumberFormat="1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/>
    </xf>
    <xf numFmtId="1" fontId="3" fillId="6" borderId="27" xfId="0" applyNumberFormat="1" applyFont="1" applyFill="1" applyBorder="1" applyAlignment="1">
      <alignment horizontal="center" vertical="center"/>
    </xf>
    <xf numFmtId="44" fontId="3" fillId="6" borderId="27" xfId="0" applyNumberFormat="1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7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7" xfId="0" quotePrefix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164" fontId="3" fillId="7" borderId="36" xfId="0" applyNumberFormat="1" applyFont="1" applyFill="1" applyBorder="1" applyAlignment="1">
      <alignment horizontal="center" vertical="center"/>
    </xf>
    <xf numFmtId="44" fontId="3" fillId="7" borderId="17" xfId="0" applyNumberFormat="1" applyFont="1" applyFill="1" applyBorder="1" applyAlignment="1">
      <alignment horizontal="center" vertical="center"/>
    </xf>
    <xf numFmtId="44" fontId="3" fillId="7" borderId="36" xfId="0" applyNumberFormat="1" applyFont="1" applyFill="1" applyBorder="1" applyAlignment="1">
      <alignment horizontal="center" vertical="center"/>
    </xf>
    <xf numFmtId="44" fontId="3" fillId="7" borderId="17" xfId="0" applyNumberFormat="1" applyFont="1" applyFill="1" applyBorder="1" applyAlignment="1">
      <alignment horizontal="right" vertical="center"/>
    </xf>
    <xf numFmtId="44" fontId="3" fillId="7" borderId="19" xfId="0" applyNumberFormat="1" applyFont="1" applyFill="1" applyBorder="1" applyAlignment="1">
      <alignment horizontal="center" vertical="center"/>
    </xf>
    <xf numFmtId="44" fontId="3" fillId="7" borderId="20" xfId="0" applyNumberFormat="1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vertical="center" wrapText="1"/>
    </xf>
    <xf numFmtId="0" fontId="3" fillId="7" borderId="3" xfId="0" quotePrefix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44" fontId="3" fillId="7" borderId="3" xfId="0" applyNumberFormat="1" applyFont="1" applyFill="1" applyBorder="1" applyAlignment="1">
      <alignment horizontal="center" vertical="center"/>
    </xf>
    <xf numFmtId="44" fontId="3" fillId="7" borderId="3" xfId="0" applyNumberFormat="1" applyFont="1" applyFill="1" applyBorder="1" applyAlignment="1">
      <alignment horizontal="right" vertical="center"/>
    </xf>
    <xf numFmtId="43" fontId="3" fillId="7" borderId="3" xfId="0" applyNumberFormat="1" applyFont="1" applyFill="1" applyBorder="1" applyAlignment="1">
      <alignment horizontal="right" vertical="center"/>
    </xf>
    <xf numFmtId="44" fontId="3" fillId="7" borderId="4" xfId="0" applyNumberFormat="1" applyFont="1" applyFill="1" applyBorder="1" applyAlignment="1">
      <alignment horizontal="center" vertical="center"/>
    </xf>
    <xf numFmtId="44" fontId="3" fillId="7" borderId="23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vertical="center" wrapText="1"/>
    </xf>
    <xf numFmtId="0" fontId="3" fillId="7" borderId="27" xfId="0" quotePrefix="1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/>
    </xf>
    <xf numFmtId="1" fontId="3" fillId="7" borderId="27" xfId="0" applyNumberFormat="1" applyFont="1" applyFill="1" applyBorder="1" applyAlignment="1">
      <alignment horizontal="center" vertical="center"/>
    </xf>
    <xf numFmtId="164" fontId="3" fillId="7" borderId="14" xfId="0" applyNumberFormat="1" applyFont="1" applyFill="1" applyBorder="1" applyAlignment="1">
      <alignment horizontal="center" vertical="center"/>
    </xf>
    <xf numFmtId="44" fontId="3" fillId="7" borderId="27" xfId="0" applyNumberFormat="1" applyFont="1" applyFill="1" applyBorder="1" applyAlignment="1">
      <alignment horizontal="center" vertical="center"/>
    </xf>
    <xf numFmtId="44" fontId="3" fillId="7" borderId="44" xfId="0" applyNumberFormat="1" applyFont="1" applyFill="1" applyBorder="1" applyAlignment="1">
      <alignment horizontal="center" vertical="center"/>
    </xf>
    <xf numFmtId="44" fontId="3" fillId="7" borderId="28" xfId="0" applyNumberFormat="1" applyFont="1" applyFill="1" applyBorder="1" applyAlignment="1">
      <alignment horizontal="center" vertical="center"/>
    </xf>
    <xf numFmtId="44" fontId="3" fillId="7" borderId="40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44" fontId="4" fillId="7" borderId="7" xfId="0" applyNumberFormat="1" applyFont="1" applyFill="1" applyBorder="1" applyAlignment="1">
      <alignment horizontal="center" vertical="center"/>
    </xf>
    <xf numFmtId="44" fontId="4" fillId="7" borderId="37" xfId="0" applyNumberFormat="1" applyFon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7" xfId="4" applyFont="1" applyFill="1" applyBorder="1" applyAlignment="1">
      <alignment horizontal="center" vertical="center"/>
    </xf>
    <xf numFmtId="0" fontId="3" fillId="8" borderId="17" xfId="4" applyFont="1" applyFill="1" applyBorder="1" applyAlignment="1">
      <alignment vertical="center"/>
    </xf>
    <xf numFmtId="1" fontId="3" fillId="8" borderId="17" xfId="0" applyNumberFormat="1" applyFont="1" applyFill="1" applyBorder="1" applyAlignment="1">
      <alignment horizontal="center" vertical="center"/>
    </xf>
    <xf numFmtId="0" fontId="3" fillId="8" borderId="41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164" fontId="3" fillId="8" borderId="36" xfId="0" applyNumberFormat="1" applyFont="1" applyFill="1" applyBorder="1" applyAlignment="1">
      <alignment horizontal="center" vertical="center"/>
    </xf>
    <xf numFmtId="44" fontId="3" fillId="8" borderId="36" xfId="0" applyNumberFormat="1" applyFont="1" applyFill="1" applyBorder="1" applyAlignment="1">
      <alignment horizontal="center" vertical="center"/>
    </xf>
    <xf numFmtId="44" fontId="3" fillId="8" borderId="45" xfId="0" applyNumberFormat="1" applyFont="1" applyFill="1" applyBorder="1" applyAlignment="1">
      <alignment horizontal="center" vertical="center"/>
    </xf>
    <xf numFmtId="44" fontId="3" fillId="8" borderId="46" xfId="0" applyNumberFormat="1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4" applyFont="1" applyFill="1" applyBorder="1" applyAlignment="1">
      <alignment horizontal="center" vertical="center"/>
    </xf>
    <xf numFmtId="0" fontId="3" fillId="8" borderId="3" xfId="4" applyFont="1" applyFill="1" applyBorder="1" applyAlignment="1">
      <alignment vertical="center"/>
    </xf>
    <xf numFmtId="1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3" fillId="8" borderId="24" xfId="0" applyNumberFormat="1" applyFont="1" applyFill="1" applyBorder="1" applyAlignment="1">
      <alignment horizontal="center" vertical="center"/>
    </xf>
    <xf numFmtId="44" fontId="3" fillId="8" borderId="47" xfId="0" applyNumberFormat="1" applyFont="1" applyFill="1" applyBorder="1" applyAlignment="1">
      <alignment horizontal="center" vertical="center"/>
    </xf>
    <xf numFmtId="44" fontId="4" fillId="8" borderId="3" xfId="0" applyNumberFormat="1" applyFont="1" applyFill="1" applyBorder="1" applyAlignment="1">
      <alignment horizontal="center" vertical="center"/>
    </xf>
    <xf numFmtId="44" fontId="4" fillId="8" borderId="24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right" vertical="center"/>
    </xf>
    <xf numFmtId="43" fontId="3" fillId="8" borderId="3" xfId="0" applyNumberFormat="1" applyFont="1" applyFill="1" applyBorder="1" applyAlignment="1">
      <alignment horizontal="right" vertical="center"/>
    </xf>
    <xf numFmtId="0" fontId="3" fillId="8" borderId="24" xfId="0" applyFont="1" applyFill="1" applyBorder="1" applyAlignment="1">
      <alignment horizontal="center" vertical="center"/>
    </xf>
    <xf numFmtId="2" fontId="3" fillId="8" borderId="3" xfId="0" quotePrefix="1" applyNumberFormat="1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vertical="center" wrapText="1"/>
    </xf>
    <xf numFmtId="0" fontId="3" fillId="8" borderId="27" xfId="0" quotePrefix="1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1" fontId="3" fillId="8" borderId="27" xfId="0" applyNumberFormat="1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164" fontId="3" fillId="8" borderId="7" xfId="0" applyNumberFormat="1" applyFont="1" applyFill="1" applyBorder="1" applyAlignment="1">
      <alignment horizontal="center" vertical="center"/>
    </xf>
    <xf numFmtId="44" fontId="3" fillId="8" borderId="7" xfId="0" applyNumberFormat="1" applyFont="1" applyFill="1" applyBorder="1" applyAlignment="1">
      <alignment horizontal="center" vertical="center"/>
    </xf>
    <xf numFmtId="44" fontId="3" fillId="8" borderId="37" xfId="0" applyNumberFormat="1" applyFont="1" applyFill="1" applyBorder="1" applyAlignment="1">
      <alignment horizontal="center" vertical="center"/>
    </xf>
    <xf numFmtId="44" fontId="3" fillId="8" borderId="58" xfId="0" applyNumberFormat="1" applyFont="1" applyFill="1" applyBorder="1" applyAlignment="1">
      <alignment horizontal="center" vertical="center"/>
    </xf>
    <xf numFmtId="44" fontId="4" fillId="8" borderId="7" xfId="0" applyNumberFormat="1" applyFont="1" applyFill="1" applyBorder="1" applyAlignment="1">
      <alignment horizontal="center" vertical="center"/>
    </xf>
    <xf numFmtId="44" fontId="4" fillId="8" borderId="37" xfId="0" applyNumberFormat="1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32" xfId="4" applyFont="1" applyFill="1" applyBorder="1" applyAlignment="1">
      <alignment horizontal="center" vertical="center"/>
    </xf>
    <xf numFmtId="0" fontId="3" fillId="5" borderId="32" xfId="4" applyFont="1" applyFill="1" applyBorder="1" applyAlignment="1">
      <alignment vertical="center"/>
    </xf>
    <xf numFmtId="1" fontId="3" fillId="5" borderId="32" xfId="0" applyNumberFormat="1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164" fontId="3" fillId="5" borderId="17" xfId="0" applyNumberFormat="1" applyFont="1" applyFill="1" applyBorder="1" applyAlignment="1">
      <alignment horizontal="center" vertical="center"/>
    </xf>
    <xf numFmtId="44" fontId="3" fillId="5" borderId="32" xfId="0" applyNumberFormat="1" applyFont="1" applyFill="1" applyBorder="1" applyAlignment="1">
      <alignment horizontal="center" vertical="center"/>
    </xf>
    <xf numFmtId="44" fontId="3" fillId="5" borderId="33" xfId="0" applyNumberFormat="1" applyFont="1" applyFill="1" applyBorder="1" applyAlignment="1">
      <alignment horizontal="center" vertical="center"/>
    </xf>
    <xf numFmtId="44" fontId="3" fillId="5" borderId="34" xfId="0" applyNumberFormat="1" applyFont="1" applyFill="1" applyBorder="1" applyAlignment="1">
      <alignment horizontal="center" vertical="center"/>
    </xf>
    <xf numFmtId="44" fontId="4" fillId="5" borderId="32" xfId="0" applyNumberFormat="1" applyFont="1" applyFill="1" applyBorder="1" applyAlignment="1">
      <alignment horizontal="center" vertical="center"/>
    </xf>
    <xf numFmtId="44" fontId="4" fillId="5" borderId="35" xfId="0" applyNumberFormat="1" applyFont="1" applyFill="1" applyBorder="1" applyAlignment="1">
      <alignment horizontal="center" vertical="center"/>
    </xf>
    <xf numFmtId="44" fontId="3" fillId="6" borderId="21" xfId="0" applyNumberFormat="1" applyFont="1" applyFill="1" applyBorder="1" applyAlignment="1">
      <alignment horizontal="center" vertical="center"/>
    </xf>
    <xf numFmtId="44" fontId="3" fillId="6" borderId="50" xfId="0" applyNumberFormat="1" applyFont="1" applyFill="1" applyBorder="1" applyAlignment="1">
      <alignment horizontal="center" vertical="center"/>
    </xf>
    <xf numFmtId="44" fontId="3" fillId="6" borderId="24" xfId="0" applyNumberFormat="1" applyFont="1" applyFill="1" applyBorder="1" applyAlignment="1">
      <alignment horizontal="center" vertical="center"/>
    </xf>
    <xf numFmtId="44" fontId="3" fillId="6" borderId="47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164" fontId="3" fillId="6" borderId="44" xfId="0" applyNumberFormat="1" applyFont="1" applyFill="1" applyBorder="1" applyAlignment="1">
      <alignment horizontal="center" vertical="center"/>
    </xf>
    <xf numFmtId="44" fontId="3" fillId="6" borderId="29" xfId="0" applyNumberFormat="1" applyFont="1" applyFill="1" applyBorder="1" applyAlignment="1">
      <alignment horizontal="center" vertical="center"/>
    </xf>
    <xf numFmtId="44" fontId="3" fillId="6" borderId="48" xfId="0" applyNumberFormat="1" applyFont="1" applyFill="1" applyBorder="1" applyAlignment="1">
      <alignment horizontal="center" vertical="center"/>
    </xf>
    <xf numFmtId="44" fontId="4" fillId="6" borderId="27" xfId="0" applyNumberFormat="1" applyFont="1" applyFill="1" applyBorder="1" applyAlignment="1">
      <alignment horizontal="center" vertical="center"/>
    </xf>
    <xf numFmtId="44" fontId="4" fillId="6" borderId="29" xfId="0" applyNumberFormat="1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/>
    </xf>
    <xf numFmtId="1" fontId="3" fillId="9" borderId="17" xfId="0" applyNumberFormat="1" applyFont="1" applyFill="1" applyBorder="1" applyAlignment="1">
      <alignment horizontal="center" vertical="center"/>
    </xf>
    <xf numFmtId="164" fontId="3" fillId="9" borderId="17" xfId="0" applyNumberFormat="1" applyFont="1" applyFill="1" applyBorder="1" applyAlignment="1">
      <alignment horizontal="center" vertical="center"/>
    </xf>
    <xf numFmtId="44" fontId="3" fillId="9" borderId="17" xfId="0" applyNumberFormat="1" applyFont="1" applyFill="1" applyBorder="1" applyAlignment="1">
      <alignment horizontal="center" vertical="center"/>
    </xf>
    <xf numFmtId="44" fontId="3" fillId="9" borderId="21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3" fillId="9" borderId="26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/>
    </xf>
    <xf numFmtId="1" fontId="3" fillId="9" borderId="27" xfId="0" applyNumberFormat="1" applyFont="1" applyFill="1" applyBorder="1" applyAlignment="1">
      <alignment horizontal="center" vertical="center"/>
    </xf>
    <xf numFmtId="164" fontId="3" fillId="9" borderId="14" xfId="0" applyNumberFormat="1" applyFont="1" applyFill="1" applyBorder="1" applyAlignment="1">
      <alignment horizontal="center" vertical="center"/>
    </xf>
    <xf numFmtId="44" fontId="3" fillId="9" borderId="27" xfId="0" applyNumberFormat="1" applyFont="1" applyFill="1" applyBorder="1" applyAlignment="1">
      <alignment horizontal="center" vertical="center"/>
    </xf>
    <xf numFmtId="44" fontId="3" fillId="9" borderId="29" xfId="0" applyNumberFormat="1" applyFont="1" applyFill="1" applyBorder="1" applyAlignment="1">
      <alignment horizontal="center" vertical="center"/>
    </xf>
    <xf numFmtId="44" fontId="3" fillId="9" borderId="48" xfId="0" applyNumberFormat="1" applyFont="1" applyFill="1" applyBorder="1" applyAlignment="1">
      <alignment horizontal="center" vertical="center"/>
    </xf>
    <xf numFmtId="44" fontId="4" fillId="9" borderId="27" xfId="0" applyNumberFormat="1" applyFont="1" applyFill="1" applyBorder="1" applyAlignment="1">
      <alignment horizontal="center" vertical="center"/>
    </xf>
    <xf numFmtId="44" fontId="4" fillId="9" borderId="29" xfId="0" applyNumberFormat="1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32" xfId="0" applyFont="1" applyFill="1" applyBorder="1" applyAlignment="1">
      <alignment vertical="center" wrapText="1"/>
    </xf>
    <xf numFmtId="0" fontId="3" fillId="10" borderId="32" xfId="0" applyFont="1" applyFill="1" applyBorder="1" applyAlignment="1">
      <alignment horizontal="center" vertical="center" wrapText="1"/>
    </xf>
    <xf numFmtId="0" fontId="3" fillId="10" borderId="32" xfId="0" applyFont="1" applyFill="1" applyBorder="1" applyAlignment="1">
      <alignment horizontal="center" vertical="center"/>
    </xf>
    <xf numFmtId="1" fontId="3" fillId="10" borderId="32" xfId="0" applyNumberFormat="1" applyFont="1" applyFill="1" applyBorder="1" applyAlignment="1">
      <alignment horizontal="center" vertical="center"/>
    </xf>
    <xf numFmtId="164" fontId="3" fillId="10" borderId="17" xfId="0" applyNumberFormat="1" applyFont="1" applyFill="1" applyBorder="1" applyAlignment="1">
      <alignment horizontal="center" vertical="center"/>
    </xf>
    <xf numFmtId="44" fontId="4" fillId="10" borderId="32" xfId="0" applyNumberFormat="1" applyFont="1" applyFill="1" applyBorder="1" applyAlignment="1">
      <alignment horizontal="center" vertical="center"/>
    </xf>
    <xf numFmtId="44" fontId="4" fillId="10" borderId="35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3" fillId="11" borderId="31" xfId="0" applyFont="1" applyFill="1" applyBorder="1" applyAlignment="1">
      <alignment horizontal="center" vertical="center"/>
    </xf>
    <xf numFmtId="0" fontId="3" fillId="11" borderId="32" xfId="0" applyFont="1" applyFill="1" applyBorder="1" applyAlignment="1">
      <alignment vertical="center" wrapText="1"/>
    </xf>
    <xf numFmtId="0" fontId="3" fillId="11" borderId="32" xfId="0" applyFont="1" applyFill="1" applyBorder="1" applyAlignment="1">
      <alignment horizontal="center" vertical="center" wrapText="1"/>
    </xf>
    <xf numFmtId="0" fontId="3" fillId="11" borderId="32" xfId="0" applyFont="1" applyFill="1" applyBorder="1" applyAlignment="1">
      <alignment horizontal="center" vertical="center"/>
    </xf>
    <xf numFmtId="1" fontId="3" fillId="11" borderId="32" xfId="0" applyNumberFormat="1" applyFont="1" applyFill="1" applyBorder="1" applyAlignment="1">
      <alignment horizontal="center" vertical="center"/>
    </xf>
    <xf numFmtId="164" fontId="3" fillId="11" borderId="17" xfId="0" applyNumberFormat="1" applyFont="1" applyFill="1" applyBorder="1" applyAlignment="1">
      <alignment horizontal="center" vertical="center"/>
    </xf>
    <xf numFmtId="44" fontId="3" fillId="11" borderId="32" xfId="0" applyNumberFormat="1" applyFont="1" applyFill="1" applyBorder="1" applyAlignment="1">
      <alignment horizontal="center" vertical="center"/>
    </xf>
    <xf numFmtId="44" fontId="3" fillId="11" borderId="35" xfId="0" applyNumberFormat="1" applyFont="1" applyFill="1" applyBorder="1" applyAlignment="1">
      <alignment horizontal="center" vertical="center"/>
    </xf>
    <xf numFmtId="44" fontId="3" fillId="11" borderId="1" xfId="0" applyNumberFormat="1" applyFont="1" applyFill="1" applyBorder="1" applyAlignment="1">
      <alignment horizontal="center" vertical="center"/>
    </xf>
    <xf numFmtId="44" fontId="4" fillId="11" borderId="32" xfId="0" applyNumberFormat="1" applyFont="1" applyFill="1" applyBorder="1" applyAlignment="1">
      <alignment horizontal="center" vertical="center"/>
    </xf>
    <xf numFmtId="44" fontId="4" fillId="11" borderId="35" xfId="0" applyNumberFormat="1" applyFont="1" applyFill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0" fontId="3" fillId="12" borderId="31" xfId="0" applyFont="1" applyFill="1" applyBorder="1" applyAlignment="1">
      <alignment horizontal="center" vertical="center"/>
    </xf>
    <xf numFmtId="0" fontId="3" fillId="12" borderId="32" xfId="0" applyFont="1" applyFill="1" applyBorder="1" applyAlignment="1">
      <alignment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/>
    </xf>
    <xf numFmtId="1" fontId="3" fillId="12" borderId="32" xfId="0" applyNumberFormat="1" applyFont="1" applyFill="1" applyBorder="1" applyAlignment="1">
      <alignment horizontal="center" vertical="center"/>
    </xf>
    <xf numFmtId="164" fontId="3" fillId="12" borderId="17" xfId="0" applyNumberFormat="1" applyFont="1" applyFill="1" applyBorder="1" applyAlignment="1">
      <alignment horizontal="center" vertical="center"/>
    </xf>
    <xf numFmtId="44" fontId="4" fillId="12" borderId="32" xfId="0" applyNumberFormat="1" applyFont="1" applyFill="1" applyBorder="1" applyAlignment="1">
      <alignment horizontal="center" vertical="center"/>
    </xf>
    <xf numFmtId="44" fontId="4" fillId="12" borderId="35" xfId="0" applyNumberFormat="1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0" fontId="3" fillId="10" borderId="36" xfId="0" applyFont="1" applyFill="1" applyBorder="1" applyAlignment="1">
      <alignment horizontal="center" vertical="center"/>
    </xf>
    <xf numFmtId="44" fontId="3" fillId="10" borderId="36" xfId="0" applyNumberFormat="1" applyFont="1" applyFill="1" applyBorder="1" applyAlignment="1">
      <alignment horizontal="center" vertical="center"/>
    </xf>
    <xf numFmtId="44" fontId="3" fillId="10" borderId="45" xfId="0" applyNumberFormat="1" applyFont="1" applyFill="1" applyBorder="1" applyAlignment="1">
      <alignment horizontal="center" vertical="center"/>
    </xf>
    <xf numFmtId="44" fontId="3" fillId="10" borderId="0" xfId="0" applyNumberFormat="1" applyFont="1" applyFill="1" applyBorder="1" applyAlignment="1">
      <alignment horizontal="center" vertical="center"/>
    </xf>
    <xf numFmtId="0" fontId="3" fillId="10" borderId="51" xfId="0" applyFont="1" applyFill="1" applyBorder="1" applyAlignment="1">
      <alignment horizontal="center" vertical="center"/>
    </xf>
    <xf numFmtId="44" fontId="3" fillId="12" borderId="32" xfId="0" applyNumberFormat="1" applyFont="1" applyFill="1" applyBorder="1" applyAlignment="1">
      <alignment horizontal="center" vertical="center"/>
    </xf>
    <xf numFmtId="44" fontId="3" fillId="12" borderId="35" xfId="0" applyNumberFormat="1" applyFont="1" applyFill="1" applyBorder="1" applyAlignment="1">
      <alignment horizontal="center" vertical="center"/>
    </xf>
    <xf numFmtId="44" fontId="3" fillId="12" borderId="2" xfId="0" applyNumberFormat="1" applyFont="1" applyFill="1" applyBorder="1" applyAlignment="1">
      <alignment horizontal="center" vertical="center"/>
    </xf>
    <xf numFmtId="0" fontId="3" fillId="14" borderId="15" xfId="0" applyFont="1" applyFill="1" applyBorder="1" applyAlignment="1">
      <alignment horizontal="center" vertical="center"/>
    </xf>
    <xf numFmtId="0" fontId="3" fillId="14" borderId="16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/>
    </xf>
    <xf numFmtId="1" fontId="3" fillId="14" borderId="17" xfId="0" applyNumberFormat="1" applyFont="1" applyFill="1" applyBorder="1" applyAlignment="1">
      <alignment horizontal="center" vertical="center"/>
    </xf>
    <xf numFmtId="44" fontId="3" fillId="14" borderId="17" xfId="0" applyNumberFormat="1" applyFont="1" applyFill="1" applyBorder="1" applyAlignment="1">
      <alignment horizontal="center" vertical="center"/>
    </xf>
    <xf numFmtId="44" fontId="3" fillId="14" borderId="21" xfId="0" applyNumberFormat="1" applyFont="1" applyFill="1" applyBorder="1" applyAlignment="1">
      <alignment horizontal="center" vertical="center"/>
    </xf>
    <xf numFmtId="1" fontId="3" fillId="14" borderId="14" xfId="0" applyNumberFormat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164" fontId="3" fillId="14" borderId="14" xfId="0" applyNumberFormat="1" applyFont="1" applyFill="1" applyBorder="1" applyAlignment="1">
      <alignment horizontal="center" vertical="center"/>
    </xf>
    <xf numFmtId="44" fontId="4" fillId="14" borderId="27" xfId="0" applyNumberFormat="1" applyFont="1" applyFill="1" applyBorder="1" applyAlignment="1">
      <alignment horizontal="center" vertical="center"/>
    </xf>
    <xf numFmtId="44" fontId="4" fillId="14" borderId="29" xfId="0" applyNumberFormat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/>
    </xf>
    <xf numFmtId="1" fontId="3" fillId="13" borderId="17" xfId="0" applyNumberFormat="1" applyFont="1" applyFill="1" applyBorder="1" applyAlignment="1">
      <alignment horizontal="center" vertical="center"/>
    </xf>
    <xf numFmtId="164" fontId="3" fillId="13" borderId="36" xfId="0" applyNumberFormat="1" applyFont="1" applyFill="1" applyBorder="1" applyAlignment="1">
      <alignment horizontal="center" vertical="center"/>
    </xf>
    <xf numFmtId="44" fontId="3" fillId="13" borderId="17" xfId="0" applyNumberFormat="1" applyFont="1" applyFill="1" applyBorder="1" applyAlignment="1">
      <alignment horizontal="center" vertical="center"/>
    </xf>
    <xf numFmtId="44" fontId="3" fillId="13" borderId="21" xfId="0" applyNumberFormat="1" applyFont="1" applyFill="1" applyBorder="1" applyAlignment="1">
      <alignment horizontal="center" vertical="center"/>
    </xf>
    <xf numFmtId="44" fontId="3" fillId="13" borderId="50" xfId="0" applyNumberFormat="1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3" borderId="39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1" fontId="3" fillId="13" borderId="14" xfId="0" applyNumberFormat="1" applyFont="1" applyFill="1" applyBorder="1" applyAlignment="1">
      <alignment horizontal="center" vertical="center"/>
    </xf>
    <xf numFmtId="164" fontId="3" fillId="13" borderId="3" xfId="0" applyNumberFormat="1" applyFont="1" applyFill="1" applyBorder="1" applyAlignment="1">
      <alignment horizontal="center" vertical="center"/>
    </xf>
    <xf numFmtId="44" fontId="3" fillId="13" borderId="14" xfId="0" applyNumberFormat="1" applyFont="1" applyFill="1" applyBorder="1" applyAlignment="1">
      <alignment horizontal="center" vertical="center"/>
    </xf>
    <xf numFmtId="44" fontId="3" fillId="13" borderId="49" xfId="0" applyNumberFormat="1" applyFont="1" applyFill="1" applyBorder="1" applyAlignment="1">
      <alignment horizontal="center" vertical="center"/>
    </xf>
    <xf numFmtId="44" fontId="3" fillId="13" borderId="52" xfId="0" applyNumberFormat="1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3" fillId="13" borderId="53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/>
    </xf>
    <xf numFmtId="1" fontId="3" fillId="13" borderId="27" xfId="0" applyNumberFormat="1" applyFont="1" applyFill="1" applyBorder="1" applyAlignment="1">
      <alignment horizontal="center" vertical="center"/>
    </xf>
    <xf numFmtId="0" fontId="3" fillId="13" borderId="38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164" fontId="3" fillId="13" borderId="14" xfId="0" applyNumberFormat="1" applyFont="1" applyFill="1" applyBorder="1" applyAlignment="1">
      <alignment horizontal="center" vertical="center"/>
    </xf>
    <xf numFmtId="44" fontId="3" fillId="13" borderId="7" xfId="0" applyNumberFormat="1" applyFont="1" applyFill="1" applyBorder="1" applyAlignment="1">
      <alignment horizontal="center" vertical="center"/>
    </xf>
    <xf numFmtId="44" fontId="3" fillId="13" borderId="7" xfId="0" applyNumberFormat="1" applyFont="1" applyFill="1" applyBorder="1" applyAlignment="1">
      <alignment horizontal="right" vertical="center"/>
    </xf>
    <xf numFmtId="44" fontId="3" fillId="13" borderId="37" xfId="0" applyNumberFormat="1" applyFont="1" applyFill="1" applyBorder="1" applyAlignment="1">
      <alignment horizontal="center" vertical="center"/>
    </xf>
    <xf numFmtId="44" fontId="3" fillId="13" borderId="48" xfId="0" applyNumberFormat="1" applyFont="1" applyFill="1" applyBorder="1" applyAlignment="1">
      <alignment horizontal="center" vertical="center"/>
    </xf>
    <xf numFmtId="44" fontId="4" fillId="13" borderId="27" xfId="0" applyNumberFormat="1" applyFont="1" applyFill="1" applyBorder="1" applyAlignment="1">
      <alignment horizontal="center" vertical="center"/>
    </xf>
    <xf numFmtId="44" fontId="4" fillId="13" borderId="29" xfId="0" applyNumberFormat="1" applyFont="1" applyFill="1" applyBorder="1" applyAlignment="1">
      <alignment horizontal="center" vertical="center"/>
    </xf>
    <xf numFmtId="0" fontId="3" fillId="15" borderId="15" xfId="0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horizontal="center" vertical="center"/>
    </xf>
    <xf numFmtId="0" fontId="3" fillId="15" borderId="17" xfId="0" applyFont="1" applyFill="1" applyBorder="1" applyAlignment="1">
      <alignment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/>
    </xf>
    <xf numFmtId="1" fontId="3" fillId="15" borderId="17" xfId="0" applyNumberFormat="1" applyFont="1" applyFill="1" applyBorder="1" applyAlignment="1">
      <alignment horizontal="center" vertical="center"/>
    </xf>
    <xf numFmtId="164" fontId="3" fillId="15" borderId="36" xfId="0" applyNumberFormat="1" applyFont="1" applyFill="1" applyBorder="1" applyAlignment="1">
      <alignment horizontal="center" vertical="center"/>
    </xf>
    <xf numFmtId="44" fontId="3" fillId="15" borderId="17" xfId="0" applyNumberFormat="1" applyFont="1" applyFill="1" applyBorder="1" applyAlignment="1">
      <alignment horizontal="center" vertical="center"/>
    </xf>
    <xf numFmtId="44" fontId="3" fillId="15" borderId="17" xfId="0" applyNumberFormat="1" applyFont="1" applyFill="1" applyBorder="1" applyAlignment="1">
      <alignment horizontal="right" vertical="center"/>
    </xf>
    <xf numFmtId="44" fontId="3" fillId="15" borderId="21" xfId="0" applyNumberFormat="1" applyFont="1" applyFill="1" applyBorder="1" applyAlignment="1">
      <alignment horizontal="center" vertical="center"/>
    </xf>
    <xf numFmtId="44" fontId="3" fillId="15" borderId="6" xfId="0" applyNumberFormat="1" applyFont="1" applyFill="1" applyBorder="1" applyAlignment="1">
      <alignment horizontal="center" vertical="center"/>
    </xf>
    <xf numFmtId="0" fontId="3" fillId="15" borderId="39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/>
    </xf>
    <xf numFmtId="0" fontId="3" fillId="15" borderId="49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/>
    </xf>
    <xf numFmtId="1" fontId="3" fillId="15" borderId="3" xfId="0" applyNumberFormat="1" applyFont="1" applyFill="1" applyBorder="1" applyAlignment="1">
      <alignment horizontal="center" vertical="center"/>
    </xf>
    <xf numFmtId="164" fontId="3" fillId="15" borderId="3" xfId="0" applyNumberFormat="1" applyFont="1" applyFill="1" applyBorder="1" applyAlignment="1">
      <alignment horizontal="center" vertical="center"/>
    </xf>
    <xf numFmtId="44" fontId="3" fillId="15" borderId="3" xfId="0" applyNumberFormat="1" applyFont="1" applyFill="1" applyBorder="1" applyAlignment="1">
      <alignment horizontal="center" vertical="center"/>
    </xf>
    <xf numFmtId="44" fontId="3" fillId="15" borderId="24" xfId="0" applyNumberFormat="1" applyFont="1" applyFill="1" applyBorder="1" applyAlignment="1">
      <alignment horizontal="center" vertical="center"/>
    </xf>
    <xf numFmtId="44" fontId="3" fillId="15" borderId="18" xfId="0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3" fillId="15" borderId="37" xfId="0" applyFont="1" applyFill="1" applyBorder="1" applyAlignment="1">
      <alignment horizontal="center" vertical="center"/>
    </xf>
    <xf numFmtId="0" fontId="3" fillId="15" borderId="25" xfId="0" applyFont="1" applyFill="1" applyBorder="1" applyAlignment="1">
      <alignment horizontal="center" vertical="center"/>
    </xf>
    <xf numFmtId="0" fontId="3" fillId="15" borderId="26" xfId="0" applyFont="1" applyFill="1" applyBorder="1" applyAlignment="1">
      <alignment horizontal="center" vertical="center"/>
    </xf>
    <xf numFmtId="0" fontId="3" fillId="15" borderId="27" xfId="0" applyFont="1" applyFill="1" applyBorder="1" applyAlignment="1">
      <alignment vertical="center" wrapText="1"/>
    </xf>
    <xf numFmtId="0" fontId="3" fillId="15" borderId="27" xfId="0" quotePrefix="1" applyNumberFormat="1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 wrapText="1"/>
    </xf>
    <xf numFmtId="0" fontId="3" fillId="15" borderId="27" xfId="0" applyFont="1" applyFill="1" applyBorder="1" applyAlignment="1">
      <alignment horizontal="center" vertical="center"/>
    </xf>
    <xf numFmtId="1" fontId="3" fillId="15" borderId="27" xfId="0" applyNumberFormat="1" applyFont="1" applyFill="1" applyBorder="1" applyAlignment="1">
      <alignment horizontal="center" vertical="center"/>
    </xf>
    <xf numFmtId="164" fontId="3" fillId="15" borderId="14" xfId="0" applyNumberFormat="1" applyFont="1" applyFill="1" applyBorder="1" applyAlignment="1">
      <alignment horizontal="center" vertical="center"/>
    </xf>
    <xf numFmtId="44" fontId="3" fillId="15" borderId="27" xfId="0" applyNumberFormat="1" applyFont="1" applyFill="1" applyBorder="1" applyAlignment="1">
      <alignment horizontal="center" vertical="center"/>
    </xf>
    <xf numFmtId="44" fontId="3" fillId="15" borderId="29" xfId="0" applyNumberFormat="1" applyFont="1" applyFill="1" applyBorder="1" applyAlignment="1">
      <alignment horizontal="center" vertical="center"/>
    </xf>
    <xf numFmtId="44" fontId="3" fillId="15" borderId="9" xfId="0" applyNumberFormat="1" applyFont="1" applyFill="1" applyBorder="1" applyAlignment="1">
      <alignment horizontal="center" vertical="center"/>
    </xf>
    <xf numFmtId="0" fontId="3" fillId="15" borderId="38" xfId="0" applyFont="1" applyFill="1" applyBorder="1" applyAlignment="1">
      <alignment horizontal="center" vertical="center"/>
    </xf>
    <xf numFmtId="44" fontId="4" fillId="15" borderId="27" xfId="0" applyNumberFormat="1" applyFont="1" applyFill="1" applyBorder="1" applyAlignment="1">
      <alignment horizontal="center" vertical="center"/>
    </xf>
    <xf numFmtId="44" fontId="4" fillId="15" borderId="29" xfId="0" applyNumberFormat="1" applyFont="1" applyFill="1" applyBorder="1" applyAlignment="1">
      <alignment horizontal="center" vertical="center"/>
    </xf>
    <xf numFmtId="0" fontId="3" fillId="16" borderId="30" xfId="0" applyFont="1" applyFill="1" applyBorder="1" applyAlignment="1">
      <alignment horizontal="center" vertical="center"/>
    </xf>
    <xf numFmtId="0" fontId="3" fillId="16" borderId="31" xfId="0" applyFont="1" applyFill="1" applyBorder="1" applyAlignment="1">
      <alignment horizontal="center" vertical="center"/>
    </xf>
    <xf numFmtId="0" fontId="3" fillId="16" borderId="32" xfId="0" applyFont="1" applyFill="1" applyBorder="1" applyAlignment="1">
      <alignment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/>
    </xf>
    <xf numFmtId="1" fontId="3" fillId="16" borderId="32" xfId="0" applyNumberFormat="1" applyFont="1" applyFill="1" applyBorder="1" applyAlignment="1">
      <alignment horizontal="center" vertical="center"/>
    </xf>
    <xf numFmtId="0" fontId="3" fillId="16" borderId="51" xfId="0" applyFont="1" applyFill="1" applyBorder="1" applyAlignment="1">
      <alignment horizontal="center" vertical="center"/>
    </xf>
    <xf numFmtId="0" fontId="3" fillId="16" borderId="11" xfId="0" applyFont="1" applyFill="1" applyBorder="1" applyAlignment="1">
      <alignment horizontal="center" vertical="center"/>
    </xf>
    <xf numFmtId="164" fontId="3" fillId="16" borderId="17" xfId="0" applyNumberFormat="1" applyFont="1" applyFill="1" applyBorder="1" applyAlignment="1">
      <alignment horizontal="center" vertical="center"/>
    </xf>
    <xf numFmtId="44" fontId="3" fillId="16" borderId="11" xfId="0" applyNumberFormat="1" applyFont="1" applyFill="1" applyBorder="1" applyAlignment="1">
      <alignment horizontal="center" vertical="center"/>
    </xf>
    <xf numFmtId="44" fontId="3" fillId="16" borderId="53" xfId="0" applyNumberFormat="1" applyFont="1" applyFill="1" applyBorder="1" applyAlignment="1">
      <alignment horizontal="center" vertical="center"/>
    </xf>
    <xf numFmtId="44" fontId="3" fillId="16" borderId="34" xfId="0" applyNumberFormat="1" applyFont="1" applyFill="1" applyBorder="1" applyAlignment="1">
      <alignment horizontal="center" vertical="center"/>
    </xf>
    <xf numFmtId="44" fontId="4" fillId="16" borderId="32" xfId="0" applyNumberFormat="1" applyFont="1" applyFill="1" applyBorder="1" applyAlignment="1">
      <alignment horizontal="center" vertical="center"/>
    </xf>
    <xf numFmtId="44" fontId="4" fillId="16" borderId="35" xfId="0" applyNumberFormat="1" applyFont="1" applyFill="1" applyBorder="1" applyAlignment="1">
      <alignment horizontal="center" vertical="center"/>
    </xf>
    <xf numFmtId="164" fontId="3" fillId="14" borderId="17" xfId="0" applyNumberFormat="1" applyFont="1" applyFill="1" applyBorder="1" applyAlignment="1">
      <alignment horizontal="center" vertical="center"/>
    </xf>
    <xf numFmtId="44" fontId="3" fillId="14" borderId="54" xfId="0" applyNumberFormat="1" applyFont="1" applyFill="1" applyBorder="1" applyAlignment="1">
      <alignment horizontal="center" vertical="center"/>
    </xf>
    <xf numFmtId="0" fontId="3" fillId="14" borderId="36" xfId="0" applyFont="1" applyFill="1" applyBorder="1" applyAlignment="1">
      <alignment horizontal="center" vertical="center"/>
    </xf>
    <xf numFmtId="0" fontId="3" fillId="14" borderId="45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3" fillId="14" borderId="43" xfId="0" applyFont="1" applyFill="1" applyBorder="1" applyAlignment="1">
      <alignment horizontal="center" vertical="center"/>
    </xf>
    <xf numFmtId="0" fontId="3" fillId="14" borderId="44" xfId="0" applyFont="1" applyFill="1" applyBorder="1" applyAlignment="1">
      <alignment vertical="center" wrapText="1"/>
    </xf>
    <xf numFmtId="0" fontId="3" fillId="14" borderId="44" xfId="0" applyFont="1" applyFill="1" applyBorder="1" applyAlignment="1">
      <alignment horizontal="center" vertical="center" wrapText="1"/>
    </xf>
    <xf numFmtId="0" fontId="3" fillId="14" borderId="44" xfId="0" applyFont="1" applyFill="1" applyBorder="1" applyAlignment="1">
      <alignment horizontal="center" vertical="center"/>
    </xf>
    <xf numFmtId="1" fontId="3" fillId="14" borderId="44" xfId="0" applyNumberFormat="1" applyFont="1" applyFill="1" applyBorder="1" applyAlignment="1">
      <alignment horizontal="center" vertical="center"/>
    </xf>
    <xf numFmtId="0" fontId="3" fillId="14" borderId="51" xfId="0" applyFont="1" applyFill="1" applyBorder="1" applyAlignment="1">
      <alignment horizontal="center" vertical="center"/>
    </xf>
    <xf numFmtId="44" fontId="3" fillId="14" borderId="11" xfId="0" applyNumberFormat="1" applyFont="1" applyFill="1" applyBorder="1" applyAlignment="1">
      <alignment horizontal="center" vertical="center"/>
    </xf>
    <xf numFmtId="44" fontId="3" fillId="14" borderId="53" xfId="0" applyNumberFormat="1" applyFont="1" applyFill="1" applyBorder="1" applyAlignment="1">
      <alignment horizontal="center" vertical="center"/>
    </xf>
    <xf numFmtId="44" fontId="3" fillId="14" borderId="0" xfId="0" applyNumberFormat="1" applyFont="1" applyFill="1" applyBorder="1" applyAlignment="1">
      <alignment horizontal="center" vertical="center"/>
    </xf>
    <xf numFmtId="0" fontId="3" fillId="17" borderId="15" xfId="0" applyFont="1" applyFill="1" applyBorder="1" applyAlignment="1">
      <alignment horizontal="center" vertical="center"/>
    </xf>
    <xf numFmtId="0" fontId="3" fillId="17" borderId="16" xfId="0" applyFont="1" applyFill="1" applyBorder="1" applyAlignment="1">
      <alignment horizontal="center" vertical="center"/>
    </xf>
    <xf numFmtId="0" fontId="3" fillId="17" borderId="17" xfId="0" applyFont="1" applyFill="1" applyBorder="1" applyAlignment="1">
      <alignment vertical="center" wrapText="1"/>
    </xf>
    <xf numFmtId="0" fontId="3" fillId="17" borderId="17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/>
    </xf>
    <xf numFmtId="3" fontId="3" fillId="17" borderId="17" xfId="0" applyNumberFormat="1" applyFont="1" applyFill="1" applyBorder="1" applyAlignment="1">
      <alignment horizontal="center" vertical="center"/>
    </xf>
    <xf numFmtId="1" fontId="3" fillId="17" borderId="17" xfId="0" applyNumberFormat="1" applyFont="1" applyFill="1" applyBorder="1" applyAlignment="1">
      <alignment horizontal="center" vertical="center"/>
    </xf>
    <xf numFmtId="164" fontId="3" fillId="17" borderId="36" xfId="0" applyNumberFormat="1" applyFont="1" applyFill="1" applyBorder="1" applyAlignment="1">
      <alignment horizontal="center" vertical="center"/>
    </xf>
    <xf numFmtId="44" fontId="3" fillId="17" borderId="17" xfId="0" applyNumberFormat="1" applyFont="1" applyFill="1" applyBorder="1" applyAlignment="1">
      <alignment horizontal="center" vertical="center"/>
    </xf>
    <xf numFmtId="44" fontId="3" fillId="17" borderId="17" xfId="0" applyNumberFormat="1" applyFont="1" applyFill="1" applyBorder="1" applyAlignment="1">
      <alignment horizontal="right" vertical="center"/>
    </xf>
    <xf numFmtId="44" fontId="3" fillId="17" borderId="21" xfId="0" applyNumberFormat="1" applyFont="1" applyFill="1" applyBorder="1" applyAlignment="1">
      <alignment horizontal="center" vertical="center"/>
    </xf>
    <xf numFmtId="44" fontId="3" fillId="17" borderId="55" xfId="0" applyNumberFormat="1" applyFont="1" applyFill="1" applyBorder="1" applyAlignment="1">
      <alignment horizontal="center" vertical="center"/>
    </xf>
    <xf numFmtId="0" fontId="3" fillId="17" borderId="39" xfId="0" applyFont="1" applyFill="1" applyBorder="1" applyAlignment="1">
      <alignment horizontal="center" vertical="center"/>
    </xf>
    <xf numFmtId="0" fontId="3" fillId="17" borderId="14" xfId="0" applyFont="1" applyFill="1" applyBorder="1" applyAlignment="1">
      <alignment horizontal="center" vertical="center"/>
    </xf>
    <xf numFmtId="0" fontId="3" fillId="17" borderId="49" xfId="0" applyFont="1" applyFill="1" applyBorder="1" applyAlignment="1">
      <alignment horizontal="center" vertical="center"/>
    </xf>
    <xf numFmtId="0" fontId="3" fillId="17" borderId="22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/>
    </xf>
    <xf numFmtId="3" fontId="3" fillId="17" borderId="3" xfId="0" applyNumberFormat="1" applyFont="1" applyFill="1" applyBorder="1" applyAlignment="1">
      <alignment horizontal="center" vertical="center"/>
    </xf>
    <xf numFmtId="1" fontId="3" fillId="17" borderId="3" xfId="0" applyNumberFormat="1" applyFont="1" applyFill="1" applyBorder="1" applyAlignment="1">
      <alignment horizontal="center" vertical="center"/>
    </xf>
    <xf numFmtId="164" fontId="3" fillId="17" borderId="3" xfId="0" applyNumberFormat="1" applyFont="1" applyFill="1" applyBorder="1" applyAlignment="1">
      <alignment horizontal="center" vertical="center"/>
    </xf>
    <xf numFmtId="44" fontId="3" fillId="17" borderId="3" xfId="0" applyNumberFormat="1" applyFont="1" applyFill="1" applyBorder="1" applyAlignment="1">
      <alignment horizontal="center" vertical="center"/>
    </xf>
    <xf numFmtId="44" fontId="3" fillId="17" borderId="24" xfId="0" applyNumberFormat="1" applyFont="1" applyFill="1" applyBorder="1" applyAlignment="1">
      <alignment horizontal="center" vertical="center"/>
    </xf>
    <xf numFmtId="44" fontId="3" fillId="17" borderId="56" xfId="0" applyNumberFormat="1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44" fontId="3" fillId="17" borderId="3" xfId="0" applyNumberFormat="1" applyFont="1" applyFill="1" applyBorder="1" applyAlignment="1">
      <alignment horizontal="right" vertical="center"/>
    </xf>
    <xf numFmtId="3" fontId="3" fillId="17" borderId="11" xfId="0" applyNumberFormat="1" applyFont="1" applyFill="1" applyBorder="1" applyAlignment="1">
      <alignment horizontal="center" vertical="center"/>
    </xf>
    <xf numFmtId="3" fontId="3" fillId="17" borderId="14" xfId="0" applyNumberFormat="1" applyFont="1" applyFill="1" applyBorder="1" applyAlignment="1">
      <alignment horizontal="center" vertical="center"/>
    </xf>
    <xf numFmtId="0" fontId="3" fillId="17" borderId="3" xfId="0" applyFont="1" applyFill="1" applyBorder="1"/>
    <xf numFmtId="0" fontId="3" fillId="17" borderId="24" xfId="0" applyFont="1" applyFill="1" applyBorder="1"/>
    <xf numFmtId="0" fontId="3" fillId="17" borderId="7" xfId="0" applyFont="1" applyFill="1" applyBorder="1"/>
    <xf numFmtId="0" fontId="3" fillId="17" borderId="37" xfId="0" applyFont="1" applyFill="1" applyBorder="1"/>
    <xf numFmtId="0" fontId="3" fillId="17" borderId="25" xfId="0" applyFont="1" applyFill="1" applyBorder="1" applyAlignment="1">
      <alignment horizontal="center" vertical="center"/>
    </xf>
    <xf numFmtId="0" fontId="3" fillId="17" borderId="26" xfId="0" applyFont="1" applyFill="1" applyBorder="1" applyAlignment="1">
      <alignment horizontal="center" vertical="center"/>
    </xf>
    <xf numFmtId="0" fontId="3" fillId="17" borderId="27" xfId="0" applyFont="1" applyFill="1" applyBorder="1" applyAlignment="1">
      <alignment vertical="center" wrapText="1"/>
    </xf>
    <xf numFmtId="0" fontId="3" fillId="17" borderId="27" xfId="0" applyFont="1" applyFill="1" applyBorder="1" applyAlignment="1">
      <alignment horizontal="center" vertical="center" wrapText="1"/>
    </xf>
    <xf numFmtId="0" fontId="3" fillId="17" borderId="27" xfId="0" applyFont="1" applyFill="1" applyBorder="1" applyAlignment="1">
      <alignment horizontal="center" vertical="center"/>
    </xf>
    <xf numFmtId="3" fontId="3" fillId="17" borderId="27" xfId="0" applyNumberFormat="1" applyFont="1" applyFill="1" applyBorder="1" applyAlignment="1">
      <alignment horizontal="center" vertical="center"/>
    </xf>
    <xf numFmtId="1" fontId="3" fillId="17" borderId="27" xfId="0" applyNumberFormat="1" applyFont="1" applyFill="1" applyBorder="1" applyAlignment="1">
      <alignment horizontal="center" vertical="center"/>
    </xf>
    <xf numFmtId="164" fontId="3" fillId="17" borderId="14" xfId="0" applyNumberFormat="1" applyFont="1" applyFill="1" applyBorder="1" applyAlignment="1">
      <alignment horizontal="center" vertical="center"/>
    </xf>
    <xf numFmtId="44" fontId="3" fillId="17" borderId="27" xfId="0" applyNumberFormat="1" applyFont="1" applyFill="1" applyBorder="1" applyAlignment="1">
      <alignment horizontal="center" vertical="center"/>
    </xf>
    <xf numFmtId="44" fontId="3" fillId="17" borderId="29" xfId="0" applyNumberFormat="1" applyFont="1" applyFill="1" applyBorder="1" applyAlignment="1">
      <alignment horizontal="center" vertical="center"/>
    </xf>
    <xf numFmtId="44" fontId="3" fillId="17" borderId="57" xfId="0" applyNumberFormat="1" applyFont="1" applyFill="1" applyBorder="1" applyAlignment="1">
      <alignment horizontal="center" vertical="center"/>
    </xf>
    <xf numFmtId="0" fontId="3" fillId="17" borderId="38" xfId="0" applyFont="1" applyFill="1" applyBorder="1" applyAlignment="1">
      <alignment horizontal="center" vertical="center"/>
    </xf>
    <xf numFmtId="44" fontId="4" fillId="17" borderId="27" xfId="0" applyNumberFormat="1" applyFont="1" applyFill="1" applyBorder="1" applyAlignment="1">
      <alignment horizontal="center" vertical="center"/>
    </xf>
    <xf numFmtId="44" fontId="4" fillId="17" borderId="29" xfId="0" applyNumberFormat="1" applyFont="1" applyFill="1" applyBorder="1" applyAlignment="1">
      <alignment horizontal="center" vertical="center"/>
    </xf>
    <xf numFmtId="44" fontId="4" fillId="0" borderId="32" xfId="0" applyNumberFormat="1" applyFont="1" applyFill="1" applyBorder="1" applyAlignment="1">
      <alignment vertical="center"/>
    </xf>
    <xf numFmtId="44" fontId="3" fillId="0" borderId="32" xfId="0" applyNumberFormat="1" applyFont="1" applyFill="1" applyBorder="1" applyAlignment="1">
      <alignment vertical="center"/>
    </xf>
    <xf numFmtId="44" fontId="3" fillId="0" borderId="33" xfId="0" applyNumberFormat="1" applyFont="1" applyFill="1" applyBorder="1" applyAlignment="1">
      <alignment vertical="center"/>
    </xf>
    <xf numFmtId="44" fontId="3" fillId="0" borderId="34" xfId="0" applyNumberFormat="1" applyFont="1" applyFill="1" applyBorder="1" applyAlignment="1">
      <alignment vertical="center"/>
    </xf>
    <xf numFmtId="0" fontId="3" fillId="5" borderId="32" xfId="4" applyFont="1" applyFill="1" applyBorder="1" applyAlignment="1">
      <alignment vertical="center" wrapText="1"/>
    </xf>
    <xf numFmtId="0" fontId="3" fillId="8" borderId="17" xfId="4" applyFont="1" applyFill="1" applyBorder="1" applyAlignment="1">
      <alignment vertical="center" wrapText="1"/>
    </xf>
    <xf numFmtId="0" fontId="3" fillId="8" borderId="3" xfId="4" applyFont="1" applyFill="1" applyBorder="1" applyAlignment="1">
      <alignment vertical="center" wrapText="1"/>
    </xf>
    <xf numFmtId="0" fontId="4" fillId="0" borderId="0" xfId="0" applyFont="1" applyAlignment="1"/>
    <xf numFmtId="0" fontId="4" fillId="3" borderId="3" xfId="2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wrapText="1"/>
    </xf>
    <xf numFmtId="44" fontId="4" fillId="3" borderId="3" xfId="2" applyNumberFormat="1" applyFont="1" applyFill="1" applyBorder="1" applyAlignment="1" applyProtection="1">
      <alignment horizontal="center" vertical="center" wrapText="1"/>
    </xf>
    <xf numFmtId="0" fontId="4" fillId="3" borderId="7" xfId="2" applyFont="1" applyFill="1" applyBorder="1" applyAlignment="1" applyProtection="1">
      <alignment horizontal="center" vertical="center" wrapText="1"/>
    </xf>
    <xf numFmtId="0" fontId="4" fillId="3" borderId="11" xfId="2" applyFont="1" applyFill="1" applyBorder="1" applyAlignment="1" applyProtection="1">
      <alignment horizontal="center" vertical="center" wrapText="1"/>
    </xf>
    <xf numFmtId="0" fontId="4" fillId="3" borderId="14" xfId="2" applyFont="1" applyFill="1" applyBorder="1" applyAlignment="1" applyProtection="1">
      <alignment horizontal="center" vertical="center" wrapText="1"/>
    </xf>
    <xf numFmtId="0" fontId="4" fillId="3" borderId="5" xfId="2" applyFont="1" applyFill="1" applyBorder="1" applyAlignment="1" applyProtection="1">
      <alignment horizontal="center" vertical="center" wrapText="1"/>
    </xf>
    <xf numFmtId="165" fontId="4" fillId="3" borderId="3" xfId="2" applyNumberFormat="1" applyFont="1" applyFill="1" applyBorder="1" applyAlignment="1" applyProtection="1">
      <alignment horizontal="center" vertical="center" wrapText="1"/>
    </xf>
    <xf numFmtId="1" fontId="4" fillId="3" borderId="3" xfId="2" applyNumberFormat="1" applyFont="1" applyFill="1" applyBorder="1" applyAlignment="1" applyProtection="1">
      <alignment horizontal="center" vertical="center" wrapText="1"/>
    </xf>
    <xf numFmtId="1" fontId="4" fillId="3" borderId="8" xfId="2" applyNumberFormat="1" applyFont="1" applyFill="1" applyBorder="1" applyAlignment="1" applyProtection="1">
      <alignment horizontal="center" vertical="center" wrapText="1"/>
    </xf>
    <xf numFmtId="1" fontId="4" fillId="3" borderId="9" xfId="2" applyNumberFormat="1" applyFont="1" applyFill="1" applyBorder="1" applyAlignment="1" applyProtection="1">
      <alignment horizontal="center" vertical="center" wrapText="1"/>
    </xf>
    <xf numFmtId="1" fontId="4" fillId="3" borderId="10" xfId="2" applyNumberFormat="1" applyFont="1" applyFill="1" applyBorder="1" applyAlignment="1" applyProtection="1">
      <alignment horizontal="center" vertical="center" wrapText="1"/>
    </xf>
    <xf numFmtId="1" fontId="4" fillId="3" borderId="12" xfId="2" applyNumberFormat="1" applyFont="1" applyFill="1" applyBorder="1" applyAlignment="1" applyProtection="1">
      <alignment horizontal="center" vertical="center" wrapText="1"/>
    </xf>
    <xf numFmtId="1" fontId="4" fillId="3" borderId="6" xfId="2" applyNumberFormat="1" applyFont="1" applyFill="1" applyBorder="1" applyAlignment="1" applyProtection="1">
      <alignment horizontal="center" vertical="center" wrapText="1"/>
    </xf>
    <xf numFmtId="1" fontId="4" fillId="3" borderId="13" xfId="2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</cellXfs>
  <cellStyles count="6">
    <cellStyle name="Normalny" xfId="0" builtinId="0"/>
    <cellStyle name="Normalny 2 2" xfId="4"/>
    <cellStyle name="Normalny 3" xfId="2"/>
    <cellStyle name="Normalny 4" xfId="5"/>
    <cellStyle name="Normalny 5 2" xfId="3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5"/>
  <sheetViews>
    <sheetView tabSelected="1" view="pageBreakPreview" topLeftCell="O61" zoomScale="60" zoomScaleNormal="100" workbookViewId="0">
      <selection activeCell="AG75" sqref="AG75"/>
    </sheetView>
  </sheetViews>
  <sheetFormatPr defaultRowHeight="12" x14ac:dyDescent="0.2"/>
  <cols>
    <col min="1" max="2" width="4.28515625" style="1" customWidth="1"/>
    <col min="3" max="3" width="22.85546875" style="1" customWidth="1"/>
    <col min="4" max="4" width="22.140625" style="1" customWidth="1"/>
    <col min="5" max="5" width="19.7109375" style="1" bestFit="1" customWidth="1"/>
    <col min="6" max="6" width="20.5703125" style="1" customWidth="1"/>
    <col min="7" max="7" width="12.42578125" style="1" customWidth="1"/>
    <col min="8" max="8" width="10.5703125" style="1" customWidth="1"/>
    <col min="9" max="9" width="13.140625" style="1" customWidth="1"/>
    <col min="10" max="10" width="11.5703125" style="1" customWidth="1"/>
    <col min="11" max="12" width="10.7109375" style="1" customWidth="1"/>
    <col min="13" max="13" width="6.7109375" style="1" customWidth="1"/>
    <col min="14" max="14" width="9.42578125" style="1" customWidth="1"/>
    <col min="15" max="15" width="14.5703125" style="1" customWidth="1"/>
    <col min="16" max="18" width="8.42578125" style="1" customWidth="1"/>
    <col min="19" max="21" width="9.140625" style="1"/>
    <col min="22" max="22" width="14" style="1" customWidth="1"/>
    <col min="23" max="23" width="15.42578125" style="1" customWidth="1"/>
    <col min="24" max="24" width="15.28515625" style="1" customWidth="1"/>
    <col min="25" max="25" width="15" style="1" customWidth="1"/>
    <col min="26" max="26" width="13.85546875" style="1" customWidth="1"/>
    <col min="27" max="27" width="15" style="1" customWidth="1"/>
    <col min="28" max="28" width="12.7109375" style="1" customWidth="1"/>
    <col min="29" max="29" width="11.42578125" style="1" customWidth="1"/>
    <col min="30" max="30" width="11.5703125" style="1" customWidth="1"/>
    <col min="31" max="31" width="12.7109375" style="1" bestFit="1" customWidth="1"/>
    <col min="32" max="32" width="13.28515625" style="1" customWidth="1"/>
    <col min="33" max="33" width="10.28515625" style="1" bestFit="1" customWidth="1"/>
    <col min="34" max="34" width="12.7109375" style="1" customWidth="1"/>
    <col min="35" max="35" width="12" style="1" customWidth="1"/>
    <col min="36" max="36" width="12.42578125" style="1" customWidth="1"/>
    <col min="37" max="37" width="10.28515625" style="1" bestFit="1" customWidth="1"/>
    <col min="38" max="38" width="11.85546875" style="1" customWidth="1"/>
    <col min="39" max="39" width="14.5703125" style="1" customWidth="1"/>
    <col min="40" max="40" width="13.7109375" style="1" customWidth="1"/>
    <col min="41" max="41" width="14" style="1" customWidth="1"/>
    <col min="42" max="42" width="5" style="1" customWidth="1"/>
    <col min="43" max="43" width="13.28515625" style="1" customWidth="1"/>
    <col min="44" max="44" width="12.7109375" style="1" customWidth="1"/>
    <col min="45" max="45" width="13.28515625" style="1" customWidth="1"/>
    <col min="46" max="16384" width="9.140625" style="1"/>
  </cols>
  <sheetData>
    <row r="1" spans="1:45" ht="36" customHeight="1" x14ac:dyDescent="0.2">
      <c r="C1" s="424" t="s">
        <v>316</v>
      </c>
      <c r="D1" s="2" t="s">
        <v>1</v>
      </c>
      <c r="E1" s="16">
        <v>0</v>
      </c>
    </row>
    <row r="2" spans="1:45" ht="36" customHeight="1" x14ac:dyDescent="0.2">
      <c r="C2" s="424"/>
      <c r="D2" s="3" t="s">
        <v>2</v>
      </c>
      <c r="E2" s="4">
        <f>AM71</f>
        <v>0</v>
      </c>
    </row>
    <row r="3" spans="1:45" ht="36" customHeight="1" x14ac:dyDescent="0.2">
      <c r="C3" s="424"/>
      <c r="D3" s="3" t="s">
        <v>3</v>
      </c>
      <c r="E3" s="4">
        <f>AN71</f>
        <v>0</v>
      </c>
    </row>
    <row r="4" spans="1:45" ht="36" customHeight="1" x14ac:dyDescent="0.2">
      <c r="C4" s="424"/>
      <c r="D4" s="3" t="s">
        <v>4</v>
      </c>
      <c r="E4" s="4">
        <f>AO71</f>
        <v>0</v>
      </c>
    </row>
    <row r="5" spans="1:45" ht="36" customHeight="1" x14ac:dyDescent="0.2">
      <c r="C5" s="424"/>
      <c r="D5" s="425" t="s">
        <v>5</v>
      </c>
      <c r="E5" s="426"/>
    </row>
    <row r="6" spans="1:45" ht="26.25" customHeight="1" x14ac:dyDescent="0.2">
      <c r="M6" s="5"/>
      <c r="N6" s="5"/>
      <c r="O6" s="5"/>
      <c r="P6" s="5"/>
    </row>
    <row r="7" spans="1:45" s="6" customFormat="1" ht="27" customHeight="1" x14ac:dyDescent="0.2">
      <c r="A7" s="409" t="s">
        <v>6</v>
      </c>
      <c r="B7" s="412" t="s">
        <v>7</v>
      </c>
      <c r="C7" s="409" t="s">
        <v>8</v>
      </c>
      <c r="D7" s="412" t="s">
        <v>9</v>
      </c>
      <c r="E7" s="409" t="s">
        <v>10</v>
      </c>
      <c r="F7" s="409" t="s">
        <v>11</v>
      </c>
      <c r="G7" s="409" t="s">
        <v>12</v>
      </c>
      <c r="H7" s="409" t="s">
        <v>13</v>
      </c>
      <c r="I7" s="409" t="s">
        <v>14</v>
      </c>
      <c r="J7" s="409" t="s">
        <v>15</v>
      </c>
      <c r="K7" s="409" t="s">
        <v>16</v>
      </c>
      <c r="L7" s="409" t="s">
        <v>17</v>
      </c>
      <c r="M7" s="409" t="s">
        <v>18</v>
      </c>
      <c r="N7" s="409" t="s">
        <v>19</v>
      </c>
      <c r="O7" s="417" t="s">
        <v>20</v>
      </c>
      <c r="P7" s="418" t="s">
        <v>20</v>
      </c>
      <c r="Q7" s="419"/>
      <c r="R7" s="420"/>
      <c r="S7" s="409" t="s">
        <v>21</v>
      </c>
      <c r="T7" s="409" t="s">
        <v>22</v>
      </c>
      <c r="U7" s="409" t="s">
        <v>23</v>
      </c>
      <c r="V7" s="409" t="s">
        <v>24</v>
      </c>
      <c r="W7" s="411" t="s">
        <v>25</v>
      </c>
      <c r="X7" s="411" t="s">
        <v>26</v>
      </c>
      <c r="Y7" s="411" t="s">
        <v>27</v>
      </c>
      <c r="Z7" s="411" t="s">
        <v>28</v>
      </c>
      <c r="AA7" s="411" t="s">
        <v>29</v>
      </c>
      <c r="AB7" s="411" t="s">
        <v>30</v>
      </c>
      <c r="AC7" s="411" t="s">
        <v>31</v>
      </c>
      <c r="AD7" s="411" t="s">
        <v>32</v>
      </c>
      <c r="AE7" s="411" t="s">
        <v>33</v>
      </c>
      <c r="AF7" s="416" t="s">
        <v>34</v>
      </c>
      <c r="AG7" s="411" t="s">
        <v>35</v>
      </c>
      <c r="AH7" s="411" t="s">
        <v>36</v>
      </c>
      <c r="AI7" s="411" t="s">
        <v>37</v>
      </c>
      <c r="AJ7" s="411" t="s">
        <v>38</v>
      </c>
      <c r="AK7" s="411" t="s">
        <v>39</v>
      </c>
      <c r="AL7" s="411" t="s">
        <v>40</v>
      </c>
      <c r="AM7" s="411" t="s">
        <v>41</v>
      </c>
      <c r="AN7" s="411" t="s">
        <v>3</v>
      </c>
      <c r="AO7" s="415" t="s">
        <v>42</v>
      </c>
      <c r="AP7" s="412" t="s">
        <v>7</v>
      </c>
      <c r="AQ7" s="409" t="s">
        <v>41</v>
      </c>
      <c r="AR7" s="409" t="s">
        <v>3</v>
      </c>
      <c r="AS7" s="409" t="s">
        <v>42</v>
      </c>
    </row>
    <row r="8" spans="1:45" s="6" customFormat="1" ht="27" customHeight="1" x14ac:dyDescent="0.2">
      <c r="A8" s="409"/>
      <c r="B8" s="413"/>
      <c r="C8" s="409"/>
      <c r="D8" s="413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17"/>
      <c r="P8" s="421"/>
      <c r="Q8" s="422"/>
      <c r="R8" s="423"/>
      <c r="S8" s="409"/>
      <c r="T8" s="409"/>
      <c r="U8" s="409"/>
      <c r="V8" s="409"/>
      <c r="W8" s="411"/>
      <c r="X8" s="411"/>
      <c r="Y8" s="411"/>
      <c r="Z8" s="411"/>
      <c r="AA8" s="411"/>
      <c r="AB8" s="411"/>
      <c r="AC8" s="411"/>
      <c r="AD8" s="411"/>
      <c r="AE8" s="411"/>
      <c r="AF8" s="416"/>
      <c r="AG8" s="411"/>
      <c r="AH8" s="411"/>
      <c r="AI8" s="411"/>
      <c r="AJ8" s="411"/>
      <c r="AK8" s="411"/>
      <c r="AL8" s="411"/>
      <c r="AM8" s="411"/>
      <c r="AN8" s="411"/>
      <c r="AO8" s="415"/>
      <c r="AP8" s="413"/>
      <c r="AQ8" s="409"/>
      <c r="AR8" s="409"/>
      <c r="AS8" s="409"/>
    </row>
    <row r="9" spans="1:45" s="6" customFormat="1" ht="27" customHeight="1" x14ac:dyDescent="0.2">
      <c r="A9" s="409"/>
      <c r="B9" s="414"/>
      <c r="C9" s="409"/>
      <c r="D9" s="414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17"/>
      <c r="P9" s="7" t="s">
        <v>43</v>
      </c>
      <c r="Q9" s="7" t="s">
        <v>44</v>
      </c>
      <c r="R9" s="7" t="s">
        <v>45</v>
      </c>
      <c r="S9" s="409"/>
      <c r="T9" s="409"/>
      <c r="U9" s="409"/>
      <c r="V9" s="409"/>
      <c r="W9" s="411"/>
      <c r="X9" s="411"/>
      <c r="Y9" s="411"/>
      <c r="Z9" s="411"/>
      <c r="AA9" s="411"/>
      <c r="AB9" s="411"/>
      <c r="AC9" s="411"/>
      <c r="AD9" s="411"/>
      <c r="AE9" s="411"/>
      <c r="AF9" s="416"/>
      <c r="AG9" s="411"/>
      <c r="AH9" s="411"/>
      <c r="AI9" s="411"/>
      <c r="AJ9" s="411"/>
      <c r="AK9" s="411"/>
      <c r="AL9" s="411"/>
      <c r="AM9" s="411"/>
      <c r="AN9" s="411"/>
      <c r="AO9" s="415"/>
      <c r="AP9" s="414"/>
      <c r="AQ9" s="409"/>
      <c r="AR9" s="409"/>
      <c r="AS9" s="409"/>
    </row>
    <row r="10" spans="1:45" ht="12.75" thickBot="1" x14ac:dyDescent="0.25">
      <c r="A10" s="8" t="s">
        <v>46</v>
      </c>
      <c r="B10" s="8"/>
      <c r="C10" s="8" t="s">
        <v>47</v>
      </c>
      <c r="D10" s="8" t="s">
        <v>48</v>
      </c>
      <c r="E10" s="8" t="s">
        <v>49</v>
      </c>
      <c r="F10" s="8" t="s">
        <v>50</v>
      </c>
      <c r="G10" s="8" t="s">
        <v>51</v>
      </c>
      <c r="H10" s="8" t="s">
        <v>52</v>
      </c>
      <c r="I10" s="8" t="s">
        <v>53</v>
      </c>
      <c r="J10" s="8" t="s">
        <v>54</v>
      </c>
      <c r="K10" s="8" t="s">
        <v>55</v>
      </c>
      <c r="L10" s="8" t="s">
        <v>56</v>
      </c>
      <c r="M10" s="8" t="s">
        <v>57</v>
      </c>
      <c r="N10" s="9" t="s">
        <v>58</v>
      </c>
      <c r="O10" s="9" t="s">
        <v>59</v>
      </c>
      <c r="P10" s="9" t="s">
        <v>60</v>
      </c>
      <c r="Q10" s="9" t="s">
        <v>61</v>
      </c>
      <c r="R10" s="8" t="s">
        <v>62</v>
      </c>
      <c r="S10" s="8"/>
      <c r="T10" s="8"/>
      <c r="U10" s="8"/>
      <c r="V10" s="8"/>
      <c r="W10" s="10"/>
      <c r="X10" s="11"/>
      <c r="Y10" s="11"/>
      <c r="Z10" s="11"/>
      <c r="AA10" s="11"/>
      <c r="AB10" s="11"/>
      <c r="AC10" s="11"/>
      <c r="AD10" s="11"/>
      <c r="AE10" s="11"/>
      <c r="AF10" s="12"/>
      <c r="AG10" s="11"/>
      <c r="AH10" s="11"/>
      <c r="AI10" s="11"/>
      <c r="AJ10" s="11"/>
      <c r="AK10" s="11"/>
      <c r="AL10" s="11"/>
      <c r="AM10" s="11"/>
      <c r="AN10" s="11"/>
      <c r="AO10" s="11"/>
      <c r="AP10" s="8"/>
      <c r="AQ10" s="8"/>
      <c r="AR10" s="8"/>
      <c r="AS10" s="8"/>
    </row>
    <row r="11" spans="1:45" s="17" customFormat="1" ht="63" customHeight="1" x14ac:dyDescent="0.2">
      <c r="A11" s="53">
        <v>1</v>
      </c>
      <c r="B11" s="54">
        <v>1</v>
      </c>
      <c r="C11" s="55" t="s">
        <v>63</v>
      </c>
      <c r="D11" s="55" t="s">
        <v>64</v>
      </c>
      <c r="E11" s="56" t="s">
        <v>78</v>
      </c>
      <c r="F11" s="55" t="s">
        <v>79</v>
      </c>
      <c r="G11" s="56" t="s">
        <v>80</v>
      </c>
      <c r="H11" s="55" t="s">
        <v>81</v>
      </c>
      <c r="I11" s="55" t="s">
        <v>81</v>
      </c>
      <c r="J11" s="55" t="s">
        <v>82</v>
      </c>
      <c r="K11" s="56" t="s">
        <v>83</v>
      </c>
      <c r="L11" s="56"/>
      <c r="M11" s="57">
        <v>30</v>
      </c>
      <c r="N11" s="56" t="s">
        <v>68</v>
      </c>
      <c r="O11" s="58">
        <f t="shared" ref="O11:O14" si="0">SUM(P11:R11)</f>
        <v>59850</v>
      </c>
      <c r="P11" s="58">
        <f>59850*0.4</f>
        <v>23940</v>
      </c>
      <c r="Q11" s="58">
        <f>59850*0.6</f>
        <v>35910</v>
      </c>
      <c r="R11" s="58">
        <v>0</v>
      </c>
      <c r="S11" s="53">
        <v>1</v>
      </c>
      <c r="T11" s="59">
        <v>12</v>
      </c>
      <c r="U11" s="60">
        <f t="shared" ref="U11:U42" si="1">E$1</f>
        <v>0</v>
      </c>
      <c r="V11" s="61">
        <f t="shared" ref="V11:V42" si="2">U11*O11</f>
        <v>0</v>
      </c>
      <c r="W11" s="62">
        <v>0</v>
      </c>
      <c r="X11" s="62">
        <f t="shared" ref="X11:X70" si="3">W11*T11</f>
        <v>0</v>
      </c>
      <c r="Y11" s="62">
        <v>0</v>
      </c>
      <c r="Z11" s="61">
        <f t="shared" ref="Z11:Z27" si="4">Y11*T11*M11</f>
        <v>0</v>
      </c>
      <c r="AA11" s="62">
        <v>0</v>
      </c>
      <c r="AB11" s="61">
        <f t="shared" ref="AB11:AB27" si="5">AA11*T11*M11</f>
        <v>0</v>
      </c>
      <c r="AC11" s="62">
        <v>0</v>
      </c>
      <c r="AD11" s="61">
        <f t="shared" ref="AD11:AD42" si="6">AC11*O11/1000</f>
        <v>0</v>
      </c>
      <c r="AE11" s="62">
        <v>0</v>
      </c>
      <c r="AF11" s="62">
        <f>AE11*O11</f>
        <v>0</v>
      </c>
      <c r="AG11" s="62">
        <v>0</v>
      </c>
      <c r="AH11" s="63">
        <f>AG11*P11</f>
        <v>0</v>
      </c>
      <c r="AI11" s="62">
        <v>0</v>
      </c>
      <c r="AJ11" s="61">
        <f>AI11*Q11</f>
        <v>0</v>
      </c>
      <c r="AK11" s="62">
        <v>0</v>
      </c>
      <c r="AL11" s="61">
        <f>AK11*R11</f>
        <v>0</v>
      </c>
      <c r="AM11" s="61">
        <f>AL11+AJ11+AH11+AF11+AD11+AB11+Z11+X11+V11</f>
        <v>0</v>
      </c>
      <c r="AN11" s="64">
        <f t="shared" ref="AN11:AN71" si="7">AM11*0.23</f>
        <v>0</v>
      </c>
      <c r="AO11" s="65">
        <f>AM11+AN11</f>
        <v>0</v>
      </c>
      <c r="AP11" s="54">
        <v>1</v>
      </c>
      <c r="AQ11" s="59"/>
      <c r="AR11" s="59"/>
      <c r="AS11" s="66"/>
    </row>
    <row r="12" spans="1:45" s="17" customFormat="1" ht="63" customHeight="1" x14ac:dyDescent="0.2">
      <c r="A12" s="67">
        <v>2</v>
      </c>
      <c r="B12" s="68">
        <v>1</v>
      </c>
      <c r="C12" s="69" t="s">
        <v>63</v>
      </c>
      <c r="D12" s="69" t="s">
        <v>64</v>
      </c>
      <c r="E12" s="70" t="s">
        <v>84</v>
      </c>
      <c r="F12" s="69" t="s">
        <v>85</v>
      </c>
      <c r="G12" s="71" t="s">
        <v>86</v>
      </c>
      <c r="H12" s="69" t="s">
        <v>81</v>
      </c>
      <c r="I12" s="69" t="s">
        <v>81</v>
      </c>
      <c r="J12" s="69" t="s">
        <v>87</v>
      </c>
      <c r="K12" s="71">
        <v>15</v>
      </c>
      <c r="L12" s="71"/>
      <c r="M12" s="72">
        <v>20</v>
      </c>
      <c r="N12" s="72" t="s">
        <v>88</v>
      </c>
      <c r="O12" s="73">
        <f t="shared" si="0"/>
        <v>6000</v>
      </c>
      <c r="P12" s="73">
        <v>4000</v>
      </c>
      <c r="Q12" s="73">
        <v>2000</v>
      </c>
      <c r="R12" s="73">
        <v>0</v>
      </c>
      <c r="S12" s="67">
        <v>1</v>
      </c>
      <c r="T12" s="72">
        <v>12</v>
      </c>
      <c r="U12" s="74">
        <f t="shared" si="1"/>
        <v>0</v>
      </c>
      <c r="V12" s="75">
        <f t="shared" si="2"/>
        <v>0</v>
      </c>
      <c r="W12" s="75">
        <v>0</v>
      </c>
      <c r="X12" s="75">
        <f t="shared" si="3"/>
        <v>0</v>
      </c>
      <c r="Y12" s="75">
        <v>0</v>
      </c>
      <c r="Z12" s="75">
        <f t="shared" si="4"/>
        <v>0</v>
      </c>
      <c r="AA12" s="75">
        <v>0</v>
      </c>
      <c r="AB12" s="75">
        <f t="shared" si="5"/>
        <v>0</v>
      </c>
      <c r="AC12" s="75">
        <v>0</v>
      </c>
      <c r="AD12" s="75">
        <f t="shared" si="6"/>
        <v>0</v>
      </c>
      <c r="AE12" s="75">
        <v>0</v>
      </c>
      <c r="AF12" s="75">
        <f>AE12*O12</f>
        <v>0</v>
      </c>
      <c r="AG12" s="75">
        <v>0</v>
      </c>
      <c r="AH12" s="76">
        <f>AG12*P12</f>
        <v>0</v>
      </c>
      <c r="AI12" s="75">
        <v>0</v>
      </c>
      <c r="AJ12" s="77">
        <f>AI12*Q12</f>
        <v>0</v>
      </c>
      <c r="AK12" s="75">
        <v>0</v>
      </c>
      <c r="AL12" s="75">
        <v>0</v>
      </c>
      <c r="AM12" s="75">
        <f t="shared" ref="AM12:AM70" si="8">AL12+AJ12+AH12+AF12+AD12+AB12+Z12+X12+V12</f>
        <v>0</v>
      </c>
      <c r="AN12" s="78">
        <f t="shared" si="7"/>
        <v>0</v>
      </c>
      <c r="AO12" s="79">
        <f t="shared" ref="AO12:AO71" si="9">AM12+AN12</f>
        <v>0</v>
      </c>
      <c r="AP12" s="68">
        <v>1</v>
      </c>
      <c r="AQ12" s="72"/>
      <c r="AR12" s="72"/>
      <c r="AS12" s="80"/>
    </row>
    <row r="13" spans="1:45" s="17" customFormat="1" ht="63" customHeight="1" x14ac:dyDescent="0.2">
      <c r="A13" s="67">
        <v>3</v>
      </c>
      <c r="B13" s="68">
        <v>1</v>
      </c>
      <c r="C13" s="69" t="s">
        <v>89</v>
      </c>
      <c r="D13" s="69" t="s">
        <v>64</v>
      </c>
      <c r="E13" s="70" t="s">
        <v>90</v>
      </c>
      <c r="F13" s="69" t="s">
        <v>91</v>
      </c>
      <c r="G13" s="71" t="s">
        <v>92</v>
      </c>
      <c r="H13" s="69" t="s">
        <v>81</v>
      </c>
      <c r="I13" s="69" t="s">
        <v>81</v>
      </c>
      <c r="J13" s="69" t="s">
        <v>93</v>
      </c>
      <c r="K13" s="71">
        <v>29</v>
      </c>
      <c r="L13" s="71"/>
      <c r="M13" s="72">
        <v>30</v>
      </c>
      <c r="N13" s="72" t="s">
        <v>72</v>
      </c>
      <c r="O13" s="73">
        <f t="shared" si="0"/>
        <v>10000</v>
      </c>
      <c r="P13" s="73">
        <v>10000</v>
      </c>
      <c r="Q13" s="73">
        <v>0</v>
      </c>
      <c r="R13" s="73">
        <v>0</v>
      </c>
      <c r="S13" s="67">
        <v>1</v>
      </c>
      <c r="T13" s="72">
        <v>12</v>
      </c>
      <c r="U13" s="74">
        <f t="shared" si="1"/>
        <v>0</v>
      </c>
      <c r="V13" s="75">
        <f t="shared" si="2"/>
        <v>0</v>
      </c>
      <c r="W13" s="75">
        <v>0</v>
      </c>
      <c r="X13" s="75">
        <f t="shared" si="3"/>
        <v>0</v>
      </c>
      <c r="Y13" s="75">
        <v>0</v>
      </c>
      <c r="Z13" s="75">
        <f t="shared" si="4"/>
        <v>0</v>
      </c>
      <c r="AA13" s="75">
        <v>0</v>
      </c>
      <c r="AB13" s="75">
        <f t="shared" si="5"/>
        <v>0</v>
      </c>
      <c r="AC13" s="75">
        <v>0</v>
      </c>
      <c r="AD13" s="75">
        <f t="shared" si="6"/>
        <v>0</v>
      </c>
      <c r="AE13" s="75">
        <v>0</v>
      </c>
      <c r="AF13" s="75">
        <f>AE13*O13/1000</f>
        <v>0</v>
      </c>
      <c r="AG13" s="75">
        <v>0</v>
      </c>
      <c r="AH13" s="75">
        <f>AG13*P13/1000</f>
        <v>0</v>
      </c>
      <c r="AI13" s="75">
        <v>0</v>
      </c>
      <c r="AJ13" s="75">
        <f>AI13*Q13/1000</f>
        <v>0</v>
      </c>
      <c r="AK13" s="75">
        <v>0</v>
      </c>
      <c r="AL13" s="75">
        <f>AK13*R13/1000</f>
        <v>0</v>
      </c>
      <c r="AM13" s="75">
        <f t="shared" si="8"/>
        <v>0</v>
      </c>
      <c r="AN13" s="78">
        <f t="shared" si="7"/>
        <v>0</v>
      </c>
      <c r="AO13" s="79">
        <f t="shared" si="9"/>
        <v>0</v>
      </c>
      <c r="AP13" s="68">
        <v>1</v>
      </c>
      <c r="AQ13" s="72"/>
      <c r="AR13" s="72"/>
      <c r="AS13" s="80"/>
    </row>
    <row r="14" spans="1:45" s="17" customFormat="1" ht="63" customHeight="1" thickBot="1" x14ac:dyDescent="0.25">
      <c r="A14" s="81">
        <v>4</v>
      </c>
      <c r="B14" s="82">
        <v>1</v>
      </c>
      <c r="C14" s="83" t="s">
        <v>94</v>
      </c>
      <c r="D14" s="83" t="s">
        <v>64</v>
      </c>
      <c r="E14" s="84" t="s">
        <v>95</v>
      </c>
      <c r="F14" s="83" t="s">
        <v>96</v>
      </c>
      <c r="G14" s="85" t="s">
        <v>97</v>
      </c>
      <c r="H14" s="83" t="s">
        <v>81</v>
      </c>
      <c r="I14" s="83" t="s">
        <v>81</v>
      </c>
      <c r="J14" s="83" t="s">
        <v>98</v>
      </c>
      <c r="K14" s="85">
        <v>2</v>
      </c>
      <c r="L14" s="85"/>
      <c r="M14" s="86">
        <v>4</v>
      </c>
      <c r="N14" s="86" t="s">
        <v>67</v>
      </c>
      <c r="O14" s="87">
        <f t="shared" si="0"/>
        <v>1500</v>
      </c>
      <c r="P14" s="87">
        <v>1500</v>
      </c>
      <c r="Q14" s="87">
        <v>0</v>
      </c>
      <c r="R14" s="87">
        <v>0</v>
      </c>
      <c r="S14" s="81">
        <v>1</v>
      </c>
      <c r="T14" s="86">
        <v>12</v>
      </c>
      <c r="U14" s="88">
        <f t="shared" si="1"/>
        <v>0</v>
      </c>
      <c r="V14" s="89">
        <f t="shared" si="2"/>
        <v>0</v>
      </c>
      <c r="W14" s="90">
        <v>0</v>
      </c>
      <c r="X14" s="90">
        <f t="shared" si="3"/>
        <v>0</v>
      </c>
      <c r="Y14" s="90">
        <v>0</v>
      </c>
      <c r="Z14" s="89">
        <f t="shared" si="4"/>
        <v>0</v>
      </c>
      <c r="AA14" s="90">
        <v>0</v>
      </c>
      <c r="AB14" s="89">
        <f t="shared" si="5"/>
        <v>0</v>
      </c>
      <c r="AC14" s="90">
        <v>0</v>
      </c>
      <c r="AD14" s="89">
        <f t="shared" si="6"/>
        <v>0</v>
      </c>
      <c r="AE14" s="90">
        <v>0</v>
      </c>
      <c r="AF14" s="90">
        <f t="shared" ref="AF14:AF42" si="10">AE14*O14</f>
        <v>0</v>
      </c>
      <c r="AG14" s="90">
        <v>0</v>
      </c>
      <c r="AH14" s="89">
        <f t="shared" ref="AH14:AH42" si="11">AG14*P14</f>
        <v>0</v>
      </c>
      <c r="AI14" s="90">
        <v>0</v>
      </c>
      <c r="AJ14" s="89">
        <f t="shared" ref="AJ14:AJ42" si="12">AI14*Q14</f>
        <v>0</v>
      </c>
      <c r="AK14" s="90">
        <v>0</v>
      </c>
      <c r="AL14" s="89">
        <f>AK14*R14</f>
        <v>0</v>
      </c>
      <c r="AM14" s="89">
        <f t="shared" si="8"/>
        <v>0</v>
      </c>
      <c r="AN14" s="91">
        <f t="shared" si="7"/>
        <v>0</v>
      </c>
      <c r="AO14" s="92">
        <f t="shared" si="9"/>
        <v>0</v>
      </c>
      <c r="AP14" s="93">
        <v>1</v>
      </c>
      <c r="AQ14" s="94">
        <f>SUM(AM11:AM14)</f>
        <v>0</v>
      </c>
      <c r="AR14" s="94">
        <f>AQ14*0.23</f>
        <v>0</v>
      </c>
      <c r="AS14" s="95">
        <f>AQ14+AR14</f>
        <v>0</v>
      </c>
    </row>
    <row r="15" spans="1:45" s="17" customFormat="1" ht="63" customHeight="1" thickBot="1" x14ac:dyDescent="0.25">
      <c r="A15" s="145">
        <v>5</v>
      </c>
      <c r="B15" s="146">
        <v>2</v>
      </c>
      <c r="C15" s="147" t="s">
        <v>89</v>
      </c>
      <c r="D15" s="147" t="s">
        <v>99</v>
      </c>
      <c r="E15" s="148" t="s">
        <v>100</v>
      </c>
      <c r="F15" s="147" t="s">
        <v>101</v>
      </c>
      <c r="G15" s="149" t="s">
        <v>102</v>
      </c>
      <c r="H15" s="150" t="s">
        <v>81</v>
      </c>
      <c r="I15" s="150" t="s">
        <v>81</v>
      </c>
      <c r="J15" s="405" t="s">
        <v>103</v>
      </c>
      <c r="K15" s="148">
        <v>31</v>
      </c>
      <c r="L15" s="148"/>
      <c r="M15" s="148">
        <v>10</v>
      </c>
      <c r="N15" s="148" t="s">
        <v>67</v>
      </c>
      <c r="O15" s="151">
        <f t="shared" ref="O15:O22" si="13">SUM(P15:R15)</f>
        <v>7180</v>
      </c>
      <c r="P15" s="151">
        <v>7180</v>
      </c>
      <c r="Q15" s="151">
        <v>0</v>
      </c>
      <c r="R15" s="151">
        <v>0</v>
      </c>
      <c r="S15" s="145">
        <v>1</v>
      </c>
      <c r="T15" s="152">
        <v>12</v>
      </c>
      <c r="U15" s="153">
        <f t="shared" si="1"/>
        <v>0</v>
      </c>
      <c r="V15" s="154">
        <f t="shared" si="2"/>
        <v>0</v>
      </c>
      <c r="W15" s="154">
        <v>0</v>
      </c>
      <c r="X15" s="154">
        <f t="shared" si="3"/>
        <v>0</v>
      </c>
      <c r="Y15" s="154">
        <v>0</v>
      </c>
      <c r="Z15" s="154">
        <f t="shared" si="4"/>
        <v>0</v>
      </c>
      <c r="AA15" s="154">
        <v>0</v>
      </c>
      <c r="AB15" s="154">
        <f t="shared" si="5"/>
        <v>0</v>
      </c>
      <c r="AC15" s="154">
        <v>0</v>
      </c>
      <c r="AD15" s="154">
        <f t="shared" si="6"/>
        <v>0</v>
      </c>
      <c r="AE15" s="154">
        <v>0</v>
      </c>
      <c r="AF15" s="154">
        <f t="shared" si="10"/>
        <v>0</v>
      </c>
      <c r="AG15" s="154">
        <v>0</v>
      </c>
      <c r="AH15" s="154">
        <f t="shared" si="11"/>
        <v>0</v>
      </c>
      <c r="AI15" s="154">
        <v>0</v>
      </c>
      <c r="AJ15" s="154">
        <f t="shared" si="12"/>
        <v>0</v>
      </c>
      <c r="AK15" s="154">
        <v>0</v>
      </c>
      <c r="AL15" s="154">
        <f>AK15*R15</f>
        <v>0</v>
      </c>
      <c r="AM15" s="154">
        <f t="shared" si="8"/>
        <v>0</v>
      </c>
      <c r="AN15" s="155">
        <f t="shared" si="7"/>
        <v>0</v>
      </c>
      <c r="AO15" s="156">
        <f t="shared" si="9"/>
        <v>0</v>
      </c>
      <c r="AP15" s="145">
        <v>2</v>
      </c>
      <c r="AQ15" s="157">
        <f>SUM(AM15)</f>
        <v>0</v>
      </c>
      <c r="AR15" s="157">
        <f>AQ15*0.23</f>
        <v>0</v>
      </c>
      <c r="AS15" s="158">
        <f>AQ15+AR15</f>
        <v>0</v>
      </c>
    </row>
    <row r="16" spans="1:45" s="17" customFormat="1" ht="63" customHeight="1" x14ac:dyDescent="0.2">
      <c r="A16" s="97">
        <v>6</v>
      </c>
      <c r="B16" s="98">
        <v>3</v>
      </c>
      <c r="C16" s="99" t="s">
        <v>89</v>
      </c>
      <c r="D16" s="99" t="s">
        <v>104</v>
      </c>
      <c r="E16" s="100" t="s">
        <v>105</v>
      </c>
      <c r="F16" s="99" t="s">
        <v>106</v>
      </c>
      <c r="G16" s="101" t="s">
        <v>107</v>
      </c>
      <c r="H16" s="102" t="s">
        <v>108</v>
      </c>
      <c r="I16" s="102" t="s">
        <v>108</v>
      </c>
      <c r="J16" s="406" t="s">
        <v>109</v>
      </c>
      <c r="K16" s="100" t="s">
        <v>110</v>
      </c>
      <c r="L16" s="100"/>
      <c r="M16" s="100">
        <v>35</v>
      </c>
      <c r="N16" s="100" t="s">
        <v>67</v>
      </c>
      <c r="O16" s="103">
        <f t="shared" si="13"/>
        <v>10090</v>
      </c>
      <c r="P16" s="103">
        <v>10090</v>
      </c>
      <c r="Q16" s="103">
        <v>0</v>
      </c>
      <c r="R16" s="103">
        <v>0</v>
      </c>
      <c r="S16" s="104">
        <v>1</v>
      </c>
      <c r="T16" s="105">
        <v>12</v>
      </c>
      <c r="U16" s="106">
        <f t="shared" si="1"/>
        <v>0</v>
      </c>
      <c r="V16" s="107">
        <f t="shared" si="2"/>
        <v>0</v>
      </c>
      <c r="W16" s="107">
        <v>0</v>
      </c>
      <c r="X16" s="107">
        <f t="shared" si="3"/>
        <v>0</v>
      </c>
      <c r="Y16" s="107">
        <v>0</v>
      </c>
      <c r="Z16" s="107">
        <f t="shared" si="4"/>
        <v>0</v>
      </c>
      <c r="AA16" s="107">
        <v>0</v>
      </c>
      <c r="AB16" s="107">
        <f t="shared" si="5"/>
        <v>0</v>
      </c>
      <c r="AC16" s="107">
        <v>0</v>
      </c>
      <c r="AD16" s="107">
        <f t="shared" si="6"/>
        <v>0</v>
      </c>
      <c r="AE16" s="107">
        <v>0</v>
      </c>
      <c r="AF16" s="107">
        <f t="shared" si="10"/>
        <v>0</v>
      </c>
      <c r="AG16" s="107">
        <v>0</v>
      </c>
      <c r="AH16" s="107">
        <f t="shared" si="11"/>
        <v>0</v>
      </c>
      <c r="AI16" s="107">
        <v>0</v>
      </c>
      <c r="AJ16" s="107">
        <f t="shared" si="12"/>
        <v>0</v>
      </c>
      <c r="AK16" s="107">
        <v>0</v>
      </c>
      <c r="AL16" s="107">
        <f>AK16*R16</f>
        <v>0</v>
      </c>
      <c r="AM16" s="107">
        <f t="shared" si="8"/>
        <v>0</v>
      </c>
      <c r="AN16" s="108">
        <f t="shared" si="7"/>
        <v>0</v>
      </c>
      <c r="AO16" s="109">
        <f t="shared" si="9"/>
        <v>0</v>
      </c>
      <c r="AP16" s="104">
        <v>3</v>
      </c>
      <c r="AQ16" s="105"/>
      <c r="AR16" s="105"/>
      <c r="AS16" s="110"/>
    </row>
    <row r="17" spans="1:45" s="17" customFormat="1" ht="63" customHeight="1" x14ac:dyDescent="0.2">
      <c r="A17" s="111">
        <v>7</v>
      </c>
      <c r="B17" s="112">
        <v>3</v>
      </c>
      <c r="C17" s="113" t="s">
        <v>94</v>
      </c>
      <c r="D17" s="114" t="s">
        <v>104</v>
      </c>
      <c r="E17" s="115" t="s">
        <v>111</v>
      </c>
      <c r="F17" s="113" t="s">
        <v>112</v>
      </c>
      <c r="G17" s="116" t="s">
        <v>113</v>
      </c>
      <c r="H17" s="117" t="s">
        <v>114</v>
      </c>
      <c r="I17" s="117" t="s">
        <v>114</v>
      </c>
      <c r="J17" s="407" t="s">
        <v>115</v>
      </c>
      <c r="K17" s="115"/>
      <c r="L17" s="115"/>
      <c r="M17" s="115">
        <v>1.6</v>
      </c>
      <c r="N17" s="115" t="s">
        <v>67</v>
      </c>
      <c r="O17" s="118">
        <f t="shared" si="13"/>
        <v>470</v>
      </c>
      <c r="P17" s="118">
        <v>470</v>
      </c>
      <c r="Q17" s="118">
        <v>0</v>
      </c>
      <c r="R17" s="118">
        <v>0</v>
      </c>
      <c r="S17" s="111">
        <v>1</v>
      </c>
      <c r="T17" s="119">
        <v>12</v>
      </c>
      <c r="U17" s="120">
        <f t="shared" si="1"/>
        <v>0</v>
      </c>
      <c r="V17" s="121">
        <f t="shared" si="2"/>
        <v>0</v>
      </c>
      <c r="W17" s="121">
        <v>0</v>
      </c>
      <c r="X17" s="121">
        <f t="shared" si="3"/>
        <v>0</v>
      </c>
      <c r="Y17" s="121">
        <v>0</v>
      </c>
      <c r="Z17" s="121">
        <f t="shared" si="4"/>
        <v>0</v>
      </c>
      <c r="AA17" s="121">
        <v>0</v>
      </c>
      <c r="AB17" s="121">
        <f t="shared" si="5"/>
        <v>0</v>
      </c>
      <c r="AC17" s="121">
        <v>0</v>
      </c>
      <c r="AD17" s="121">
        <f t="shared" si="6"/>
        <v>0</v>
      </c>
      <c r="AE17" s="121">
        <v>0</v>
      </c>
      <c r="AF17" s="121">
        <f t="shared" si="10"/>
        <v>0</v>
      </c>
      <c r="AG17" s="121">
        <v>0</v>
      </c>
      <c r="AH17" s="121">
        <f t="shared" si="11"/>
        <v>0</v>
      </c>
      <c r="AI17" s="121">
        <v>0</v>
      </c>
      <c r="AJ17" s="121">
        <f t="shared" si="12"/>
        <v>0</v>
      </c>
      <c r="AK17" s="121">
        <v>0</v>
      </c>
      <c r="AL17" s="121">
        <f>AK17*R17</f>
        <v>0</v>
      </c>
      <c r="AM17" s="121">
        <f t="shared" si="8"/>
        <v>0</v>
      </c>
      <c r="AN17" s="122">
        <f t="shared" si="7"/>
        <v>0</v>
      </c>
      <c r="AO17" s="123">
        <f t="shared" si="9"/>
        <v>0</v>
      </c>
      <c r="AP17" s="111">
        <v>3</v>
      </c>
      <c r="AQ17" s="124"/>
      <c r="AR17" s="124"/>
      <c r="AS17" s="125"/>
    </row>
    <row r="18" spans="1:45" s="17" customFormat="1" ht="63" customHeight="1" x14ac:dyDescent="0.2">
      <c r="A18" s="111">
        <v>8</v>
      </c>
      <c r="B18" s="112">
        <v>3</v>
      </c>
      <c r="C18" s="113" t="s">
        <v>116</v>
      </c>
      <c r="D18" s="114" t="s">
        <v>104</v>
      </c>
      <c r="E18" s="115" t="s">
        <v>117</v>
      </c>
      <c r="F18" s="113" t="s">
        <v>118</v>
      </c>
      <c r="G18" s="116" t="s">
        <v>119</v>
      </c>
      <c r="H18" s="117" t="s">
        <v>120</v>
      </c>
      <c r="I18" s="117" t="s">
        <v>120</v>
      </c>
      <c r="J18" s="407" t="s">
        <v>121</v>
      </c>
      <c r="K18" s="115">
        <v>19</v>
      </c>
      <c r="L18" s="115"/>
      <c r="M18" s="115">
        <v>7</v>
      </c>
      <c r="N18" s="115" t="s">
        <v>88</v>
      </c>
      <c r="O18" s="118">
        <f t="shared" si="13"/>
        <v>17330</v>
      </c>
      <c r="P18" s="118">
        <v>6730</v>
      </c>
      <c r="Q18" s="118">
        <v>10600</v>
      </c>
      <c r="R18" s="118">
        <v>0</v>
      </c>
      <c r="S18" s="111">
        <v>1</v>
      </c>
      <c r="T18" s="119">
        <v>12</v>
      </c>
      <c r="U18" s="120">
        <f t="shared" si="1"/>
        <v>0</v>
      </c>
      <c r="V18" s="121">
        <f t="shared" si="2"/>
        <v>0</v>
      </c>
      <c r="W18" s="121">
        <v>0</v>
      </c>
      <c r="X18" s="121">
        <f t="shared" si="3"/>
        <v>0</v>
      </c>
      <c r="Y18" s="121">
        <v>0</v>
      </c>
      <c r="Z18" s="121">
        <f t="shared" si="4"/>
        <v>0</v>
      </c>
      <c r="AA18" s="121">
        <v>0</v>
      </c>
      <c r="AB18" s="121">
        <f t="shared" si="5"/>
        <v>0</v>
      </c>
      <c r="AC18" s="121">
        <v>0</v>
      </c>
      <c r="AD18" s="121">
        <f t="shared" si="6"/>
        <v>0</v>
      </c>
      <c r="AE18" s="121">
        <v>0</v>
      </c>
      <c r="AF18" s="121">
        <f t="shared" si="10"/>
        <v>0</v>
      </c>
      <c r="AG18" s="121">
        <v>0</v>
      </c>
      <c r="AH18" s="126">
        <f t="shared" si="11"/>
        <v>0</v>
      </c>
      <c r="AI18" s="121">
        <v>0</v>
      </c>
      <c r="AJ18" s="127">
        <f t="shared" si="12"/>
        <v>0</v>
      </c>
      <c r="AK18" s="121">
        <v>0</v>
      </c>
      <c r="AL18" s="121">
        <v>0</v>
      </c>
      <c r="AM18" s="121">
        <f t="shared" si="8"/>
        <v>0</v>
      </c>
      <c r="AN18" s="122">
        <f t="shared" si="7"/>
        <v>0</v>
      </c>
      <c r="AO18" s="123">
        <f t="shared" si="9"/>
        <v>0</v>
      </c>
      <c r="AP18" s="111">
        <v>3</v>
      </c>
      <c r="AQ18" s="124"/>
      <c r="AR18" s="124"/>
      <c r="AS18" s="125"/>
    </row>
    <row r="19" spans="1:45" s="17" customFormat="1" ht="63" customHeight="1" x14ac:dyDescent="0.2">
      <c r="A19" s="111">
        <v>9</v>
      </c>
      <c r="B19" s="112">
        <v>3</v>
      </c>
      <c r="C19" s="113" t="s">
        <v>122</v>
      </c>
      <c r="D19" s="113" t="s">
        <v>123</v>
      </c>
      <c r="E19" s="115" t="s">
        <v>124</v>
      </c>
      <c r="F19" s="113" t="s">
        <v>125</v>
      </c>
      <c r="G19" s="116" t="s">
        <v>102</v>
      </c>
      <c r="H19" s="117" t="s">
        <v>81</v>
      </c>
      <c r="I19" s="117" t="s">
        <v>81</v>
      </c>
      <c r="J19" s="407" t="s">
        <v>103</v>
      </c>
      <c r="K19" s="115">
        <v>31</v>
      </c>
      <c r="L19" s="115"/>
      <c r="M19" s="115">
        <v>60</v>
      </c>
      <c r="N19" s="115" t="s">
        <v>73</v>
      </c>
      <c r="O19" s="118">
        <f t="shared" si="13"/>
        <v>115890</v>
      </c>
      <c r="P19" s="118">
        <v>45000</v>
      </c>
      <c r="Q19" s="118">
        <v>70890</v>
      </c>
      <c r="R19" s="118">
        <v>0</v>
      </c>
      <c r="S19" s="111">
        <v>1</v>
      </c>
      <c r="T19" s="119">
        <v>12</v>
      </c>
      <c r="U19" s="120">
        <f t="shared" si="1"/>
        <v>0</v>
      </c>
      <c r="V19" s="121">
        <f t="shared" si="2"/>
        <v>0</v>
      </c>
      <c r="W19" s="121">
        <v>0</v>
      </c>
      <c r="X19" s="121">
        <f t="shared" si="3"/>
        <v>0</v>
      </c>
      <c r="Y19" s="121">
        <v>0</v>
      </c>
      <c r="Z19" s="121">
        <f t="shared" si="4"/>
        <v>0</v>
      </c>
      <c r="AA19" s="121">
        <v>0</v>
      </c>
      <c r="AB19" s="121">
        <f t="shared" si="5"/>
        <v>0</v>
      </c>
      <c r="AC19" s="121">
        <v>0</v>
      </c>
      <c r="AD19" s="121">
        <f t="shared" si="6"/>
        <v>0</v>
      </c>
      <c r="AE19" s="121">
        <v>0</v>
      </c>
      <c r="AF19" s="121">
        <f t="shared" si="10"/>
        <v>0</v>
      </c>
      <c r="AG19" s="121">
        <v>0</v>
      </c>
      <c r="AH19" s="121">
        <f t="shared" si="11"/>
        <v>0</v>
      </c>
      <c r="AI19" s="121">
        <v>0</v>
      </c>
      <c r="AJ19" s="121">
        <f t="shared" si="12"/>
        <v>0</v>
      </c>
      <c r="AK19" s="121">
        <v>0</v>
      </c>
      <c r="AL19" s="121">
        <f>AK19*R19</f>
        <v>0</v>
      </c>
      <c r="AM19" s="121">
        <f t="shared" si="8"/>
        <v>0</v>
      </c>
      <c r="AN19" s="122">
        <f t="shared" si="7"/>
        <v>0</v>
      </c>
      <c r="AO19" s="123">
        <f t="shared" si="9"/>
        <v>0</v>
      </c>
      <c r="AP19" s="111">
        <v>3</v>
      </c>
      <c r="AQ19" s="119"/>
      <c r="AR19" s="119"/>
      <c r="AS19" s="128"/>
    </row>
    <row r="20" spans="1:45" s="17" customFormat="1" ht="63" customHeight="1" x14ac:dyDescent="0.2">
      <c r="A20" s="111">
        <v>10</v>
      </c>
      <c r="B20" s="112">
        <v>3</v>
      </c>
      <c r="C20" s="113" t="s">
        <v>126</v>
      </c>
      <c r="D20" s="113" t="s">
        <v>123</v>
      </c>
      <c r="E20" s="115" t="s">
        <v>127</v>
      </c>
      <c r="F20" s="113" t="s">
        <v>128</v>
      </c>
      <c r="G20" s="116" t="s">
        <v>102</v>
      </c>
      <c r="H20" s="117" t="s">
        <v>81</v>
      </c>
      <c r="I20" s="117" t="s">
        <v>81</v>
      </c>
      <c r="J20" s="407" t="s">
        <v>103</v>
      </c>
      <c r="K20" s="115">
        <v>31</v>
      </c>
      <c r="L20" s="115"/>
      <c r="M20" s="115">
        <v>1</v>
      </c>
      <c r="N20" s="115" t="s">
        <v>67</v>
      </c>
      <c r="O20" s="118">
        <f t="shared" si="13"/>
        <v>540</v>
      </c>
      <c r="P20" s="118">
        <v>540</v>
      </c>
      <c r="Q20" s="118">
        <v>0</v>
      </c>
      <c r="R20" s="118">
        <v>0</v>
      </c>
      <c r="S20" s="111">
        <v>1</v>
      </c>
      <c r="T20" s="119">
        <v>12</v>
      </c>
      <c r="U20" s="120">
        <f t="shared" si="1"/>
        <v>0</v>
      </c>
      <c r="V20" s="121">
        <f t="shared" si="2"/>
        <v>0</v>
      </c>
      <c r="W20" s="121">
        <v>0</v>
      </c>
      <c r="X20" s="121">
        <f t="shared" si="3"/>
        <v>0</v>
      </c>
      <c r="Y20" s="121">
        <v>0</v>
      </c>
      <c r="Z20" s="121">
        <f t="shared" si="4"/>
        <v>0</v>
      </c>
      <c r="AA20" s="121">
        <v>0</v>
      </c>
      <c r="AB20" s="121">
        <f t="shared" si="5"/>
        <v>0</v>
      </c>
      <c r="AC20" s="121">
        <v>0</v>
      </c>
      <c r="AD20" s="121">
        <f t="shared" si="6"/>
        <v>0</v>
      </c>
      <c r="AE20" s="121">
        <v>0</v>
      </c>
      <c r="AF20" s="121">
        <f t="shared" si="10"/>
        <v>0</v>
      </c>
      <c r="AG20" s="121">
        <v>0</v>
      </c>
      <c r="AH20" s="121">
        <f t="shared" si="11"/>
        <v>0</v>
      </c>
      <c r="AI20" s="121">
        <v>0</v>
      </c>
      <c r="AJ20" s="121">
        <f t="shared" si="12"/>
        <v>0</v>
      </c>
      <c r="AK20" s="121">
        <v>0</v>
      </c>
      <c r="AL20" s="121">
        <f>AK20*R20</f>
        <v>0</v>
      </c>
      <c r="AM20" s="121">
        <f t="shared" si="8"/>
        <v>0</v>
      </c>
      <c r="AN20" s="122">
        <f t="shared" si="7"/>
        <v>0</v>
      </c>
      <c r="AO20" s="123">
        <f t="shared" si="9"/>
        <v>0</v>
      </c>
      <c r="AP20" s="111">
        <v>3</v>
      </c>
      <c r="AQ20" s="119"/>
      <c r="AR20" s="119"/>
      <c r="AS20" s="128"/>
    </row>
    <row r="21" spans="1:45" s="17" customFormat="1" ht="63" customHeight="1" x14ac:dyDescent="0.2">
      <c r="A21" s="111">
        <v>11</v>
      </c>
      <c r="B21" s="112">
        <v>3</v>
      </c>
      <c r="C21" s="113" t="s">
        <v>129</v>
      </c>
      <c r="D21" s="113" t="s">
        <v>130</v>
      </c>
      <c r="E21" s="115" t="s">
        <v>131</v>
      </c>
      <c r="F21" s="113" t="s">
        <v>132</v>
      </c>
      <c r="G21" s="116" t="s">
        <v>133</v>
      </c>
      <c r="H21" s="117" t="s">
        <v>134</v>
      </c>
      <c r="I21" s="117" t="s">
        <v>134</v>
      </c>
      <c r="J21" s="407" t="s">
        <v>135</v>
      </c>
      <c r="K21" s="115"/>
      <c r="L21" s="115"/>
      <c r="M21" s="115">
        <v>37</v>
      </c>
      <c r="N21" s="115" t="s">
        <v>88</v>
      </c>
      <c r="O21" s="118">
        <f t="shared" si="13"/>
        <v>36970</v>
      </c>
      <c r="P21" s="118">
        <v>17070</v>
      </c>
      <c r="Q21" s="118">
        <v>19900</v>
      </c>
      <c r="R21" s="118">
        <v>0</v>
      </c>
      <c r="S21" s="111">
        <v>1</v>
      </c>
      <c r="T21" s="119">
        <v>12</v>
      </c>
      <c r="U21" s="120">
        <f t="shared" si="1"/>
        <v>0</v>
      </c>
      <c r="V21" s="121">
        <f t="shared" si="2"/>
        <v>0</v>
      </c>
      <c r="W21" s="121">
        <v>0</v>
      </c>
      <c r="X21" s="121">
        <f t="shared" si="3"/>
        <v>0</v>
      </c>
      <c r="Y21" s="121">
        <v>0</v>
      </c>
      <c r="Z21" s="121">
        <f t="shared" si="4"/>
        <v>0</v>
      </c>
      <c r="AA21" s="121">
        <v>0</v>
      </c>
      <c r="AB21" s="121">
        <f t="shared" si="5"/>
        <v>0</v>
      </c>
      <c r="AC21" s="121">
        <v>0</v>
      </c>
      <c r="AD21" s="121">
        <f t="shared" si="6"/>
        <v>0</v>
      </c>
      <c r="AE21" s="121">
        <v>0</v>
      </c>
      <c r="AF21" s="121">
        <f t="shared" si="10"/>
        <v>0</v>
      </c>
      <c r="AG21" s="121">
        <v>0</v>
      </c>
      <c r="AH21" s="126">
        <f t="shared" si="11"/>
        <v>0</v>
      </c>
      <c r="AI21" s="121">
        <v>0</v>
      </c>
      <c r="AJ21" s="127">
        <f t="shared" si="12"/>
        <v>0</v>
      </c>
      <c r="AK21" s="121">
        <v>0</v>
      </c>
      <c r="AL21" s="121">
        <v>0</v>
      </c>
      <c r="AM21" s="121">
        <f t="shared" si="8"/>
        <v>0</v>
      </c>
      <c r="AN21" s="122">
        <f t="shared" si="7"/>
        <v>0</v>
      </c>
      <c r="AO21" s="123">
        <f t="shared" si="9"/>
        <v>0</v>
      </c>
      <c r="AP21" s="111">
        <v>3</v>
      </c>
      <c r="AQ21" s="119"/>
      <c r="AR21" s="119"/>
      <c r="AS21" s="128"/>
    </row>
    <row r="22" spans="1:45" s="17" customFormat="1" ht="63" customHeight="1" x14ac:dyDescent="0.2">
      <c r="A22" s="111">
        <v>12</v>
      </c>
      <c r="B22" s="112">
        <v>3</v>
      </c>
      <c r="C22" s="113" t="s">
        <v>136</v>
      </c>
      <c r="D22" s="113" t="s">
        <v>130</v>
      </c>
      <c r="E22" s="115" t="s">
        <v>137</v>
      </c>
      <c r="F22" s="113" t="s">
        <v>138</v>
      </c>
      <c r="G22" s="116" t="s">
        <v>133</v>
      </c>
      <c r="H22" s="117" t="s">
        <v>134</v>
      </c>
      <c r="I22" s="117" t="s">
        <v>134</v>
      </c>
      <c r="J22" s="407" t="s">
        <v>139</v>
      </c>
      <c r="K22" s="115"/>
      <c r="L22" s="115"/>
      <c r="M22" s="115">
        <v>37</v>
      </c>
      <c r="N22" s="115" t="s">
        <v>67</v>
      </c>
      <c r="O22" s="118">
        <f t="shared" si="13"/>
        <v>1050</v>
      </c>
      <c r="P22" s="118">
        <v>1050</v>
      </c>
      <c r="Q22" s="118">
        <v>0</v>
      </c>
      <c r="R22" s="118">
        <v>0</v>
      </c>
      <c r="S22" s="111">
        <v>1</v>
      </c>
      <c r="T22" s="119">
        <v>12</v>
      </c>
      <c r="U22" s="120">
        <f t="shared" si="1"/>
        <v>0</v>
      </c>
      <c r="V22" s="121">
        <f t="shared" si="2"/>
        <v>0</v>
      </c>
      <c r="W22" s="121">
        <v>0</v>
      </c>
      <c r="X22" s="121">
        <f t="shared" si="3"/>
        <v>0</v>
      </c>
      <c r="Y22" s="121">
        <v>0</v>
      </c>
      <c r="Z22" s="121">
        <f t="shared" si="4"/>
        <v>0</v>
      </c>
      <c r="AA22" s="121">
        <v>0</v>
      </c>
      <c r="AB22" s="121">
        <f t="shared" si="5"/>
        <v>0</v>
      </c>
      <c r="AC22" s="121">
        <v>0</v>
      </c>
      <c r="AD22" s="121">
        <f t="shared" si="6"/>
        <v>0</v>
      </c>
      <c r="AE22" s="121">
        <v>0</v>
      </c>
      <c r="AF22" s="121">
        <f t="shared" si="10"/>
        <v>0</v>
      </c>
      <c r="AG22" s="121">
        <v>0</v>
      </c>
      <c r="AH22" s="121">
        <f t="shared" si="11"/>
        <v>0</v>
      </c>
      <c r="AI22" s="121">
        <v>0</v>
      </c>
      <c r="AJ22" s="121">
        <f t="shared" si="12"/>
        <v>0</v>
      </c>
      <c r="AK22" s="121">
        <v>0</v>
      </c>
      <c r="AL22" s="121">
        <f>AK22*R22</f>
        <v>0</v>
      </c>
      <c r="AM22" s="121">
        <f t="shared" si="8"/>
        <v>0</v>
      </c>
      <c r="AN22" s="122">
        <f t="shared" si="7"/>
        <v>0</v>
      </c>
      <c r="AO22" s="123">
        <f t="shared" si="9"/>
        <v>0</v>
      </c>
      <c r="AP22" s="111">
        <v>3</v>
      </c>
      <c r="AQ22" s="119"/>
      <c r="AR22" s="119"/>
      <c r="AS22" s="128"/>
    </row>
    <row r="23" spans="1:45" s="17" customFormat="1" ht="63" customHeight="1" x14ac:dyDescent="0.2">
      <c r="A23" s="111">
        <v>13</v>
      </c>
      <c r="B23" s="112">
        <v>3</v>
      </c>
      <c r="C23" s="113" t="s">
        <v>140</v>
      </c>
      <c r="D23" s="113" t="s">
        <v>130</v>
      </c>
      <c r="E23" s="115" t="s">
        <v>141</v>
      </c>
      <c r="F23" s="113" t="s">
        <v>142</v>
      </c>
      <c r="G23" s="116" t="s">
        <v>143</v>
      </c>
      <c r="H23" s="117" t="s">
        <v>144</v>
      </c>
      <c r="I23" s="117" t="s">
        <v>144</v>
      </c>
      <c r="J23" s="407" t="s">
        <v>145</v>
      </c>
      <c r="K23" s="115">
        <v>5</v>
      </c>
      <c r="L23" s="115"/>
      <c r="M23" s="115">
        <v>15</v>
      </c>
      <c r="N23" s="115" t="s">
        <v>67</v>
      </c>
      <c r="O23" s="118">
        <f t="shared" ref="O23:O39" si="14">SUM(P23:R23)</f>
        <v>2000</v>
      </c>
      <c r="P23" s="118">
        <v>2000</v>
      </c>
      <c r="Q23" s="118">
        <v>0</v>
      </c>
      <c r="R23" s="118">
        <v>0</v>
      </c>
      <c r="S23" s="111">
        <v>1</v>
      </c>
      <c r="T23" s="119">
        <v>12</v>
      </c>
      <c r="U23" s="120">
        <f t="shared" si="1"/>
        <v>0</v>
      </c>
      <c r="V23" s="121">
        <f t="shared" si="2"/>
        <v>0</v>
      </c>
      <c r="W23" s="121">
        <v>0</v>
      </c>
      <c r="X23" s="121">
        <f t="shared" si="3"/>
        <v>0</v>
      </c>
      <c r="Y23" s="121">
        <v>0</v>
      </c>
      <c r="Z23" s="121">
        <f t="shared" si="4"/>
        <v>0</v>
      </c>
      <c r="AA23" s="121">
        <v>0</v>
      </c>
      <c r="AB23" s="121">
        <f t="shared" si="5"/>
        <v>0</v>
      </c>
      <c r="AC23" s="121">
        <v>0</v>
      </c>
      <c r="AD23" s="121">
        <f t="shared" si="6"/>
        <v>0</v>
      </c>
      <c r="AE23" s="121">
        <v>0</v>
      </c>
      <c r="AF23" s="121">
        <f t="shared" si="10"/>
        <v>0</v>
      </c>
      <c r="AG23" s="121">
        <v>0</v>
      </c>
      <c r="AH23" s="121">
        <f t="shared" si="11"/>
        <v>0</v>
      </c>
      <c r="AI23" s="121">
        <v>0</v>
      </c>
      <c r="AJ23" s="121">
        <f t="shared" si="12"/>
        <v>0</v>
      </c>
      <c r="AK23" s="121">
        <v>0</v>
      </c>
      <c r="AL23" s="121">
        <f>AK23*R23</f>
        <v>0</v>
      </c>
      <c r="AM23" s="121">
        <f t="shared" si="8"/>
        <v>0</v>
      </c>
      <c r="AN23" s="122">
        <f t="shared" si="7"/>
        <v>0</v>
      </c>
      <c r="AO23" s="123">
        <f t="shared" si="9"/>
        <v>0</v>
      </c>
      <c r="AP23" s="111">
        <v>3</v>
      </c>
      <c r="AQ23" s="119"/>
      <c r="AR23" s="119"/>
      <c r="AS23" s="128"/>
    </row>
    <row r="24" spans="1:45" s="17" customFormat="1" ht="63" customHeight="1" x14ac:dyDescent="0.2">
      <c r="A24" s="111">
        <v>14</v>
      </c>
      <c r="B24" s="112">
        <v>3</v>
      </c>
      <c r="C24" s="113" t="s">
        <v>140</v>
      </c>
      <c r="D24" s="113" t="s">
        <v>130</v>
      </c>
      <c r="E24" s="115" t="s">
        <v>146</v>
      </c>
      <c r="F24" s="113" t="s">
        <v>147</v>
      </c>
      <c r="G24" s="116" t="s">
        <v>148</v>
      </c>
      <c r="H24" s="117" t="s">
        <v>149</v>
      </c>
      <c r="I24" s="117" t="s">
        <v>149</v>
      </c>
      <c r="J24" s="407" t="s">
        <v>69</v>
      </c>
      <c r="K24" s="115" t="s">
        <v>150</v>
      </c>
      <c r="L24" s="115"/>
      <c r="M24" s="115">
        <v>22</v>
      </c>
      <c r="N24" s="115" t="s">
        <v>67</v>
      </c>
      <c r="O24" s="118">
        <f t="shared" si="14"/>
        <v>1500</v>
      </c>
      <c r="P24" s="118">
        <v>1500</v>
      </c>
      <c r="Q24" s="118">
        <v>0</v>
      </c>
      <c r="R24" s="118">
        <v>0</v>
      </c>
      <c r="S24" s="111">
        <v>1</v>
      </c>
      <c r="T24" s="119">
        <v>12</v>
      </c>
      <c r="U24" s="120">
        <f t="shared" si="1"/>
        <v>0</v>
      </c>
      <c r="V24" s="121">
        <f t="shared" si="2"/>
        <v>0</v>
      </c>
      <c r="W24" s="121">
        <v>0</v>
      </c>
      <c r="X24" s="121">
        <f t="shared" si="3"/>
        <v>0</v>
      </c>
      <c r="Y24" s="121">
        <v>0</v>
      </c>
      <c r="Z24" s="121">
        <f t="shared" si="4"/>
        <v>0</v>
      </c>
      <c r="AA24" s="121">
        <v>0</v>
      </c>
      <c r="AB24" s="121">
        <f t="shared" si="5"/>
        <v>0</v>
      </c>
      <c r="AC24" s="121">
        <v>0</v>
      </c>
      <c r="AD24" s="121">
        <f t="shared" si="6"/>
        <v>0</v>
      </c>
      <c r="AE24" s="121">
        <v>0</v>
      </c>
      <c r="AF24" s="121">
        <f t="shared" si="10"/>
        <v>0</v>
      </c>
      <c r="AG24" s="121">
        <v>0</v>
      </c>
      <c r="AH24" s="121">
        <f t="shared" si="11"/>
        <v>0</v>
      </c>
      <c r="AI24" s="121">
        <v>0</v>
      </c>
      <c r="AJ24" s="121">
        <f t="shared" si="12"/>
        <v>0</v>
      </c>
      <c r="AK24" s="121">
        <v>0</v>
      </c>
      <c r="AL24" s="121">
        <f>AK24*R24</f>
        <v>0</v>
      </c>
      <c r="AM24" s="121">
        <f t="shared" si="8"/>
        <v>0</v>
      </c>
      <c r="AN24" s="122">
        <f t="shared" si="7"/>
        <v>0</v>
      </c>
      <c r="AO24" s="123">
        <f t="shared" si="9"/>
        <v>0</v>
      </c>
      <c r="AP24" s="111">
        <v>3</v>
      </c>
      <c r="AQ24" s="119"/>
      <c r="AR24" s="119"/>
      <c r="AS24" s="128"/>
    </row>
    <row r="25" spans="1:45" s="17" customFormat="1" ht="63" customHeight="1" x14ac:dyDescent="0.2">
      <c r="A25" s="111">
        <v>15</v>
      </c>
      <c r="B25" s="112">
        <v>3</v>
      </c>
      <c r="C25" s="113" t="s">
        <v>151</v>
      </c>
      <c r="D25" s="113" t="s">
        <v>152</v>
      </c>
      <c r="E25" s="115" t="s">
        <v>153</v>
      </c>
      <c r="F25" s="113" t="s">
        <v>154</v>
      </c>
      <c r="G25" s="115" t="s">
        <v>155</v>
      </c>
      <c r="H25" s="113" t="s">
        <v>156</v>
      </c>
      <c r="I25" s="113" t="s">
        <v>156</v>
      </c>
      <c r="J25" s="113" t="s">
        <v>157</v>
      </c>
      <c r="K25" s="115">
        <v>19</v>
      </c>
      <c r="L25" s="115"/>
      <c r="M25" s="115">
        <v>2</v>
      </c>
      <c r="N25" s="115" t="s">
        <v>67</v>
      </c>
      <c r="O25" s="118">
        <f t="shared" si="14"/>
        <v>720</v>
      </c>
      <c r="P25" s="118">
        <v>720</v>
      </c>
      <c r="Q25" s="118">
        <v>0</v>
      </c>
      <c r="R25" s="118">
        <v>0</v>
      </c>
      <c r="S25" s="111">
        <v>1</v>
      </c>
      <c r="T25" s="119">
        <v>12</v>
      </c>
      <c r="U25" s="120">
        <f t="shared" si="1"/>
        <v>0</v>
      </c>
      <c r="V25" s="121">
        <f t="shared" si="2"/>
        <v>0</v>
      </c>
      <c r="W25" s="121">
        <v>0</v>
      </c>
      <c r="X25" s="121">
        <f t="shared" si="3"/>
        <v>0</v>
      </c>
      <c r="Y25" s="121">
        <v>0</v>
      </c>
      <c r="Z25" s="121">
        <f t="shared" si="4"/>
        <v>0</v>
      </c>
      <c r="AA25" s="121">
        <v>0</v>
      </c>
      <c r="AB25" s="121">
        <f t="shared" si="5"/>
        <v>0</v>
      </c>
      <c r="AC25" s="121">
        <v>0</v>
      </c>
      <c r="AD25" s="121">
        <f t="shared" si="6"/>
        <v>0</v>
      </c>
      <c r="AE25" s="121">
        <v>0</v>
      </c>
      <c r="AF25" s="121">
        <f t="shared" si="10"/>
        <v>0</v>
      </c>
      <c r="AG25" s="121">
        <v>0</v>
      </c>
      <c r="AH25" s="121">
        <f t="shared" si="11"/>
        <v>0</v>
      </c>
      <c r="AI25" s="121">
        <v>0</v>
      </c>
      <c r="AJ25" s="121">
        <f t="shared" si="12"/>
        <v>0</v>
      </c>
      <c r="AK25" s="121">
        <v>0</v>
      </c>
      <c r="AL25" s="121">
        <f>AK25*R25</f>
        <v>0</v>
      </c>
      <c r="AM25" s="121">
        <f t="shared" si="8"/>
        <v>0</v>
      </c>
      <c r="AN25" s="122">
        <f t="shared" si="7"/>
        <v>0</v>
      </c>
      <c r="AO25" s="123">
        <f t="shared" si="9"/>
        <v>0</v>
      </c>
      <c r="AP25" s="111">
        <v>3</v>
      </c>
      <c r="AQ25" s="119"/>
      <c r="AR25" s="119"/>
      <c r="AS25" s="128"/>
    </row>
    <row r="26" spans="1:45" s="17" customFormat="1" ht="63" customHeight="1" x14ac:dyDescent="0.2">
      <c r="A26" s="111">
        <v>16</v>
      </c>
      <c r="B26" s="112">
        <v>3</v>
      </c>
      <c r="C26" s="113" t="s">
        <v>158</v>
      </c>
      <c r="D26" s="113" t="s">
        <v>152</v>
      </c>
      <c r="E26" s="115" t="s">
        <v>159</v>
      </c>
      <c r="F26" s="113" t="s">
        <v>160</v>
      </c>
      <c r="G26" s="115" t="s">
        <v>161</v>
      </c>
      <c r="H26" s="113" t="s">
        <v>162</v>
      </c>
      <c r="I26" s="113" t="s">
        <v>162</v>
      </c>
      <c r="J26" s="113" t="s">
        <v>163</v>
      </c>
      <c r="K26" s="115">
        <v>13</v>
      </c>
      <c r="L26" s="115"/>
      <c r="M26" s="115">
        <v>30</v>
      </c>
      <c r="N26" s="115" t="s">
        <v>88</v>
      </c>
      <c r="O26" s="118">
        <f t="shared" si="14"/>
        <v>26590</v>
      </c>
      <c r="P26" s="118">
        <v>11940</v>
      </c>
      <c r="Q26" s="118">
        <v>14650</v>
      </c>
      <c r="R26" s="118">
        <v>0</v>
      </c>
      <c r="S26" s="111">
        <v>1</v>
      </c>
      <c r="T26" s="119">
        <v>12</v>
      </c>
      <c r="U26" s="120">
        <f t="shared" si="1"/>
        <v>0</v>
      </c>
      <c r="V26" s="121">
        <f t="shared" si="2"/>
        <v>0</v>
      </c>
      <c r="W26" s="121">
        <v>0</v>
      </c>
      <c r="X26" s="121">
        <f t="shared" si="3"/>
        <v>0</v>
      </c>
      <c r="Y26" s="121">
        <v>0</v>
      </c>
      <c r="Z26" s="121">
        <f t="shared" si="4"/>
        <v>0</v>
      </c>
      <c r="AA26" s="121">
        <v>0</v>
      </c>
      <c r="AB26" s="121">
        <f t="shared" si="5"/>
        <v>0</v>
      </c>
      <c r="AC26" s="121">
        <v>0</v>
      </c>
      <c r="AD26" s="121">
        <f t="shared" si="6"/>
        <v>0</v>
      </c>
      <c r="AE26" s="121">
        <v>0</v>
      </c>
      <c r="AF26" s="121">
        <f t="shared" si="10"/>
        <v>0</v>
      </c>
      <c r="AG26" s="121">
        <v>0</v>
      </c>
      <c r="AH26" s="126">
        <f t="shared" si="11"/>
        <v>0</v>
      </c>
      <c r="AI26" s="121">
        <v>0</v>
      </c>
      <c r="AJ26" s="127">
        <f t="shared" si="12"/>
        <v>0</v>
      </c>
      <c r="AK26" s="121">
        <v>0</v>
      </c>
      <c r="AL26" s="121">
        <v>0</v>
      </c>
      <c r="AM26" s="121">
        <f t="shared" si="8"/>
        <v>0</v>
      </c>
      <c r="AN26" s="122">
        <f t="shared" si="7"/>
        <v>0</v>
      </c>
      <c r="AO26" s="123">
        <f t="shared" si="9"/>
        <v>0</v>
      </c>
      <c r="AP26" s="111">
        <v>3</v>
      </c>
      <c r="AQ26" s="119"/>
      <c r="AR26" s="119"/>
      <c r="AS26" s="128"/>
    </row>
    <row r="27" spans="1:45" s="17" customFormat="1" ht="63" customHeight="1" x14ac:dyDescent="0.2">
      <c r="A27" s="111">
        <v>17</v>
      </c>
      <c r="B27" s="112">
        <v>3</v>
      </c>
      <c r="C27" s="113" t="s">
        <v>164</v>
      </c>
      <c r="D27" s="113" t="s">
        <v>152</v>
      </c>
      <c r="E27" s="115" t="s">
        <v>165</v>
      </c>
      <c r="F27" s="113" t="s">
        <v>166</v>
      </c>
      <c r="G27" s="115" t="s">
        <v>155</v>
      </c>
      <c r="H27" s="113" t="s">
        <v>156</v>
      </c>
      <c r="I27" s="113" t="s">
        <v>156</v>
      </c>
      <c r="J27" s="113" t="s">
        <v>167</v>
      </c>
      <c r="K27" s="115">
        <v>1</v>
      </c>
      <c r="L27" s="115"/>
      <c r="M27" s="115">
        <v>0.5</v>
      </c>
      <c r="N27" s="115" t="s">
        <v>67</v>
      </c>
      <c r="O27" s="118">
        <f t="shared" si="14"/>
        <v>440</v>
      </c>
      <c r="P27" s="118">
        <v>440</v>
      </c>
      <c r="Q27" s="118">
        <v>0</v>
      </c>
      <c r="R27" s="118">
        <v>0</v>
      </c>
      <c r="S27" s="111">
        <v>1</v>
      </c>
      <c r="T27" s="119">
        <v>12</v>
      </c>
      <c r="U27" s="120">
        <f t="shared" si="1"/>
        <v>0</v>
      </c>
      <c r="V27" s="121">
        <f t="shared" si="2"/>
        <v>0</v>
      </c>
      <c r="W27" s="121">
        <v>0</v>
      </c>
      <c r="X27" s="121">
        <f t="shared" si="3"/>
        <v>0</v>
      </c>
      <c r="Y27" s="121">
        <v>0</v>
      </c>
      <c r="Z27" s="121">
        <f t="shared" si="4"/>
        <v>0</v>
      </c>
      <c r="AA27" s="121">
        <v>0</v>
      </c>
      <c r="AB27" s="121">
        <f t="shared" si="5"/>
        <v>0</v>
      </c>
      <c r="AC27" s="121">
        <v>0</v>
      </c>
      <c r="AD27" s="121">
        <f t="shared" si="6"/>
        <v>0</v>
      </c>
      <c r="AE27" s="121">
        <v>0</v>
      </c>
      <c r="AF27" s="121">
        <f t="shared" si="10"/>
        <v>0</v>
      </c>
      <c r="AG27" s="121">
        <v>0</v>
      </c>
      <c r="AH27" s="121">
        <f t="shared" si="11"/>
        <v>0</v>
      </c>
      <c r="AI27" s="121">
        <v>0</v>
      </c>
      <c r="AJ27" s="121">
        <f t="shared" si="12"/>
        <v>0</v>
      </c>
      <c r="AK27" s="121">
        <v>0</v>
      </c>
      <c r="AL27" s="121">
        <f t="shared" ref="AL27:AL42" si="15">AK27*R27</f>
        <v>0</v>
      </c>
      <c r="AM27" s="121">
        <f t="shared" si="8"/>
        <v>0</v>
      </c>
      <c r="AN27" s="122">
        <f t="shared" si="7"/>
        <v>0</v>
      </c>
      <c r="AO27" s="123">
        <f t="shared" si="9"/>
        <v>0</v>
      </c>
      <c r="AP27" s="111">
        <v>3</v>
      </c>
      <c r="AQ27" s="119"/>
      <c r="AR27" s="119"/>
      <c r="AS27" s="128"/>
    </row>
    <row r="28" spans="1:45" s="17" customFormat="1" ht="63" customHeight="1" x14ac:dyDescent="0.2">
      <c r="A28" s="111">
        <v>18</v>
      </c>
      <c r="B28" s="112">
        <v>3</v>
      </c>
      <c r="C28" s="113" t="s">
        <v>168</v>
      </c>
      <c r="D28" s="113" t="s">
        <v>152</v>
      </c>
      <c r="E28" s="115" t="s">
        <v>169</v>
      </c>
      <c r="F28" s="113" t="s">
        <v>170</v>
      </c>
      <c r="G28" s="115" t="s">
        <v>161</v>
      </c>
      <c r="H28" s="113" t="s">
        <v>162</v>
      </c>
      <c r="I28" s="113" t="s">
        <v>162</v>
      </c>
      <c r="J28" s="113" t="s">
        <v>171</v>
      </c>
      <c r="K28" s="115">
        <v>14</v>
      </c>
      <c r="L28" s="115"/>
      <c r="M28" s="115">
        <v>4</v>
      </c>
      <c r="N28" s="115" t="s">
        <v>71</v>
      </c>
      <c r="O28" s="118">
        <f t="shared" si="14"/>
        <v>160</v>
      </c>
      <c r="P28" s="118">
        <v>160</v>
      </c>
      <c r="Q28" s="118">
        <v>0</v>
      </c>
      <c r="R28" s="118">
        <v>0</v>
      </c>
      <c r="S28" s="111">
        <v>1</v>
      </c>
      <c r="T28" s="119">
        <v>12</v>
      </c>
      <c r="U28" s="120">
        <f t="shared" si="1"/>
        <v>0</v>
      </c>
      <c r="V28" s="121">
        <f t="shared" si="2"/>
        <v>0</v>
      </c>
      <c r="W28" s="121">
        <v>0</v>
      </c>
      <c r="X28" s="121">
        <f t="shared" si="3"/>
        <v>0</v>
      </c>
      <c r="Y28" s="121">
        <v>0</v>
      </c>
      <c r="Z28" s="121">
        <f>Y28*T28</f>
        <v>0</v>
      </c>
      <c r="AA28" s="121">
        <v>0</v>
      </c>
      <c r="AB28" s="121">
        <f>AA28*T28</f>
        <v>0</v>
      </c>
      <c r="AC28" s="121">
        <v>0</v>
      </c>
      <c r="AD28" s="121">
        <f t="shared" si="6"/>
        <v>0</v>
      </c>
      <c r="AE28" s="121">
        <v>0</v>
      </c>
      <c r="AF28" s="121">
        <f t="shared" si="10"/>
        <v>0</v>
      </c>
      <c r="AG28" s="121">
        <v>0</v>
      </c>
      <c r="AH28" s="121">
        <f t="shared" si="11"/>
        <v>0</v>
      </c>
      <c r="AI28" s="121">
        <v>0</v>
      </c>
      <c r="AJ28" s="121">
        <f t="shared" si="12"/>
        <v>0</v>
      </c>
      <c r="AK28" s="121">
        <v>0</v>
      </c>
      <c r="AL28" s="121">
        <f t="shared" si="15"/>
        <v>0</v>
      </c>
      <c r="AM28" s="121">
        <f t="shared" si="8"/>
        <v>0</v>
      </c>
      <c r="AN28" s="122">
        <f t="shared" si="7"/>
        <v>0</v>
      </c>
      <c r="AO28" s="123">
        <f t="shared" si="9"/>
        <v>0</v>
      </c>
      <c r="AP28" s="111">
        <v>3</v>
      </c>
      <c r="AQ28" s="119"/>
      <c r="AR28" s="119"/>
      <c r="AS28" s="128"/>
    </row>
    <row r="29" spans="1:45" s="17" customFormat="1" ht="63" customHeight="1" x14ac:dyDescent="0.2">
      <c r="A29" s="111">
        <v>19</v>
      </c>
      <c r="B29" s="112">
        <v>3</v>
      </c>
      <c r="C29" s="113" t="s">
        <v>172</v>
      </c>
      <c r="D29" s="113" t="s">
        <v>152</v>
      </c>
      <c r="E29" s="115" t="s">
        <v>173</v>
      </c>
      <c r="F29" s="113" t="s">
        <v>174</v>
      </c>
      <c r="G29" s="115" t="s">
        <v>175</v>
      </c>
      <c r="H29" s="113" t="s">
        <v>176</v>
      </c>
      <c r="I29" s="113" t="s">
        <v>176</v>
      </c>
      <c r="J29" s="113" t="s">
        <v>177</v>
      </c>
      <c r="K29" s="115"/>
      <c r="L29" s="115"/>
      <c r="M29" s="115">
        <v>7</v>
      </c>
      <c r="N29" s="115" t="s">
        <v>67</v>
      </c>
      <c r="O29" s="118">
        <f t="shared" si="14"/>
        <v>1950</v>
      </c>
      <c r="P29" s="118">
        <v>1950</v>
      </c>
      <c r="Q29" s="118">
        <v>0</v>
      </c>
      <c r="R29" s="118">
        <v>0</v>
      </c>
      <c r="S29" s="111">
        <v>1</v>
      </c>
      <c r="T29" s="119">
        <v>12</v>
      </c>
      <c r="U29" s="120">
        <f t="shared" si="1"/>
        <v>0</v>
      </c>
      <c r="V29" s="121">
        <f t="shared" si="2"/>
        <v>0</v>
      </c>
      <c r="W29" s="121">
        <v>0</v>
      </c>
      <c r="X29" s="121">
        <f t="shared" si="3"/>
        <v>0</v>
      </c>
      <c r="Y29" s="121">
        <v>0</v>
      </c>
      <c r="Z29" s="121">
        <f t="shared" ref="Z29:Z37" si="16">Y29*T29*M29</f>
        <v>0</v>
      </c>
      <c r="AA29" s="121">
        <v>0</v>
      </c>
      <c r="AB29" s="121">
        <f t="shared" ref="AB29:AB37" si="17">AA29*T29*M29</f>
        <v>0</v>
      </c>
      <c r="AC29" s="121">
        <v>0</v>
      </c>
      <c r="AD29" s="121">
        <f t="shared" si="6"/>
        <v>0</v>
      </c>
      <c r="AE29" s="121">
        <v>0</v>
      </c>
      <c r="AF29" s="121">
        <f t="shared" si="10"/>
        <v>0</v>
      </c>
      <c r="AG29" s="121">
        <v>0</v>
      </c>
      <c r="AH29" s="121">
        <f t="shared" si="11"/>
        <v>0</v>
      </c>
      <c r="AI29" s="121">
        <v>0</v>
      </c>
      <c r="AJ29" s="121">
        <f t="shared" si="12"/>
        <v>0</v>
      </c>
      <c r="AK29" s="121">
        <v>0</v>
      </c>
      <c r="AL29" s="121">
        <f t="shared" si="15"/>
        <v>0</v>
      </c>
      <c r="AM29" s="121">
        <f t="shared" si="8"/>
        <v>0</v>
      </c>
      <c r="AN29" s="122">
        <f t="shared" si="7"/>
        <v>0</v>
      </c>
      <c r="AO29" s="123">
        <f t="shared" si="9"/>
        <v>0</v>
      </c>
      <c r="AP29" s="111">
        <v>3</v>
      </c>
      <c r="AQ29" s="119"/>
      <c r="AR29" s="119"/>
      <c r="AS29" s="128"/>
    </row>
    <row r="30" spans="1:45" s="17" customFormat="1" ht="63" customHeight="1" x14ac:dyDescent="0.2">
      <c r="A30" s="111">
        <v>20</v>
      </c>
      <c r="B30" s="112">
        <v>3</v>
      </c>
      <c r="C30" s="113" t="s">
        <v>178</v>
      </c>
      <c r="D30" s="113" t="s">
        <v>152</v>
      </c>
      <c r="E30" s="115" t="s">
        <v>179</v>
      </c>
      <c r="F30" s="113" t="s">
        <v>180</v>
      </c>
      <c r="G30" s="115" t="s">
        <v>181</v>
      </c>
      <c r="H30" s="113" t="s">
        <v>182</v>
      </c>
      <c r="I30" s="113" t="s">
        <v>182</v>
      </c>
      <c r="J30" s="113" t="s">
        <v>70</v>
      </c>
      <c r="K30" s="115">
        <v>42</v>
      </c>
      <c r="L30" s="115"/>
      <c r="M30" s="115">
        <v>2</v>
      </c>
      <c r="N30" s="115" t="s">
        <v>67</v>
      </c>
      <c r="O30" s="118">
        <f t="shared" si="14"/>
        <v>3640</v>
      </c>
      <c r="P30" s="118">
        <v>3640</v>
      </c>
      <c r="Q30" s="118">
        <v>0</v>
      </c>
      <c r="R30" s="118">
        <v>0</v>
      </c>
      <c r="S30" s="111">
        <v>1</v>
      </c>
      <c r="T30" s="119">
        <v>12</v>
      </c>
      <c r="U30" s="120">
        <f t="shared" si="1"/>
        <v>0</v>
      </c>
      <c r="V30" s="121">
        <f t="shared" si="2"/>
        <v>0</v>
      </c>
      <c r="W30" s="121">
        <v>0</v>
      </c>
      <c r="X30" s="121">
        <f t="shared" si="3"/>
        <v>0</v>
      </c>
      <c r="Y30" s="121">
        <v>0</v>
      </c>
      <c r="Z30" s="121">
        <f t="shared" si="16"/>
        <v>0</v>
      </c>
      <c r="AA30" s="121">
        <v>0</v>
      </c>
      <c r="AB30" s="121">
        <f t="shared" si="17"/>
        <v>0</v>
      </c>
      <c r="AC30" s="121">
        <v>0</v>
      </c>
      <c r="AD30" s="121">
        <f t="shared" si="6"/>
        <v>0</v>
      </c>
      <c r="AE30" s="121">
        <v>0</v>
      </c>
      <c r="AF30" s="121">
        <f t="shared" si="10"/>
        <v>0</v>
      </c>
      <c r="AG30" s="121">
        <v>0</v>
      </c>
      <c r="AH30" s="121">
        <f t="shared" si="11"/>
        <v>0</v>
      </c>
      <c r="AI30" s="121">
        <v>0</v>
      </c>
      <c r="AJ30" s="121">
        <f t="shared" si="12"/>
        <v>0</v>
      </c>
      <c r="AK30" s="121">
        <v>0</v>
      </c>
      <c r="AL30" s="121">
        <f t="shared" si="15"/>
        <v>0</v>
      </c>
      <c r="AM30" s="121">
        <f t="shared" si="8"/>
        <v>0</v>
      </c>
      <c r="AN30" s="122">
        <f t="shared" si="7"/>
        <v>0</v>
      </c>
      <c r="AO30" s="123">
        <f t="shared" si="9"/>
        <v>0</v>
      </c>
      <c r="AP30" s="111">
        <v>3</v>
      </c>
      <c r="AQ30" s="119"/>
      <c r="AR30" s="119"/>
      <c r="AS30" s="128"/>
    </row>
    <row r="31" spans="1:45" s="17" customFormat="1" ht="63" customHeight="1" x14ac:dyDescent="0.2">
      <c r="A31" s="111">
        <v>21</v>
      </c>
      <c r="B31" s="112">
        <v>3</v>
      </c>
      <c r="C31" s="113" t="s">
        <v>183</v>
      </c>
      <c r="D31" s="113" t="s">
        <v>152</v>
      </c>
      <c r="E31" s="115" t="s">
        <v>184</v>
      </c>
      <c r="F31" s="113" t="s">
        <v>185</v>
      </c>
      <c r="G31" s="115" t="s">
        <v>186</v>
      </c>
      <c r="H31" s="113" t="s">
        <v>187</v>
      </c>
      <c r="I31" s="113" t="s">
        <v>187</v>
      </c>
      <c r="J31" s="113" t="s">
        <v>188</v>
      </c>
      <c r="K31" s="115">
        <v>9</v>
      </c>
      <c r="L31" s="115"/>
      <c r="M31" s="115">
        <v>3</v>
      </c>
      <c r="N31" s="115" t="s">
        <v>67</v>
      </c>
      <c r="O31" s="118">
        <f t="shared" si="14"/>
        <v>6680</v>
      </c>
      <c r="P31" s="118">
        <v>6680</v>
      </c>
      <c r="Q31" s="118">
        <v>0</v>
      </c>
      <c r="R31" s="118">
        <v>0</v>
      </c>
      <c r="S31" s="111">
        <v>1</v>
      </c>
      <c r="T31" s="119">
        <v>12</v>
      </c>
      <c r="U31" s="120">
        <f t="shared" si="1"/>
        <v>0</v>
      </c>
      <c r="V31" s="121">
        <f t="shared" si="2"/>
        <v>0</v>
      </c>
      <c r="W31" s="121">
        <v>0</v>
      </c>
      <c r="X31" s="121">
        <f t="shared" si="3"/>
        <v>0</v>
      </c>
      <c r="Y31" s="121">
        <v>0</v>
      </c>
      <c r="Z31" s="121">
        <f t="shared" si="16"/>
        <v>0</v>
      </c>
      <c r="AA31" s="121">
        <v>0</v>
      </c>
      <c r="AB31" s="121">
        <f t="shared" si="17"/>
        <v>0</v>
      </c>
      <c r="AC31" s="121">
        <v>0</v>
      </c>
      <c r="AD31" s="121">
        <f t="shared" si="6"/>
        <v>0</v>
      </c>
      <c r="AE31" s="121">
        <v>0</v>
      </c>
      <c r="AF31" s="121">
        <f t="shared" si="10"/>
        <v>0</v>
      </c>
      <c r="AG31" s="121">
        <v>0</v>
      </c>
      <c r="AH31" s="121">
        <f t="shared" si="11"/>
        <v>0</v>
      </c>
      <c r="AI31" s="121">
        <v>0</v>
      </c>
      <c r="AJ31" s="121">
        <f t="shared" si="12"/>
        <v>0</v>
      </c>
      <c r="AK31" s="121">
        <v>0</v>
      </c>
      <c r="AL31" s="121">
        <f t="shared" si="15"/>
        <v>0</v>
      </c>
      <c r="AM31" s="121">
        <f t="shared" si="8"/>
        <v>0</v>
      </c>
      <c r="AN31" s="122">
        <f t="shared" si="7"/>
        <v>0</v>
      </c>
      <c r="AO31" s="123">
        <f t="shared" si="9"/>
        <v>0</v>
      </c>
      <c r="AP31" s="111">
        <v>3</v>
      </c>
      <c r="AQ31" s="119"/>
      <c r="AR31" s="119"/>
      <c r="AS31" s="128"/>
    </row>
    <row r="32" spans="1:45" s="17" customFormat="1" ht="63" customHeight="1" x14ac:dyDescent="0.2">
      <c r="A32" s="111">
        <v>22</v>
      </c>
      <c r="B32" s="112">
        <v>3</v>
      </c>
      <c r="C32" s="113" t="s">
        <v>189</v>
      </c>
      <c r="D32" s="113" t="s">
        <v>152</v>
      </c>
      <c r="E32" s="115" t="s">
        <v>190</v>
      </c>
      <c r="F32" s="113" t="s">
        <v>191</v>
      </c>
      <c r="G32" s="115" t="s">
        <v>155</v>
      </c>
      <c r="H32" s="113" t="s">
        <v>192</v>
      </c>
      <c r="I32" s="113" t="s">
        <v>192</v>
      </c>
      <c r="J32" s="113" t="s">
        <v>193</v>
      </c>
      <c r="K32" s="115">
        <v>57</v>
      </c>
      <c r="L32" s="115"/>
      <c r="M32" s="115">
        <v>27</v>
      </c>
      <c r="N32" s="115" t="s">
        <v>67</v>
      </c>
      <c r="O32" s="118">
        <f t="shared" si="14"/>
        <v>13060</v>
      </c>
      <c r="P32" s="118">
        <v>13060</v>
      </c>
      <c r="Q32" s="118">
        <v>0</v>
      </c>
      <c r="R32" s="118">
        <v>0</v>
      </c>
      <c r="S32" s="111">
        <v>1</v>
      </c>
      <c r="T32" s="119">
        <v>12</v>
      </c>
      <c r="U32" s="120">
        <f t="shared" si="1"/>
        <v>0</v>
      </c>
      <c r="V32" s="121">
        <f t="shared" si="2"/>
        <v>0</v>
      </c>
      <c r="W32" s="121">
        <v>0</v>
      </c>
      <c r="X32" s="121">
        <f t="shared" si="3"/>
        <v>0</v>
      </c>
      <c r="Y32" s="121">
        <v>0</v>
      </c>
      <c r="Z32" s="121">
        <f t="shared" si="16"/>
        <v>0</v>
      </c>
      <c r="AA32" s="121">
        <v>0</v>
      </c>
      <c r="AB32" s="121">
        <f t="shared" si="17"/>
        <v>0</v>
      </c>
      <c r="AC32" s="121">
        <v>0</v>
      </c>
      <c r="AD32" s="121">
        <f t="shared" si="6"/>
        <v>0</v>
      </c>
      <c r="AE32" s="121">
        <v>0</v>
      </c>
      <c r="AF32" s="121">
        <f t="shared" si="10"/>
        <v>0</v>
      </c>
      <c r="AG32" s="121">
        <v>0</v>
      </c>
      <c r="AH32" s="121">
        <f t="shared" si="11"/>
        <v>0</v>
      </c>
      <c r="AI32" s="121">
        <v>0</v>
      </c>
      <c r="AJ32" s="121">
        <f t="shared" si="12"/>
        <v>0</v>
      </c>
      <c r="AK32" s="121">
        <v>0</v>
      </c>
      <c r="AL32" s="121">
        <f t="shared" si="15"/>
        <v>0</v>
      </c>
      <c r="AM32" s="121">
        <f t="shared" si="8"/>
        <v>0</v>
      </c>
      <c r="AN32" s="122">
        <f t="shared" si="7"/>
        <v>0</v>
      </c>
      <c r="AO32" s="123">
        <f t="shared" si="9"/>
        <v>0</v>
      </c>
      <c r="AP32" s="111">
        <v>3</v>
      </c>
      <c r="AQ32" s="119"/>
      <c r="AR32" s="119"/>
      <c r="AS32" s="128"/>
    </row>
    <row r="33" spans="1:45" s="17" customFormat="1" ht="63" customHeight="1" x14ac:dyDescent="0.2">
      <c r="A33" s="111">
        <v>23</v>
      </c>
      <c r="B33" s="112">
        <v>3</v>
      </c>
      <c r="C33" s="113" t="s">
        <v>189</v>
      </c>
      <c r="D33" s="113" t="s">
        <v>152</v>
      </c>
      <c r="E33" s="129" t="s">
        <v>194</v>
      </c>
      <c r="F33" s="113" t="s">
        <v>195</v>
      </c>
      <c r="G33" s="115" t="s">
        <v>181</v>
      </c>
      <c r="H33" s="113" t="s">
        <v>182</v>
      </c>
      <c r="I33" s="113" t="s">
        <v>182</v>
      </c>
      <c r="J33" s="113" t="s">
        <v>196</v>
      </c>
      <c r="K33" s="115"/>
      <c r="L33" s="115"/>
      <c r="M33" s="115">
        <v>2.5</v>
      </c>
      <c r="N33" s="115" t="s">
        <v>67</v>
      </c>
      <c r="O33" s="118">
        <f t="shared" si="14"/>
        <v>1000</v>
      </c>
      <c r="P33" s="118">
        <v>1000</v>
      </c>
      <c r="Q33" s="118">
        <v>0</v>
      </c>
      <c r="R33" s="118">
        <v>0</v>
      </c>
      <c r="S33" s="111">
        <v>1</v>
      </c>
      <c r="T33" s="119">
        <v>12</v>
      </c>
      <c r="U33" s="120">
        <f t="shared" si="1"/>
        <v>0</v>
      </c>
      <c r="V33" s="121">
        <f t="shared" si="2"/>
        <v>0</v>
      </c>
      <c r="W33" s="121">
        <v>0</v>
      </c>
      <c r="X33" s="121">
        <f t="shared" si="3"/>
        <v>0</v>
      </c>
      <c r="Y33" s="121">
        <v>0</v>
      </c>
      <c r="Z33" s="121">
        <f t="shared" si="16"/>
        <v>0</v>
      </c>
      <c r="AA33" s="121">
        <v>0</v>
      </c>
      <c r="AB33" s="121">
        <f t="shared" si="17"/>
        <v>0</v>
      </c>
      <c r="AC33" s="121">
        <v>0</v>
      </c>
      <c r="AD33" s="121">
        <f t="shared" si="6"/>
        <v>0</v>
      </c>
      <c r="AE33" s="121">
        <v>0</v>
      </c>
      <c r="AF33" s="121">
        <f t="shared" si="10"/>
        <v>0</v>
      </c>
      <c r="AG33" s="121">
        <v>0</v>
      </c>
      <c r="AH33" s="121">
        <f t="shared" si="11"/>
        <v>0</v>
      </c>
      <c r="AI33" s="121">
        <v>0</v>
      </c>
      <c r="AJ33" s="121">
        <f t="shared" si="12"/>
        <v>0</v>
      </c>
      <c r="AK33" s="121">
        <v>0</v>
      </c>
      <c r="AL33" s="121">
        <f t="shared" si="15"/>
        <v>0</v>
      </c>
      <c r="AM33" s="121">
        <f t="shared" si="8"/>
        <v>0</v>
      </c>
      <c r="AN33" s="122">
        <f t="shared" si="7"/>
        <v>0</v>
      </c>
      <c r="AO33" s="123">
        <f t="shared" si="9"/>
        <v>0</v>
      </c>
      <c r="AP33" s="111">
        <v>3</v>
      </c>
      <c r="AQ33" s="130"/>
      <c r="AR33" s="130"/>
      <c r="AS33" s="131"/>
    </row>
    <row r="34" spans="1:45" s="17" customFormat="1" ht="63" customHeight="1" thickBot="1" x14ac:dyDescent="0.25">
      <c r="A34" s="132">
        <v>24</v>
      </c>
      <c r="B34" s="133">
        <v>3</v>
      </c>
      <c r="C34" s="134" t="s">
        <v>189</v>
      </c>
      <c r="D34" s="134" t="s">
        <v>152</v>
      </c>
      <c r="E34" s="135" t="s">
        <v>153</v>
      </c>
      <c r="F34" s="134" t="s">
        <v>154</v>
      </c>
      <c r="G34" s="136" t="s">
        <v>155</v>
      </c>
      <c r="H34" s="134" t="s">
        <v>156</v>
      </c>
      <c r="I34" s="134" t="s">
        <v>156</v>
      </c>
      <c r="J34" s="134" t="s">
        <v>157</v>
      </c>
      <c r="K34" s="136">
        <v>19</v>
      </c>
      <c r="L34" s="136"/>
      <c r="M34" s="136">
        <v>2</v>
      </c>
      <c r="N34" s="136" t="s">
        <v>67</v>
      </c>
      <c r="O34" s="137">
        <f t="shared" si="14"/>
        <v>720</v>
      </c>
      <c r="P34" s="137">
        <v>720</v>
      </c>
      <c r="Q34" s="137">
        <v>0</v>
      </c>
      <c r="R34" s="137">
        <v>0</v>
      </c>
      <c r="S34" s="138">
        <v>1</v>
      </c>
      <c r="T34" s="130">
        <v>12</v>
      </c>
      <c r="U34" s="139">
        <f t="shared" si="1"/>
        <v>0</v>
      </c>
      <c r="V34" s="140">
        <f t="shared" si="2"/>
        <v>0</v>
      </c>
      <c r="W34" s="140">
        <v>0</v>
      </c>
      <c r="X34" s="140">
        <f t="shared" si="3"/>
        <v>0</v>
      </c>
      <c r="Y34" s="140">
        <v>0</v>
      </c>
      <c r="Z34" s="140">
        <f t="shared" si="16"/>
        <v>0</v>
      </c>
      <c r="AA34" s="140">
        <v>0</v>
      </c>
      <c r="AB34" s="140">
        <f t="shared" si="17"/>
        <v>0</v>
      </c>
      <c r="AC34" s="140">
        <v>0</v>
      </c>
      <c r="AD34" s="140">
        <f t="shared" si="6"/>
        <v>0</v>
      </c>
      <c r="AE34" s="140">
        <v>0</v>
      </c>
      <c r="AF34" s="140">
        <f t="shared" si="10"/>
        <v>0</v>
      </c>
      <c r="AG34" s="140">
        <v>0</v>
      </c>
      <c r="AH34" s="140">
        <f t="shared" si="11"/>
        <v>0</v>
      </c>
      <c r="AI34" s="140">
        <v>0</v>
      </c>
      <c r="AJ34" s="140">
        <f t="shared" si="12"/>
        <v>0</v>
      </c>
      <c r="AK34" s="140">
        <v>0</v>
      </c>
      <c r="AL34" s="140">
        <f t="shared" si="15"/>
        <v>0</v>
      </c>
      <c r="AM34" s="140">
        <f t="shared" si="8"/>
        <v>0</v>
      </c>
      <c r="AN34" s="141">
        <f t="shared" si="7"/>
        <v>0</v>
      </c>
      <c r="AO34" s="142">
        <f t="shared" si="9"/>
        <v>0</v>
      </c>
      <c r="AP34" s="138">
        <v>3</v>
      </c>
      <c r="AQ34" s="143">
        <f>SUM(AM16:AM34)</f>
        <v>0</v>
      </c>
      <c r="AR34" s="143">
        <f>AQ34*0.23</f>
        <v>0</v>
      </c>
      <c r="AS34" s="144">
        <f>AQ34+AR34</f>
        <v>0</v>
      </c>
    </row>
    <row r="35" spans="1:45" s="17" customFormat="1" ht="63" customHeight="1" x14ac:dyDescent="0.2">
      <c r="A35" s="30">
        <v>25</v>
      </c>
      <c r="B35" s="31">
        <v>4</v>
      </c>
      <c r="C35" s="32" t="s">
        <v>197</v>
      </c>
      <c r="D35" s="32" t="s">
        <v>198</v>
      </c>
      <c r="E35" s="33" t="s">
        <v>199</v>
      </c>
      <c r="F35" s="32" t="s">
        <v>200</v>
      </c>
      <c r="G35" s="33" t="s">
        <v>201</v>
      </c>
      <c r="H35" s="32" t="s">
        <v>81</v>
      </c>
      <c r="I35" s="32" t="s">
        <v>81</v>
      </c>
      <c r="J35" s="32" t="s">
        <v>202</v>
      </c>
      <c r="K35" s="33">
        <v>16</v>
      </c>
      <c r="L35" s="33"/>
      <c r="M35" s="33">
        <v>40</v>
      </c>
      <c r="N35" s="33" t="s">
        <v>67</v>
      </c>
      <c r="O35" s="34">
        <f t="shared" si="14"/>
        <v>34000</v>
      </c>
      <c r="P35" s="34">
        <v>34000</v>
      </c>
      <c r="Q35" s="34">
        <v>0</v>
      </c>
      <c r="R35" s="34">
        <v>0</v>
      </c>
      <c r="S35" s="30">
        <v>1</v>
      </c>
      <c r="T35" s="35">
        <v>12</v>
      </c>
      <c r="U35" s="96">
        <f t="shared" si="1"/>
        <v>0</v>
      </c>
      <c r="V35" s="36">
        <f t="shared" si="2"/>
        <v>0</v>
      </c>
      <c r="W35" s="36">
        <v>0</v>
      </c>
      <c r="X35" s="36">
        <f t="shared" si="3"/>
        <v>0</v>
      </c>
      <c r="Y35" s="36">
        <v>0</v>
      </c>
      <c r="Z35" s="36">
        <f t="shared" si="16"/>
        <v>0</v>
      </c>
      <c r="AA35" s="36">
        <v>0</v>
      </c>
      <c r="AB35" s="36">
        <f t="shared" si="17"/>
        <v>0</v>
      </c>
      <c r="AC35" s="36">
        <v>0</v>
      </c>
      <c r="AD35" s="36">
        <f t="shared" si="6"/>
        <v>0</v>
      </c>
      <c r="AE35" s="36">
        <v>0</v>
      </c>
      <c r="AF35" s="36">
        <f t="shared" si="10"/>
        <v>0</v>
      </c>
      <c r="AG35" s="36">
        <v>0</v>
      </c>
      <c r="AH35" s="36">
        <f t="shared" si="11"/>
        <v>0</v>
      </c>
      <c r="AI35" s="36">
        <v>0</v>
      </c>
      <c r="AJ35" s="36">
        <f t="shared" si="12"/>
        <v>0</v>
      </c>
      <c r="AK35" s="36">
        <v>0</v>
      </c>
      <c r="AL35" s="36">
        <f t="shared" si="15"/>
        <v>0</v>
      </c>
      <c r="AM35" s="36">
        <f t="shared" si="8"/>
        <v>0</v>
      </c>
      <c r="AN35" s="159">
        <f t="shared" si="7"/>
        <v>0</v>
      </c>
      <c r="AO35" s="160">
        <f t="shared" si="9"/>
        <v>0</v>
      </c>
      <c r="AP35" s="30">
        <v>4</v>
      </c>
      <c r="AQ35" s="35"/>
      <c r="AR35" s="35"/>
      <c r="AS35" s="37"/>
    </row>
    <row r="36" spans="1:45" s="17" customFormat="1" ht="63" customHeight="1" x14ac:dyDescent="0.2">
      <c r="A36" s="38">
        <v>26</v>
      </c>
      <c r="B36" s="39">
        <v>4</v>
      </c>
      <c r="C36" s="40" t="s">
        <v>203</v>
      </c>
      <c r="D36" s="40" t="s">
        <v>198</v>
      </c>
      <c r="E36" s="41" t="s">
        <v>204</v>
      </c>
      <c r="F36" s="40" t="s">
        <v>205</v>
      </c>
      <c r="G36" s="41" t="s">
        <v>206</v>
      </c>
      <c r="H36" s="40" t="s">
        <v>81</v>
      </c>
      <c r="I36" s="40" t="s">
        <v>81</v>
      </c>
      <c r="J36" s="40" t="s">
        <v>66</v>
      </c>
      <c r="K36" s="41">
        <v>62</v>
      </c>
      <c r="L36" s="41"/>
      <c r="M36" s="41">
        <v>14</v>
      </c>
      <c r="N36" s="41" t="s">
        <v>67</v>
      </c>
      <c r="O36" s="43">
        <f t="shared" si="14"/>
        <v>18000</v>
      </c>
      <c r="P36" s="43">
        <v>18000</v>
      </c>
      <c r="Q36" s="43">
        <v>0</v>
      </c>
      <c r="R36" s="43">
        <v>0</v>
      </c>
      <c r="S36" s="38">
        <v>1</v>
      </c>
      <c r="T36" s="42">
        <v>12</v>
      </c>
      <c r="U36" s="44">
        <f t="shared" si="1"/>
        <v>0</v>
      </c>
      <c r="V36" s="45">
        <f t="shared" si="2"/>
        <v>0</v>
      </c>
      <c r="W36" s="45">
        <v>0</v>
      </c>
      <c r="X36" s="45">
        <f t="shared" si="3"/>
        <v>0</v>
      </c>
      <c r="Y36" s="45">
        <v>0</v>
      </c>
      <c r="Z36" s="45">
        <f t="shared" si="16"/>
        <v>0</v>
      </c>
      <c r="AA36" s="45">
        <v>0</v>
      </c>
      <c r="AB36" s="45">
        <f t="shared" si="17"/>
        <v>0</v>
      </c>
      <c r="AC36" s="45">
        <v>0</v>
      </c>
      <c r="AD36" s="45">
        <f t="shared" si="6"/>
        <v>0</v>
      </c>
      <c r="AE36" s="45">
        <v>0</v>
      </c>
      <c r="AF36" s="45">
        <f t="shared" si="10"/>
        <v>0</v>
      </c>
      <c r="AG36" s="45">
        <v>0</v>
      </c>
      <c r="AH36" s="45">
        <f t="shared" si="11"/>
        <v>0</v>
      </c>
      <c r="AI36" s="45">
        <v>0</v>
      </c>
      <c r="AJ36" s="45">
        <f t="shared" si="12"/>
        <v>0</v>
      </c>
      <c r="AK36" s="45">
        <v>0</v>
      </c>
      <c r="AL36" s="45">
        <f t="shared" si="15"/>
        <v>0</v>
      </c>
      <c r="AM36" s="45">
        <f t="shared" si="8"/>
        <v>0</v>
      </c>
      <c r="AN36" s="161">
        <f t="shared" si="7"/>
        <v>0</v>
      </c>
      <c r="AO36" s="162">
        <f t="shared" si="9"/>
        <v>0</v>
      </c>
      <c r="AP36" s="38">
        <v>4</v>
      </c>
      <c r="AQ36" s="163"/>
      <c r="AR36" s="163"/>
      <c r="AS36" s="164"/>
    </row>
    <row r="37" spans="1:45" s="17" customFormat="1" ht="63" customHeight="1" thickBot="1" x14ac:dyDescent="0.25">
      <c r="A37" s="46">
        <v>27</v>
      </c>
      <c r="B37" s="47">
        <v>4</v>
      </c>
      <c r="C37" s="48" t="s">
        <v>207</v>
      </c>
      <c r="D37" s="48" t="s">
        <v>198</v>
      </c>
      <c r="E37" s="49" t="s">
        <v>208</v>
      </c>
      <c r="F37" s="48" t="s">
        <v>209</v>
      </c>
      <c r="G37" s="49" t="s">
        <v>175</v>
      </c>
      <c r="H37" s="48" t="s">
        <v>176</v>
      </c>
      <c r="I37" s="48" t="s">
        <v>176</v>
      </c>
      <c r="J37" s="48" t="s">
        <v>74</v>
      </c>
      <c r="K37" s="49" t="s">
        <v>210</v>
      </c>
      <c r="L37" s="49"/>
      <c r="M37" s="49">
        <v>11</v>
      </c>
      <c r="N37" s="50" t="s">
        <v>67</v>
      </c>
      <c r="O37" s="51">
        <f t="shared" si="14"/>
        <v>7500</v>
      </c>
      <c r="P37" s="51">
        <v>7500</v>
      </c>
      <c r="Q37" s="51">
        <v>0</v>
      </c>
      <c r="R37" s="51">
        <v>0</v>
      </c>
      <c r="S37" s="46">
        <v>1</v>
      </c>
      <c r="T37" s="50">
        <v>12</v>
      </c>
      <c r="U37" s="165">
        <f t="shared" si="1"/>
        <v>0</v>
      </c>
      <c r="V37" s="52">
        <f t="shared" si="2"/>
        <v>0</v>
      </c>
      <c r="W37" s="52">
        <v>0</v>
      </c>
      <c r="X37" s="52">
        <f t="shared" si="3"/>
        <v>0</v>
      </c>
      <c r="Y37" s="52">
        <v>0</v>
      </c>
      <c r="Z37" s="52">
        <f t="shared" si="16"/>
        <v>0</v>
      </c>
      <c r="AA37" s="52">
        <v>0</v>
      </c>
      <c r="AB37" s="52">
        <f t="shared" si="17"/>
        <v>0</v>
      </c>
      <c r="AC37" s="52">
        <v>0</v>
      </c>
      <c r="AD37" s="52">
        <f t="shared" si="6"/>
        <v>0</v>
      </c>
      <c r="AE37" s="52">
        <v>0</v>
      </c>
      <c r="AF37" s="52">
        <f t="shared" si="10"/>
        <v>0</v>
      </c>
      <c r="AG37" s="52">
        <v>0</v>
      </c>
      <c r="AH37" s="52">
        <f t="shared" si="11"/>
        <v>0</v>
      </c>
      <c r="AI37" s="52">
        <v>0</v>
      </c>
      <c r="AJ37" s="52">
        <f t="shared" si="12"/>
        <v>0</v>
      </c>
      <c r="AK37" s="52">
        <v>0</v>
      </c>
      <c r="AL37" s="52">
        <f t="shared" si="15"/>
        <v>0</v>
      </c>
      <c r="AM37" s="52">
        <f t="shared" si="8"/>
        <v>0</v>
      </c>
      <c r="AN37" s="166">
        <f t="shared" si="7"/>
        <v>0</v>
      </c>
      <c r="AO37" s="167">
        <f t="shared" si="9"/>
        <v>0</v>
      </c>
      <c r="AP37" s="46">
        <v>4</v>
      </c>
      <c r="AQ37" s="168">
        <f>SUM(AM35:AM37)</f>
        <v>0</v>
      </c>
      <c r="AR37" s="168">
        <f>AQ37*0.23</f>
        <v>0</v>
      </c>
      <c r="AS37" s="169">
        <f>AQ37+AR37</f>
        <v>0</v>
      </c>
    </row>
    <row r="38" spans="1:45" s="17" customFormat="1" ht="63" customHeight="1" x14ac:dyDescent="0.2">
      <c r="A38" s="170">
        <v>28</v>
      </c>
      <c r="B38" s="171">
        <v>5</v>
      </c>
      <c r="C38" s="172" t="s">
        <v>211</v>
      </c>
      <c r="D38" s="172" t="s">
        <v>212</v>
      </c>
      <c r="E38" s="173" t="s">
        <v>213</v>
      </c>
      <c r="F38" s="172" t="s">
        <v>214</v>
      </c>
      <c r="G38" s="173" t="s">
        <v>215</v>
      </c>
      <c r="H38" s="172" t="s">
        <v>216</v>
      </c>
      <c r="I38" s="172" t="s">
        <v>216</v>
      </c>
      <c r="J38" s="172" t="s">
        <v>69</v>
      </c>
      <c r="K38" s="173">
        <v>25</v>
      </c>
      <c r="L38" s="173"/>
      <c r="M38" s="173">
        <v>30</v>
      </c>
      <c r="N38" s="174" t="s">
        <v>71</v>
      </c>
      <c r="O38" s="175">
        <f t="shared" si="14"/>
        <v>55380</v>
      </c>
      <c r="P38" s="175">
        <v>55380</v>
      </c>
      <c r="Q38" s="175">
        <v>0</v>
      </c>
      <c r="R38" s="175">
        <v>0</v>
      </c>
      <c r="S38" s="170">
        <v>1</v>
      </c>
      <c r="T38" s="174">
        <v>12</v>
      </c>
      <c r="U38" s="176">
        <f t="shared" si="1"/>
        <v>0</v>
      </c>
      <c r="V38" s="177">
        <f t="shared" si="2"/>
        <v>0</v>
      </c>
      <c r="W38" s="177">
        <v>0</v>
      </c>
      <c r="X38" s="177">
        <f t="shared" si="3"/>
        <v>0</v>
      </c>
      <c r="Y38" s="177">
        <v>0</v>
      </c>
      <c r="Z38" s="177">
        <f t="shared" ref="Z38:Z39" si="18">Y38*T38</f>
        <v>0</v>
      </c>
      <c r="AA38" s="177">
        <v>0</v>
      </c>
      <c r="AB38" s="177">
        <f t="shared" ref="AB38:AB39" si="19">AA38*T38</f>
        <v>0</v>
      </c>
      <c r="AC38" s="177">
        <v>0</v>
      </c>
      <c r="AD38" s="177">
        <f t="shared" si="6"/>
        <v>0</v>
      </c>
      <c r="AE38" s="177">
        <v>0</v>
      </c>
      <c r="AF38" s="177">
        <f t="shared" si="10"/>
        <v>0</v>
      </c>
      <c r="AG38" s="177">
        <v>0</v>
      </c>
      <c r="AH38" s="177">
        <f t="shared" si="11"/>
        <v>0</v>
      </c>
      <c r="AI38" s="177">
        <v>0</v>
      </c>
      <c r="AJ38" s="177">
        <f t="shared" si="12"/>
        <v>0</v>
      </c>
      <c r="AK38" s="177">
        <v>0</v>
      </c>
      <c r="AL38" s="177">
        <f t="shared" si="15"/>
        <v>0</v>
      </c>
      <c r="AM38" s="177">
        <f t="shared" si="8"/>
        <v>0</v>
      </c>
      <c r="AN38" s="178">
        <f t="shared" si="7"/>
        <v>0</v>
      </c>
      <c r="AO38" s="179">
        <f t="shared" si="9"/>
        <v>0</v>
      </c>
      <c r="AP38" s="170">
        <v>5</v>
      </c>
      <c r="AQ38" s="180"/>
      <c r="AR38" s="180"/>
      <c r="AS38" s="181"/>
    </row>
    <row r="39" spans="1:45" s="17" customFormat="1" ht="63" customHeight="1" thickBot="1" x14ac:dyDescent="0.25">
      <c r="A39" s="182">
        <v>29</v>
      </c>
      <c r="B39" s="183">
        <v>5</v>
      </c>
      <c r="C39" s="184" t="s">
        <v>217</v>
      </c>
      <c r="D39" s="184" t="s">
        <v>212</v>
      </c>
      <c r="E39" s="185" t="s">
        <v>218</v>
      </c>
      <c r="F39" s="184" t="s">
        <v>219</v>
      </c>
      <c r="G39" s="185" t="s">
        <v>215</v>
      </c>
      <c r="H39" s="184" t="s">
        <v>216</v>
      </c>
      <c r="I39" s="184" t="s">
        <v>216</v>
      </c>
      <c r="J39" s="184" t="s">
        <v>69</v>
      </c>
      <c r="K39" s="185">
        <v>25</v>
      </c>
      <c r="L39" s="185"/>
      <c r="M39" s="185">
        <v>4</v>
      </c>
      <c r="N39" s="186" t="s">
        <v>71</v>
      </c>
      <c r="O39" s="187">
        <f t="shared" si="14"/>
        <v>390</v>
      </c>
      <c r="P39" s="187">
        <v>390</v>
      </c>
      <c r="Q39" s="187">
        <v>0</v>
      </c>
      <c r="R39" s="187">
        <v>0</v>
      </c>
      <c r="S39" s="182">
        <v>1</v>
      </c>
      <c r="T39" s="186">
        <v>12</v>
      </c>
      <c r="U39" s="188">
        <f t="shared" si="1"/>
        <v>0</v>
      </c>
      <c r="V39" s="189">
        <f t="shared" si="2"/>
        <v>0</v>
      </c>
      <c r="W39" s="189">
        <v>0</v>
      </c>
      <c r="X39" s="189">
        <f t="shared" si="3"/>
        <v>0</v>
      </c>
      <c r="Y39" s="189">
        <v>0</v>
      </c>
      <c r="Z39" s="189">
        <f t="shared" si="18"/>
        <v>0</v>
      </c>
      <c r="AA39" s="189">
        <v>0</v>
      </c>
      <c r="AB39" s="189">
        <f t="shared" si="19"/>
        <v>0</v>
      </c>
      <c r="AC39" s="189">
        <v>0</v>
      </c>
      <c r="AD39" s="189">
        <f t="shared" si="6"/>
        <v>0</v>
      </c>
      <c r="AE39" s="189">
        <v>0</v>
      </c>
      <c r="AF39" s="189">
        <f t="shared" si="10"/>
        <v>0</v>
      </c>
      <c r="AG39" s="189">
        <v>0</v>
      </c>
      <c r="AH39" s="189">
        <f t="shared" si="11"/>
        <v>0</v>
      </c>
      <c r="AI39" s="189">
        <v>0</v>
      </c>
      <c r="AJ39" s="189">
        <f t="shared" si="12"/>
        <v>0</v>
      </c>
      <c r="AK39" s="189">
        <v>0</v>
      </c>
      <c r="AL39" s="189">
        <f t="shared" si="15"/>
        <v>0</v>
      </c>
      <c r="AM39" s="189">
        <f t="shared" si="8"/>
        <v>0</v>
      </c>
      <c r="AN39" s="190">
        <f t="shared" si="7"/>
        <v>0</v>
      </c>
      <c r="AO39" s="191">
        <f t="shared" si="9"/>
        <v>0</v>
      </c>
      <c r="AP39" s="182">
        <v>5</v>
      </c>
      <c r="AQ39" s="192">
        <f>SUM(AM38:AM39)</f>
        <v>0</v>
      </c>
      <c r="AR39" s="192">
        <f>AQ39*0.23</f>
        <v>0</v>
      </c>
      <c r="AS39" s="193">
        <f>AQ39+AR39</f>
        <v>0</v>
      </c>
    </row>
    <row r="40" spans="1:45" s="17" customFormat="1" ht="63" customHeight="1" thickBot="1" x14ac:dyDescent="0.25">
      <c r="A40" s="203">
        <v>30</v>
      </c>
      <c r="B40" s="204">
        <v>6</v>
      </c>
      <c r="C40" s="205" t="s">
        <v>220</v>
      </c>
      <c r="D40" s="205" t="s">
        <v>221</v>
      </c>
      <c r="E40" s="206" t="s">
        <v>222</v>
      </c>
      <c r="F40" s="205" t="s">
        <v>223</v>
      </c>
      <c r="G40" s="206" t="s">
        <v>155</v>
      </c>
      <c r="H40" s="205" t="s">
        <v>156</v>
      </c>
      <c r="I40" s="205" t="s">
        <v>224</v>
      </c>
      <c r="J40" s="205"/>
      <c r="K40" s="206">
        <v>5</v>
      </c>
      <c r="L40" s="206"/>
      <c r="M40" s="206">
        <v>55</v>
      </c>
      <c r="N40" s="207" t="s">
        <v>65</v>
      </c>
      <c r="O40" s="208">
        <f t="shared" ref="O40:O50" si="20">SUM(P40:R40)</f>
        <v>138830</v>
      </c>
      <c r="P40" s="208">
        <v>138830</v>
      </c>
      <c r="Q40" s="208">
        <v>0</v>
      </c>
      <c r="R40" s="208">
        <v>0</v>
      </c>
      <c r="S40" s="203">
        <v>1</v>
      </c>
      <c r="T40" s="207">
        <v>12</v>
      </c>
      <c r="U40" s="209">
        <f t="shared" si="1"/>
        <v>0</v>
      </c>
      <c r="V40" s="210">
        <f t="shared" si="2"/>
        <v>0</v>
      </c>
      <c r="W40" s="210">
        <v>0</v>
      </c>
      <c r="X40" s="210">
        <f t="shared" si="3"/>
        <v>0</v>
      </c>
      <c r="Y40" s="210">
        <v>0</v>
      </c>
      <c r="Z40" s="210">
        <f t="shared" ref="Z40:Z70" si="21">Y40*T40*M40</f>
        <v>0</v>
      </c>
      <c r="AA40" s="210">
        <v>0</v>
      </c>
      <c r="AB40" s="210">
        <f t="shared" ref="AB40:AB70" si="22">AA40*T40*M40</f>
        <v>0</v>
      </c>
      <c r="AC40" s="210">
        <v>0</v>
      </c>
      <c r="AD40" s="210">
        <f t="shared" si="6"/>
        <v>0</v>
      </c>
      <c r="AE40" s="210">
        <v>0</v>
      </c>
      <c r="AF40" s="210">
        <f t="shared" si="10"/>
        <v>0</v>
      </c>
      <c r="AG40" s="210">
        <v>0</v>
      </c>
      <c r="AH40" s="210">
        <f t="shared" si="11"/>
        <v>0</v>
      </c>
      <c r="AI40" s="210">
        <v>0</v>
      </c>
      <c r="AJ40" s="210">
        <f t="shared" si="12"/>
        <v>0</v>
      </c>
      <c r="AK40" s="210">
        <v>0</v>
      </c>
      <c r="AL40" s="210">
        <f t="shared" si="15"/>
        <v>0</v>
      </c>
      <c r="AM40" s="210">
        <f t="shared" si="8"/>
        <v>0</v>
      </c>
      <c r="AN40" s="211">
        <f t="shared" si="7"/>
        <v>0</v>
      </c>
      <c r="AO40" s="212">
        <f t="shared" si="9"/>
        <v>0</v>
      </c>
      <c r="AP40" s="203">
        <v>6</v>
      </c>
      <c r="AQ40" s="213">
        <f>SUM(AM40)</f>
        <v>0</v>
      </c>
      <c r="AR40" s="213">
        <f>AQ40*0.23</f>
        <v>0</v>
      </c>
      <c r="AS40" s="214">
        <f>AQ40+AR40</f>
        <v>0</v>
      </c>
    </row>
    <row r="41" spans="1:45" s="17" customFormat="1" ht="63" customHeight="1" thickBot="1" x14ac:dyDescent="0.25">
      <c r="A41" s="194">
        <v>31</v>
      </c>
      <c r="B41" s="195">
        <v>7</v>
      </c>
      <c r="C41" s="196" t="s">
        <v>225</v>
      </c>
      <c r="D41" s="196" t="s">
        <v>226</v>
      </c>
      <c r="E41" s="197" t="s">
        <v>227</v>
      </c>
      <c r="F41" s="196" t="s">
        <v>228</v>
      </c>
      <c r="G41" s="197" t="s">
        <v>229</v>
      </c>
      <c r="H41" s="196" t="s">
        <v>81</v>
      </c>
      <c r="I41" s="196" t="s">
        <v>81</v>
      </c>
      <c r="J41" s="196" t="s">
        <v>230</v>
      </c>
      <c r="K41" s="197"/>
      <c r="L41" s="197"/>
      <c r="M41" s="197">
        <v>92</v>
      </c>
      <c r="N41" s="198" t="s">
        <v>231</v>
      </c>
      <c r="O41" s="199">
        <f t="shared" si="20"/>
        <v>369050</v>
      </c>
      <c r="P41" s="199">
        <v>280650</v>
      </c>
      <c r="Q41" s="199">
        <v>88400</v>
      </c>
      <c r="R41" s="199">
        <v>0</v>
      </c>
      <c r="S41" s="224">
        <v>1</v>
      </c>
      <c r="T41" s="225">
        <v>12</v>
      </c>
      <c r="U41" s="200">
        <f t="shared" si="1"/>
        <v>0</v>
      </c>
      <c r="V41" s="226">
        <f t="shared" si="2"/>
        <v>0</v>
      </c>
      <c r="W41" s="226">
        <v>0</v>
      </c>
      <c r="X41" s="226">
        <f t="shared" si="3"/>
        <v>0</v>
      </c>
      <c r="Y41" s="226">
        <v>0</v>
      </c>
      <c r="Z41" s="226">
        <f t="shared" si="21"/>
        <v>0</v>
      </c>
      <c r="AA41" s="226">
        <v>0</v>
      </c>
      <c r="AB41" s="226">
        <f t="shared" si="22"/>
        <v>0</v>
      </c>
      <c r="AC41" s="226">
        <v>0</v>
      </c>
      <c r="AD41" s="226">
        <f t="shared" si="6"/>
        <v>0</v>
      </c>
      <c r="AE41" s="226">
        <v>0</v>
      </c>
      <c r="AF41" s="226">
        <f t="shared" si="10"/>
        <v>0</v>
      </c>
      <c r="AG41" s="226">
        <v>0</v>
      </c>
      <c r="AH41" s="226">
        <f t="shared" si="11"/>
        <v>0</v>
      </c>
      <c r="AI41" s="226">
        <v>0</v>
      </c>
      <c r="AJ41" s="226">
        <f t="shared" si="12"/>
        <v>0</v>
      </c>
      <c r="AK41" s="226">
        <v>0</v>
      </c>
      <c r="AL41" s="226">
        <f t="shared" si="15"/>
        <v>0</v>
      </c>
      <c r="AM41" s="226">
        <f t="shared" si="8"/>
        <v>0</v>
      </c>
      <c r="AN41" s="227">
        <f t="shared" si="7"/>
        <v>0</v>
      </c>
      <c r="AO41" s="228">
        <f t="shared" si="9"/>
        <v>0</v>
      </c>
      <c r="AP41" s="229">
        <v>7</v>
      </c>
      <c r="AQ41" s="201">
        <f>SUM(AM41)</f>
        <v>0</v>
      </c>
      <c r="AR41" s="201">
        <f>AQ41*0.23</f>
        <v>0</v>
      </c>
      <c r="AS41" s="202">
        <f>AQ41+AR41</f>
        <v>0</v>
      </c>
    </row>
    <row r="42" spans="1:45" s="17" customFormat="1" ht="63" customHeight="1" thickBot="1" x14ac:dyDescent="0.25">
      <c r="A42" s="215">
        <v>32</v>
      </c>
      <c r="B42" s="216">
        <v>8</v>
      </c>
      <c r="C42" s="217" t="s">
        <v>232</v>
      </c>
      <c r="D42" s="217" t="s">
        <v>233</v>
      </c>
      <c r="E42" s="218" t="s">
        <v>234</v>
      </c>
      <c r="F42" s="217" t="s">
        <v>235</v>
      </c>
      <c r="G42" s="218" t="s">
        <v>175</v>
      </c>
      <c r="H42" s="217" t="s">
        <v>176</v>
      </c>
      <c r="I42" s="217" t="s">
        <v>236</v>
      </c>
      <c r="J42" s="217" t="s">
        <v>237</v>
      </c>
      <c r="K42" s="218">
        <v>3</v>
      </c>
      <c r="L42" s="218"/>
      <c r="M42" s="219">
        <v>50</v>
      </c>
      <c r="N42" s="219" t="s">
        <v>65</v>
      </c>
      <c r="O42" s="220">
        <f t="shared" si="20"/>
        <v>154490</v>
      </c>
      <c r="P42" s="220">
        <v>154490</v>
      </c>
      <c r="Q42" s="220">
        <v>0</v>
      </c>
      <c r="R42" s="220">
        <v>0</v>
      </c>
      <c r="S42" s="215">
        <v>1</v>
      </c>
      <c r="T42" s="219">
        <v>12</v>
      </c>
      <c r="U42" s="221">
        <f t="shared" si="1"/>
        <v>0</v>
      </c>
      <c r="V42" s="230">
        <f t="shared" si="2"/>
        <v>0</v>
      </c>
      <c r="W42" s="230">
        <v>0</v>
      </c>
      <c r="X42" s="230">
        <f t="shared" si="3"/>
        <v>0</v>
      </c>
      <c r="Y42" s="230">
        <v>0</v>
      </c>
      <c r="Z42" s="230">
        <f t="shared" si="21"/>
        <v>0</v>
      </c>
      <c r="AA42" s="230">
        <v>0</v>
      </c>
      <c r="AB42" s="230">
        <f t="shared" si="22"/>
        <v>0</v>
      </c>
      <c r="AC42" s="230">
        <v>0</v>
      </c>
      <c r="AD42" s="230">
        <f t="shared" si="6"/>
        <v>0</v>
      </c>
      <c r="AE42" s="230">
        <v>0</v>
      </c>
      <c r="AF42" s="230">
        <f t="shared" si="10"/>
        <v>0</v>
      </c>
      <c r="AG42" s="230">
        <v>0</v>
      </c>
      <c r="AH42" s="230">
        <f t="shared" si="11"/>
        <v>0</v>
      </c>
      <c r="AI42" s="230">
        <v>0</v>
      </c>
      <c r="AJ42" s="230">
        <f t="shared" si="12"/>
        <v>0</v>
      </c>
      <c r="AK42" s="230">
        <v>0</v>
      </c>
      <c r="AL42" s="230">
        <f t="shared" si="15"/>
        <v>0</v>
      </c>
      <c r="AM42" s="230">
        <f t="shared" si="8"/>
        <v>0</v>
      </c>
      <c r="AN42" s="231">
        <f t="shared" si="7"/>
        <v>0</v>
      </c>
      <c r="AO42" s="232">
        <f t="shared" si="9"/>
        <v>0</v>
      </c>
      <c r="AP42" s="215">
        <v>8</v>
      </c>
      <c r="AQ42" s="222">
        <f>SUM(AM42)</f>
        <v>0</v>
      </c>
      <c r="AR42" s="222">
        <f>AQ42*0.23</f>
        <v>0</v>
      </c>
      <c r="AS42" s="223">
        <f>AQ42+AR42</f>
        <v>0</v>
      </c>
    </row>
    <row r="43" spans="1:45" s="17" customFormat="1" ht="63" customHeight="1" x14ac:dyDescent="0.2">
      <c r="A43" s="246">
        <v>33</v>
      </c>
      <c r="B43" s="247">
        <v>9</v>
      </c>
      <c r="C43" s="248" t="s">
        <v>238</v>
      </c>
      <c r="D43" s="248" t="s">
        <v>239</v>
      </c>
      <c r="E43" s="249" t="s">
        <v>240</v>
      </c>
      <c r="F43" s="248" t="s">
        <v>241</v>
      </c>
      <c r="G43" s="249" t="s">
        <v>242</v>
      </c>
      <c r="H43" s="248" t="s">
        <v>81</v>
      </c>
      <c r="I43" s="248" t="s">
        <v>81</v>
      </c>
      <c r="J43" s="248" t="s">
        <v>243</v>
      </c>
      <c r="K43" s="249">
        <v>7</v>
      </c>
      <c r="L43" s="249"/>
      <c r="M43" s="250">
        <v>800</v>
      </c>
      <c r="N43" s="250" t="s">
        <v>244</v>
      </c>
      <c r="O43" s="251">
        <f t="shared" si="20"/>
        <v>2400000</v>
      </c>
      <c r="P43" s="251">
        <f>1200000*0.6</f>
        <v>720000</v>
      </c>
      <c r="Q43" s="251">
        <f>550000*0.6</f>
        <v>330000</v>
      </c>
      <c r="R43" s="251">
        <f>2250000*0.6</f>
        <v>1350000</v>
      </c>
      <c r="S43" s="246">
        <v>1</v>
      </c>
      <c r="T43" s="250">
        <v>12</v>
      </c>
      <c r="U43" s="252">
        <f t="shared" ref="U43:U70" si="23">E$1</f>
        <v>0</v>
      </c>
      <c r="V43" s="253">
        <f t="shared" ref="V43:V70" si="24">U43*O43</f>
        <v>0</v>
      </c>
      <c r="W43" s="253">
        <v>0</v>
      </c>
      <c r="X43" s="253">
        <f t="shared" si="3"/>
        <v>0</v>
      </c>
      <c r="Y43" s="253">
        <v>0</v>
      </c>
      <c r="Z43" s="253">
        <f t="shared" si="21"/>
        <v>0</v>
      </c>
      <c r="AA43" s="253">
        <v>0</v>
      </c>
      <c r="AB43" s="253">
        <f t="shared" si="22"/>
        <v>0</v>
      </c>
      <c r="AC43" s="253">
        <v>0</v>
      </c>
      <c r="AD43" s="253">
        <f t="shared" ref="AD43:AD70" si="25">AC43*O43/1000</f>
        <v>0</v>
      </c>
      <c r="AE43" s="253">
        <v>0</v>
      </c>
      <c r="AF43" s="253">
        <f>AE43*O43/1000</f>
        <v>0</v>
      </c>
      <c r="AG43" s="253">
        <v>0</v>
      </c>
      <c r="AH43" s="253">
        <f>AG43*P43/1000</f>
        <v>0</v>
      </c>
      <c r="AI43" s="253">
        <v>0</v>
      </c>
      <c r="AJ43" s="253">
        <f>AI43*Q43/1000</f>
        <v>0</v>
      </c>
      <c r="AK43" s="253">
        <v>0</v>
      </c>
      <c r="AL43" s="253">
        <f>AK43*R43/1000</f>
        <v>0</v>
      </c>
      <c r="AM43" s="253">
        <f t="shared" si="8"/>
        <v>0</v>
      </c>
      <c r="AN43" s="254">
        <f t="shared" si="7"/>
        <v>0</v>
      </c>
      <c r="AO43" s="255">
        <f t="shared" si="9"/>
        <v>0</v>
      </c>
      <c r="AP43" s="246">
        <v>9</v>
      </c>
      <c r="AQ43" s="250"/>
      <c r="AR43" s="250"/>
      <c r="AS43" s="256"/>
    </row>
    <row r="44" spans="1:45" s="17" customFormat="1" ht="63" customHeight="1" x14ac:dyDescent="0.2">
      <c r="A44" s="257">
        <v>33</v>
      </c>
      <c r="B44" s="258">
        <v>9</v>
      </c>
      <c r="C44" s="259" t="s">
        <v>238</v>
      </c>
      <c r="D44" s="259" t="s">
        <v>239</v>
      </c>
      <c r="E44" s="260" t="s">
        <v>240</v>
      </c>
      <c r="F44" s="259" t="s">
        <v>241</v>
      </c>
      <c r="G44" s="260" t="s">
        <v>242</v>
      </c>
      <c r="H44" s="259" t="s">
        <v>81</v>
      </c>
      <c r="I44" s="259" t="s">
        <v>81</v>
      </c>
      <c r="J44" s="259" t="s">
        <v>243</v>
      </c>
      <c r="K44" s="260">
        <v>7</v>
      </c>
      <c r="L44" s="260"/>
      <c r="M44" s="262">
        <v>800</v>
      </c>
      <c r="N44" s="261" t="s">
        <v>245</v>
      </c>
      <c r="O44" s="263">
        <f>SUM(P44:R44)</f>
        <v>1600000</v>
      </c>
      <c r="P44" s="263">
        <f>1200000*0.4</f>
        <v>480000</v>
      </c>
      <c r="Q44" s="263">
        <f>550000*0.4</f>
        <v>220000</v>
      </c>
      <c r="R44" s="263">
        <f>2250000*0.4</f>
        <v>900000</v>
      </c>
      <c r="S44" s="257">
        <v>1</v>
      </c>
      <c r="T44" s="261">
        <v>12</v>
      </c>
      <c r="U44" s="264">
        <f t="shared" si="23"/>
        <v>0</v>
      </c>
      <c r="V44" s="265">
        <f t="shared" si="24"/>
        <v>0</v>
      </c>
      <c r="W44" s="265">
        <v>0</v>
      </c>
      <c r="X44" s="265">
        <f>W44*T44</f>
        <v>0</v>
      </c>
      <c r="Y44" s="265">
        <v>0</v>
      </c>
      <c r="Z44" s="265">
        <f t="shared" si="21"/>
        <v>0</v>
      </c>
      <c r="AA44" s="265">
        <v>0</v>
      </c>
      <c r="AB44" s="265">
        <f t="shared" si="22"/>
        <v>0</v>
      </c>
      <c r="AC44" s="265">
        <v>0</v>
      </c>
      <c r="AD44" s="265">
        <f t="shared" si="25"/>
        <v>0</v>
      </c>
      <c r="AE44" s="265">
        <v>0</v>
      </c>
      <c r="AF44" s="265">
        <f>AE44*O44/1000</f>
        <v>0</v>
      </c>
      <c r="AG44" s="265">
        <v>0</v>
      </c>
      <c r="AH44" s="265">
        <f>AG44*P44/1000</f>
        <v>0</v>
      </c>
      <c r="AI44" s="265">
        <v>0</v>
      </c>
      <c r="AJ44" s="265">
        <f>AI44*Q44/1000</f>
        <v>0</v>
      </c>
      <c r="AK44" s="265">
        <v>0</v>
      </c>
      <c r="AL44" s="265">
        <f>AK44*R44/1000</f>
        <v>0</v>
      </c>
      <c r="AM44" s="265">
        <f>AL44+AJ44+AH44+AF44+AD44+AB44+Z44+X44+V44</f>
        <v>0</v>
      </c>
      <c r="AN44" s="266">
        <f>AM44*0.23</f>
        <v>0</v>
      </c>
      <c r="AO44" s="267">
        <f>AM44+AN44</f>
        <v>0</v>
      </c>
      <c r="AP44" s="257">
        <v>9</v>
      </c>
      <c r="AQ44" s="268"/>
      <c r="AR44" s="268"/>
      <c r="AS44" s="269"/>
    </row>
    <row r="45" spans="1:45" s="17" customFormat="1" ht="63" customHeight="1" thickBot="1" x14ac:dyDescent="0.25">
      <c r="A45" s="270">
        <v>34</v>
      </c>
      <c r="B45" s="271">
        <v>9</v>
      </c>
      <c r="C45" s="272" t="s">
        <v>238</v>
      </c>
      <c r="D45" s="272" t="s">
        <v>239</v>
      </c>
      <c r="E45" s="273" t="s">
        <v>246</v>
      </c>
      <c r="F45" s="272" t="s">
        <v>247</v>
      </c>
      <c r="G45" s="273" t="s">
        <v>248</v>
      </c>
      <c r="H45" s="272" t="s">
        <v>81</v>
      </c>
      <c r="I45" s="272" t="s">
        <v>81</v>
      </c>
      <c r="J45" s="272" t="s">
        <v>249</v>
      </c>
      <c r="K45" s="273">
        <v>2</v>
      </c>
      <c r="L45" s="273"/>
      <c r="M45" s="274">
        <v>32</v>
      </c>
      <c r="N45" s="274" t="s">
        <v>68</v>
      </c>
      <c r="O45" s="275">
        <v>15000</v>
      </c>
      <c r="P45" s="275">
        <f>15000*0.4</f>
        <v>6000</v>
      </c>
      <c r="Q45" s="275">
        <f>15000*0.6</f>
        <v>9000</v>
      </c>
      <c r="R45" s="275">
        <v>0</v>
      </c>
      <c r="S45" s="276">
        <v>1</v>
      </c>
      <c r="T45" s="277">
        <v>12</v>
      </c>
      <c r="U45" s="278">
        <f t="shared" si="23"/>
        <v>0</v>
      </c>
      <c r="V45" s="279">
        <f t="shared" si="24"/>
        <v>0</v>
      </c>
      <c r="W45" s="279">
        <v>0</v>
      </c>
      <c r="X45" s="279">
        <f t="shared" si="3"/>
        <v>0</v>
      </c>
      <c r="Y45" s="279">
        <v>0</v>
      </c>
      <c r="Z45" s="279">
        <f t="shared" si="21"/>
        <v>0</v>
      </c>
      <c r="AA45" s="279">
        <v>0</v>
      </c>
      <c r="AB45" s="279">
        <f t="shared" si="22"/>
        <v>0</v>
      </c>
      <c r="AC45" s="279">
        <v>0</v>
      </c>
      <c r="AD45" s="279">
        <f t="shared" si="25"/>
        <v>0</v>
      </c>
      <c r="AE45" s="279">
        <v>0</v>
      </c>
      <c r="AF45" s="279">
        <f>AE45*O45</f>
        <v>0</v>
      </c>
      <c r="AG45" s="279">
        <v>0</v>
      </c>
      <c r="AH45" s="280">
        <f>AG45*P45</f>
        <v>0</v>
      </c>
      <c r="AI45" s="279">
        <v>0</v>
      </c>
      <c r="AJ45" s="279">
        <f>AI45*Q45</f>
        <v>0</v>
      </c>
      <c r="AK45" s="279">
        <v>0</v>
      </c>
      <c r="AL45" s="279">
        <f>AK45*R45</f>
        <v>0</v>
      </c>
      <c r="AM45" s="279">
        <f t="shared" si="8"/>
        <v>0</v>
      </c>
      <c r="AN45" s="281">
        <f t="shared" si="7"/>
        <v>0</v>
      </c>
      <c r="AO45" s="282">
        <f t="shared" si="9"/>
        <v>0</v>
      </c>
      <c r="AP45" s="270">
        <v>9</v>
      </c>
      <c r="AQ45" s="283">
        <f>SUM(AM43:AM45)</f>
        <v>0</v>
      </c>
      <c r="AR45" s="283">
        <f>AQ45*0.23</f>
        <v>0</v>
      </c>
      <c r="AS45" s="284">
        <f>AQ45+AR45</f>
        <v>0</v>
      </c>
    </row>
    <row r="46" spans="1:45" s="17" customFormat="1" ht="63" customHeight="1" x14ac:dyDescent="0.2">
      <c r="A46" s="285">
        <v>35</v>
      </c>
      <c r="B46" s="286">
        <v>10</v>
      </c>
      <c r="C46" s="287" t="s">
        <v>75</v>
      </c>
      <c r="D46" s="287" t="s">
        <v>76</v>
      </c>
      <c r="E46" s="288" t="s">
        <v>250</v>
      </c>
      <c r="F46" s="287" t="s">
        <v>251</v>
      </c>
      <c r="G46" s="288" t="s">
        <v>252</v>
      </c>
      <c r="H46" s="287" t="s">
        <v>81</v>
      </c>
      <c r="I46" s="287" t="s">
        <v>81</v>
      </c>
      <c r="J46" s="287" t="s">
        <v>77</v>
      </c>
      <c r="K46" s="288">
        <v>5</v>
      </c>
      <c r="L46" s="288"/>
      <c r="M46" s="289">
        <v>15</v>
      </c>
      <c r="N46" s="289" t="s">
        <v>68</v>
      </c>
      <c r="O46" s="290">
        <f t="shared" si="20"/>
        <v>76000</v>
      </c>
      <c r="P46" s="290">
        <v>19000</v>
      </c>
      <c r="Q46" s="290">
        <v>57000</v>
      </c>
      <c r="R46" s="290">
        <v>0</v>
      </c>
      <c r="S46" s="285">
        <v>1</v>
      </c>
      <c r="T46" s="289">
        <v>12</v>
      </c>
      <c r="U46" s="291">
        <f t="shared" si="23"/>
        <v>0</v>
      </c>
      <c r="V46" s="292">
        <f t="shared" si="24"/>
        <v>0</v>
      </c>
      <c r="W46" s="292">
        <v>0</v>
      </c>
      <c r="X46" s="292">
        <f t="shared" si="3"/>
        <v>0</v>
      </c>
      <c r="Y46" s="292">
        <v>0</v>
      </c>
      <c r="Z46" s="292">
        <f t="shared" si="21"/>
        <v>0</v>
      </c>
      <c r="AA46" s="292">
        <v>0</v>
      </c>
      <c r="AB46" s="292">
        <f t="shared" si="22"/>
        <v>0</v>
      </c>
      <c r="AC46" s="292">
        <v>0</v>
      </c>
      <c r="AD46" s="292">
        <f t="shared" si="25"/>
        <v>0</v>
      </c>
      <c r="AE46" s="292">
        <v>0</v>
      </c>
      <c r="AF46" s="292">
        <f>AE46*O46</f>
        <v>0</v>
      </c>
      <c r="AG46" s="292">
        <v>0</v>
      </c>
      <c r="AH46" s="293">
        <f>AG46*P46</f>
        <v>0</v>
      </c>
      <c r="AI46" s="292">
        <v>0</v>
      </c>
      <c r="AJ46" s="292">
        <f>AI46*Q46</f>
        <v>0</v>
      </c>
      <c r="AK46" s="292">
        <v>0</v>
      </c>
      <c r="AL46" s="292">
        <f>AK46*R46</f>
        <v>0</v>
      </c>
      <c r="AM46" s="292">
        <f t="shared" si="8"/>
        <v>0</v>
      </c>
      <c r="AN46" s="294">
        <f t="shared" si="7"/>
        <v>0</v>
      </c>
      <c r="AO46" s="295">
        <f t="shared" si="9"/>
        <v>0</v>
      </c>
      <c r="AP46" s="296">
        <v>10</v>
      </c>
      <c r="AQ46" s="297"/>
      <c r="AR46" s="297"/>
      <c r="AS46" s="298"/>
    </row>
    <row r="47" spans="1:45" s="17" customFormat="1" ht="63" customHeight="1" x14ac:dyDescent="0.2">
      <c r="A47" s="299">
        <v>36</v>
      </c>
      <c r="B47" s="300">
        <v>10</v>
      </c>
      <c r="C47" s="301" t="s">
        <v>75</v>
      </c>
      <c r="D47" s="301" t="s">
        <v>76</v>
      </c>
      <c r="E47" s="302" t="s">
        <v>253</v>
      </c>
      <c r="F47" s="301" t="s">
        <v>254</v>
      </c>
      <c r="G47" s="302" t="s">
        <v>175</v>
      </c>
      <c r="H47" s="301" t="s">
        <v>176</v>
      </c>
      <c r="I47" s="301" t="s">
        <v>176</v>
      </c>
      <c r="J47" s="301" t="s">
        <v>255</v>
      </c>
      <c r="K47" s="302">
        <v>13</v>
      </c>
      <c r="L47" s="302"/>
      <c r="M47" s="303">
        <v>32</v>
      </c>
      <c r="N47" s="303" t="s">
        <v>67</v>
      </c>
      <c r="O47" s="304">
        <f t="shared" si="20"/>
        <v>52000</v>
      </c>
      <c r="P47" s="304">
        <v>52000</v>
      </c>
      <c r="Q47" s="304">
        <v>0</v>
      </c>
      <c r="R47" s="304">
        <v>0</v>
      </c>
      <c r="S47" s="299">
        <v>1</v>
      </c>
      <c r="T47" s="303">
        <v>12</v>
      </c>
      <c r="U47" s="305">
        <f t="shared" si="23"/>
        <v>0</v>
      </c>
      <c r="V47" s="306">
        <f t="shared" si="24"/>
        <v>0</v>
      </c>
      <c r="W47" s="306">
        <v>0</v>
      </c>
      <c r="X47" s="306">
        <f t="shared" si="3"/>
        <v>0</v>
      </c>
      <c r="Y47" s="306">
        <v>0</v>
      </c>
      <c r="Z47" s="306">
        <f t="shared" si="21"/>
        <v>0</v>
      </c>
      <c r="AA47" s="306">
        <v>0</v>
      </c>
      <c r="AB47" s="306">
        <f t="shared" si="22"/>
        <v>0</v>
      </c>
      <c r="AC47" s="306">
        <v>0</v>
      </c>
      <c r="AD47" s="306">
        <f t="shared" si="25"/>
        <v>0</v>
      </c>
      <c r="AE47" s="306">
        <v>0</v>
      </c>
      <c r="AF47" s="306">
        <f>AE47*O47</f>
        <v>0</v>
      </c>
      <c r="AG47" s="306">
        <v>0</v>
      </c>
      <c r="AH47" s="306">
        <f>AG47*P47</f>
        <v>0</v>
      </c>
      <c r="AI47" s="306">
        <v>0</v>
      </c>
      <c r="AJ47" s="306">
        <f>AI47*Q47</f>
        <v>0</v>
      </c>
      <c r="AK47" s="306">
        <v>0</v>
      </c>
      <c r="AL47" s="306">
        <f>AK47*R47</f>
        <v>0</v>
      </c>
      <c r="AM47" s="306">
        <f t="shared" si="8"/>
        <v>0</v>
      </c>
      <c r="AN47" s="307">
        <f t="shared" si="7"/>
        <v>0</v>
      </c>
      <c r="AO47" s="308">
        <f t="shared" si="9"/>
        <v>0</v>
      </c>
      <c r="AP47" s="299">
        <v>10</v>
      </c>
      <c r="AQ47" s="309"/>
      <c r="AR47" s="309"/>
      <c r="AS47" s="310"/>
    </row>
    <row r="48" spans="1:45" s="17" customFormat="1" ht="63" customHeight="1" thickBot="1" x14ac:dyDescent="0.25">
      <c r="A48" s="311">
        <v>37</v>
      </c>
      <c r="B48" s="312">
        <v>10</v>
      </c>
      <c r="C48" s="313" t="s">
        <v>75</v>
      </c>
      <c r="D48" s="313" t="s">
        <v>76</v>
      </c>
      <c r="E48" s="314" t="s">
        <v>256</v>
      </c>
      <c r="F48" s="313" t="s">
        <v>257</v>
      </c>
      <c r="G48" s="315" t="s">
        <v>155</v>
      </c>
      <c r="H48" s="313" t="s">
        <v>156</v>
      </c>
      <c r="I48" s="313" t="s">
        <v>156</v>
      </c>
      <c r="J48" s="313" t="s">
        <v>258</v>
      </c>
      <c r="K48" s="315" t="s">
        <v>259</v>
      </c>
      <c r="L48" s="315"/>
      <c r="M48" s="316">
        <v>20</v>
      </c>
      <c r="N48" s="316" t="s">
        <v>67</v>
      </c>
      <c r="O48" s="317">
        <f t="shared" si="20"/>
        <v>18000</v>
      </c>
      <c r="P48" s="317">
        <v>18000</v>
      </c>
      <c r="Q48" s="317">
        <v>0</v>
      </c>
      <c r="R48" s="317">
        <v>0</v>
      </c>
      <c r="S48" s="311">
        <v>1</v>
      </c>
      <c r="T48" s="316">
        <v>12</v>
      </c>
      <c r="U48" s="318">
        <f t="shared" si="23"/>
        <v>0</v>
      </c>
      <c r="V48" s="319">
        <f t="shared" si="24"/>
        <v>0</v>
      </c>
      <c r="W48" s="319">
        <v>0</v>
      </c>
      <c r="X48" s="319">
        <f t="shared" si="3"/>
        <v>0</v>
      </c>
      <c r="Y48" s="319">
        <v>0</v>
      </c>
      <c r="Z48" s="319">
        <f t="shared" si="21"/>
        <v>0</v>
      </c>
      <c r="AA48" s="319">
        <v>0</v>
      </c>
      <c r="AB48" s="319">
        <f t="shared" si="22"/>
        <v>0</v>
      </c>
      <c r="AC48" s="319">
        <v>0</v>
      </c>
      <c r="AD48" s="319">
        <f t="shared" si="25"/>
        <v>0</v>
      </c>
      <c r="AE48" s="319">
        <v>0</v>
      </c>
      <c r="AF48" s="319">
        <f>AE48*O48</f>
        <v>0</v>
      </c>
      <c r="AG48" s="319">
        <v>0</v>
      </c>
      <c r="AH48" s="319">
        <f>AG48*P48</f>
        <v>0</v>
      </c>
      <c r="AI48" s="319">
        <v>0</v>
      </c>
      <c r="AJ48" s="319">
        <f>AI48*Q48</f>
        <v>0</v>
      </c>
      <c r="AK48" s="319">
        <v>0</v>
      </c>
      <c r="AL48" s="319">
        <f>AK48*R48</f>
        <v>0</v>
      </c>
      <c r="AM48" s="319">
        <f t="shared" si="8"/>
        <v>0</v>
      </c>
      <c r="AN48" s="320">
        <f t="shared" si="7"/>
        <v>0</v>
      </c>
      <c r="AO48" s="321">
        <f t="shared" si="9"/>
        <v>0</v>
      </c>
      <c r="AP48" s="322">
        <v>10</v>
      </c>
      <c r="AQ48" s="323">
        <f>SUM(AM46:AM48)</f>
        <v>0</v>
      </c>
      <c r="AR48" s="323">
        <f>AQ48*0.23</f>
        <v>0</v>
      </c>
      <c r="AS48" s="324">
        <f>AQ48+AR48</f>
        <v>0</v>
      </c>
    </row>
    <row r="49" spans="1:45" s="23" customFormat="1" ht="63" customHeight="1" thickBot="1" x14ac:dyDescent="0.3">
      <c r="A49" s="325">
        <v>38</v>
      </c>
      <c r="B49" s="326">
        <v>11</v>
      </c>
      <c r="C49" s="327" t="s">
        <v>260</v>
      </c>
      <c r="D49" s="327" t="s">
        <v>261</v>
      </c>
      <c r="E49" s="328" t="s">
        <v>262</v>
      </c>
      <c r="F49" s="327" t="s">
        <v>263</v>
      </c>
      <c r="G49" s="328" t="s">
        <v>264</v>
      </c>
      <c r="H49" s="327" t="s">
        <v>81</v>
      </c>
      <c r="I49" s="327" t="s">
        <v>81</v>
      </c>
      <c r="J49" s="327" t="s">
        <v>265</v>
      </c>
      <c r="K49" s="328">
        <v>136</v>
      </c>
      <c r="L49" s="328"/>
      <c r="M49" s="329">
        <v>13</v>
      </c>
      <c r="N49" s="329" t="s">
        <v>67</v>
      </c>
      <c r="O49" s="330">
        <f t="shared" si="20"/>
        <v>22000</v>
      </c>
      <c r="P49" s="330">
        <v>22000</v>
      </c>
      <c r="Q49" s="330">
        <v>0</v>
      </c>
      <c r="R49" s="330">
        <v>0</v>
      </c>
      <c r="S49" s="331">
        <v>1</v>
      </c>
      <c r="T49" s="332">
        <v>12</v>
      </c>
      <c r="U49" s="333">
        <f t="shared" si="23"/>
        <v>0</v>
      </c>
      <c r="V49" s="334">
        <f t="shared" si="24"/>
        <v>0</v>
      </c>
      <c r="W49" s="334">
        <v>0</v>
      </c>
      <c r="X49" s="334">
        <f t="shared" si="3"/>
        <v>0</v>
      </c>
      <c r="Y49" s="334">
        <v>0</v>
      </c>
      <c r="Z49" s="334">
        <f t="shared" si="21"/>
        <v>0</v>
      </c>
      <c r="AA49" s="334">
        <v>0</v>
      </c>
      <c r="AB49" s="334">
        <f t="shared" si="22"/>
        <v>0</v>
      </c>
      <c r="AC49" s="334">
        <v>0</v>
      </c>
      <c r="AD49" s="334">
        <f t="shared" si="25"/>
        <v>0</v>
      </c>
      <c r="AE49" s="334">
        <v>0</v>
      </c>
      <c r="AF49" s="334">
        <f>AE49*O49</f>
        <v>0</v>
      </c>
      <c r="AG49" s="334">
        <v>0</v>
      </c>
      <c r="AH49" s="334">
        <f>AG49*P49</f>
        <v>0</v>
      </c>
      <c r="AI49" s="334">
        <v>0</v>
      </c>
      <c r="AJ49" s="334">
        <f>AI49*Q49</f>
        <v>0</v>
      </c>
      <c r="AK49" s="334">
        <v>0</v>
      </c>
      <c r="AL49" s="334">
        <f>AK49*R49</f>
        <v>0</v>
      </c>
      <c r="AM49" s="334">
        <f t="shared" si="8"/>
        <v>0</v>
      </c>
      <c r="AN49" s="335">
        <f t="shared" si="7"/>
        <v>0</v>
      </c>
      <c r="AO49" s="336">
        <f t="shared" si="9"/>
        <v>0</v>
      </c>
      <c r="AP49" s="325">
        <v>11</v>
      </c>
      <c r="AQ49" s="337">
        <f>SUM(AM49)</f>
        <v>0</v>
      </c>
      <c r="AR49" s="337">
        <f>AQ49*0.23</f>
        <v>0</v>
      </c>
      <c r="AS49" s="338">
        <f>AQ49+AR49</f>
        <v>0</v>
      </c>
    </row>
    <row r="50" spans="1:45" s="17" customFormat="1" ht="63" customHeight="1" x14ac:dyDescent="0.2">
      <c r="A50" s="233">
        <v>39</v>
      </c>
      <c r="B50" s="234">
        <v>12</v>
      </c>
      <c r="C50" s="235" t="s">
        <v>266</v>
      </c>
      <c r="D50" s="235" t="s">
        <v>267</v>
      </c>
      <c r="E50" s="236" t="s">
        <v>268</v>
      </c>
      <c r="F50" s="235" t="s">
        <v>269</v>
      </c>
      <c r="G50" s="236" t="s">
        <v>175</v>
      </c>
      <c r="H50" s="235" t="s">
        <v>176</v>
      </c>
      <c r="I50" s="235" t="s">
        <v>176</v>
      </c>
      <c r="J50" s="235" t="s">
        <v>270</v>
      </c>
      <c r="K50" s="236" t="s">
        <v>271</v>
      </c>
      <c r="L50" s="236"/>
      <c r="M50" s="237">
        <v>580</v>
      </c>
      <c r="N50" s="237" t="s">
        <v>244</v>
      </c>
      <c r="O50" s="238">
        <f t="shared" si="20"/>
        <v>1148790</v>
      </c>
      <c r="P50" s="238">
        <v>294580</v>
      </c>
      <c r="Q50" s="238">
        <v>126510</v>
      </c>
      <c r="R50" s="238">
        <v>727700</v>
      </c>
      <c r="S50" s="233">
        <v>1</v>
      </c>
      <c r="T50" s="237">
        <v>12</v>
      </c>
      <c r="U50" s="339">
        <f t="shared" si="23"/>
        <v>0</v>
      </c>
      <c r="V50" s="239">
        <f t="shared" si="24"/>
        <v>0</v>
      </c>
      <c r="W50" s="239">
        <v>0</v>
      </c>
      <c r="X50" s="239">
        <f t="shared" si="3"/>
        <v>0</v>
      </c>
      <c r="Y50" s="239">
        <v>0</v>
      </c>
      <c r="Z50" s="239">
        <f t="shared" si="21"/>
        <v>0</v>
      </c>
      <c r="AA50" s="239">
        <v>0</v>
      </c>
      <c r="AB50" s="239">
        <f t="shared" si="22"/>
        <v>0</v>
      </c>
      <c r="AC50" s="239">
        <v>0</v>
      </c>
      <c r="AD50" s="239">
        <f t="shared" si="25"/>
        <v>0</v>
      </c>
      <c r="AE50" s="239">
        <v>0</v>
      </c>
      <c r="AF50" s="239">
        <f>AE50*O50/1000</f>
        <v>0</v>
      </c>
      <c r="AG50" s="239">
        <v>0</v>
      </c>
      <c r="AH50" s="239">
        <f>AG50*P50/1000</f>
        <v>0</v>
      </c>
      <c r="AI50" s="239">
        <v>0</v>
      </c>
      <c r="AJ50" s="239">
        <f>AI50*Q50/1000</f>
        <v>0</v>
      </c>
      <c r="AK50" s="239">
        <v>0</v>
      </c>
      <c r="AL50" s="239">
        <f>AK50*R50/1000</f>
        <v>0</v>
      </c>
      <c r="AM50" s="239">
        <f t="shared" si="8"/>
        <v>0</v>
      </c>
      <c r="AN50" s="240">
        <f t="shared" si="7"/>
        <v>0</v>
      </c>
      <c r="AO50" s="340">
        <f t="shared" si="9"/>
        <v>0</v>
      </c>
      <c r="AP50" s="233">
        <v>12</v>
      </c>
      <c r="AQ50" s="341"/>
      <c r="AR50" s="341"/>
      <c r="AS50" s="342"/>
    </row>
    <row r="51" spans="1:45" s="17" customFormat="1" ht="63" customHeight="1" thickBot="1" x14ac:dyDescent="0.25">
      <c r="A51" s="343">
        <v>39</v>
      </c>
      <c r="B51" s="344">
        <v>12</v>
      </c>
      <c r="C51" s="345" t="s">
        <v>266</v>
      </c>
      <c r="D51" s="345" t="s">
        <v>267</v>
      </c>
      <c r="E51" s="346" t="s">
        <v>268</v>
      </c>
      <c r="F51" s="345" t="s">
        <v>269</v>
      </c>
      <c r="G51" s="346" t="s">
        <v>175</v>
      </c>
      <c r="H51" s="345" t="s">
        <v>176</v>
      </c>
      <c r="I51" s="345" t="s">
        <v>176</v>
      </c>
      <c r="J51" s="345" t="s">
        <v>270</v>
      </c>
      <c r="K51" s="346" t="s">
        <v>271</v>
      </c>
      <c r="L51" s="346"/>
      <c r="M51" s="347">
        <v>580</v>
      </c>
      <c r="N51" s="347" t="s">
        <v>245</v>
      </c>
      <c r="O51" s="241">
        <f>SUM(P51:R51)</f>
        <v>882078</v>
      </c>
      <c r="P51" s="348">
        <v>236439</v>
      </c>
      <c r="Q51" s="348">
        <v>94388</v>
      </c>
      <c r="R51" s="348">
        <v>551251</v>
      </c>
      <c r="S51" s="349">
        <v>1</v>
      </c>
      <c r="T51" s="242">
        <v>12</v>
      </c>
      <c r="U51" s="243">
        <f t="shared" si="23"/>
        <v>0</v>
      </c>
      <c r="V51" s="350">
        <f t="shared" si="24"/>
        <v>0</v>
      </c>
      <c r="W51" s="350">
        <v>0</v>
      </c>
      <c r="X51" s="350">
        <f>W51*T51</f>
        <v>0</v>
      </c>
      <c r="Y51" s="350">
        <v>0</v>
      </c>
      <c r="Z51" s="350">
        <f t="shared" si="21"/>
        <v>0</v>
      </c>
      <c r="AA51" s="350">
        <v>0</v>
      </c>
      <c r="AB51" s="350">
        <f t="shared" si="22"/>
        <v>0</v>
      </c>
      <c r="AC51" s="350">
        <v>0</v>
      </c>
      <c r="AD51" s="350">
        <f t="shared" si="25"/>
        <v>0</v>
      </c>
      <c r="AE51" s="350">
        <v>0</v>
      </c>
      <c r="AF51" s="350">
        <f>AE51*O51/1000</f>
        <v>0</v>
      </c>
      <c r="AG51" s="350">
        <v>0</v>
      </c>
      <c r="AH51" s="350">
        <f>AG51*P51/1000</f>
        <v>0</v>
      </c>
      <c r="AI51" s="350">
        <v>0</v>
      </c>
      <c r="AJ51" s="350">
        <f>AI51*Q51/1000</f>
        <v>0</v>
      </c>
      <c r="AK51" s="350">
        <v>0</v>
      </c>
      <c r="AL51" s="350">
        <f>AK51*R51/1000</f>
        <v>0</v>
      </c>
      <c r="AM51" s="350">
        <f>AL51+AJ51+AH51+AF51+AD51+AB51+Z51+X51+V51</f>
        <v>0</v>
      </c>
      <c r="AN51" s="351">
        <f>AM51*0.23</f>
        <v>0</v>
      </c>
      <c r="AO51" s="352">
        <f>AM51+AN51</f>
        <v>0</v>
      </c>
      <c r="AP51" s="343">
        <v>12</v>
      </c>
      <c r="AQ51" s="244">
        <f>SUM(AM50:AM51)</f>
        <v>0</v>
      </c>
      <c r="AR51" s="244">
        <f>AQ51*0.23</f>
        <v>0</v>
      </c>
      <c r="AS51" s="245">
        <f>AQ51+AR51</f>
        <v>0</v>
      </c>
    </row>
    <row r="52" spans="1:45" s="17" customFormat="1" ht="63" customHeight="1" x14ac:dyDescent="0.2">
      <c r="A52" s="353">
        <v>40</v>
      </c>
      <c r="B52" s="354">
        <v>13</v>
      </c>
      <c r="C52" s="355" t="s">
        <v>272</v>
      </c>
      <c r="D52" s="355" t="s">
        <v>273</v>
      </c>
      <c r="E52" s="356" t="s">
        <v>274</v>
      </c>
      <c r="F52" s="355" t="s">
        <v>275</v>
      </c>
      <c r="G52" s="356" t="s">
        <v>175</v>
      </c>
      <c r="H52" s="355" t="s">
        <v>176</v>
      </c>
      <c r="I52" s="355" t="s">
        <v>176</v>
      </c>
      <c r="J52" s="355" t="s">
        <v>276</v>
      </c>
      <c r="K52" s="356">
        <v>5</v>
      </c>
      <c r="L52" s="356">
        <v>6</v>
      </c>
      <c r="M52" s="357">
        <v>30</v>
      </c>
      <c r="N52" s="357" t="s">
        <v>68</v>
      </c>
      <c r="O52" s="358">
        <f>SUM(P52:R52)</f>
        <v>69000</v>
      </c>
      <c r="P52" s="359">
        <f>69000*0.4</f>
        <v>27600</v>
      </c>
      <c r="Q52" s="359">
        <f>69000*0.6</f>
        <v>41400</v>
      </c>
      <c r="R52" s="359">
        <v>0</v>
      </c>
      <c r="S52" s="353">
        <v>1</v>
      </c>
      <c r="T52" s="357">
        <v>12</v>
      </c>
      <c r="U52" s="360">
        <f t="shared" si="23"/>
        <v>0</v>
      </c>
      <c r="V52" s="361">
        <f t="shared" si="24"/>
        <v>0</v>
      </c>
      <c r="W52" s="361">
        <v>0</v>
      </c>
      <c r="X52" s="361">
        <f t="shared" si="3"/>
        <v>0</v>
      </c>
      <c r="Y52" s="361">
        <v>0</v>
      </c>
      <c r="Z52" s="361">
        <f t="shared" si="21"/>
        <v>0</v>
      </c>
      <c r="AA52" s="361">
        <v>0</v>
      </c>
      <c r="AB52" s="361">
        <f t="shared" si="22"/>
        <v>0</v>
      </c>
      <c r="AC52" s="361">
        <v>0</v>
      </c>
      <c r="AD52" s="361">
        <f t="shared" si="25"/>
        <v>0</v>
      </c>
      <c r="AE52" s="361">
        <v>0</v>
      </c>
      <c r="AF52" s="361">
        <f t="shared" ref="AF52:AF62" si="26">AE52*O52</f>
        <v>0</v>
      </c>
      <c r="AG52" s="361">
        <v>0</v>
      </c>
      <c r="AH52" s="362">
        <f t="shared" ref="AH52:AH62" si="27">AG52*P52</f>
        <v>0</v>
      </c>
      <c r="AI52" s="361">
        <v>0</v>
      </c>
      <c r="AJ52" s="361">
        <f t="shared" ref="AJ52:AJ62" si="28">AI52*Q52</f>
        <v>0</v>
      </c>
      <c r="AK52" s="361">
        <v>0</v>
      </c>
      <c r="AL52" s="361">
        <f t="shared" ref="AL52:AL62" si="29">AK52*R52</f>
        <v>0</v>
      </c>
      <c r="AM52" s="361">
        <f t="shared" si="8"/>
        <v>0</v>
      </c>
      <c r="AN52" s="363">
        <f t="shared" si="7"/>
        <v>0</v>
      </c>
      <c r="AO52" s="364">
        <f t="shared" si="9"/>
        <v>0</v>
      </c>
      <c r="AP52" s="365">
        <v>13</v>
      </c>
      <c r="AQ52" s="366"/>
      <c r="AR52" s="366"/>
      <c r="AS52" s="367"/>
    </row>
    <row r="53" spans="1:45" s="17" customFormat="1" ht="63" customHeight="1" x14ac:dyDescent="0.2">
      <c r="A53" s="368">
        <v>41</v>
      </c>
      <c r="B53" s="369">
        <v>13</v>
      </c>
      <c r="C53" s="370" t="s">
        <v>272</v>
      </c>
      <c r="D53" s="370" t="s">
        <v>273</v>
      </c>
      <c r="E53" s="371" t="s">
        <v>277</v>
      </c>
      <c r="F53" s="370" t="s">
        <v>278</v>
      </c>
      <c r="G53" s="371" t="s">
        <v>175</v>
      </c>
      <c r="H53" s="370" t="s">
        <v>176</v>
      </c>
      <c r="I53" s="370" t="s">
        <v>176</v>
      </c>
      <c r="J53" s="370" t="s">
        <v>279</v>
      </c>
      <c r="K53" s="371">
        <v>23</v>
      </c>
      <c r="L53" s="371"/>
      <c r="M53" s="372">
        <v>60</v>
      </c>
      <c r="N53" s="372" t="s">
        <v>65</v>
      </c>
      <c r="O53" s="373">
        <f t="shared" ref="O53:O70" si="30">SUM(P53:R53)</f>
        <v>100000</v>
      </c>
      <c r="P53" s="374">
        <v>100000</v>
      </c>
      <c r="Q53" s="374">
        <v>0</v>
      </c>
      <c r="R53" s="374">
        <v>0</v>
      </c>
      <c r="S53" s="368">
        <v>1</v>
      </c>
      <c r="T53" s="372">
        <v>12</v>
      </c>
      <c r="U53" s="375">
        <f t="shared" si="23"/>
        <v>0</v>
      </c>
      <c r="V53" s="376">
        <f t="shared" si="24"/>
        <v>0</v>
      </c>
      <c r="W53" s="376">
        <v>0</v>
      </c>
      <c r="X53" s="376">
        <f t="shared" si="3"/>
        <v>0</v>
      </c>
      <c r="Y53" s="376">
        <v>0</v>
      </c>
      <c r="Z53" s="376">
        <f t="shared" si="21"/>
        <v>0</v>
      </c>
      <c r="AA53" s="376">
        <v>0</v>
      </c>
      <c r="AB53" s="376">
        <f t="shared" si="22"/>
        <v>0</v>
      </c>
      <c r="AC53" s="376">
        <v>0</v>
      </c>
      <c r="AD53" s="376">
        <f t="shared" si="25"/>
        <v>0</v>
      </c>
      <c r="AE53" s="376">
        <v>0</v>
      </c>
      <c r="AF53" s="376">
        <f t="shared" si="26"/>
        <v>0</v>
      </c>
      <c r="AG53" s="376">
        <v>0</v>
      </c>
      <c r="AH53" s="376">
        <f t="shared" si="27"/>
        <v>0</v>
      </c>
      <c r="AI53" s="376">
        <v>0</v>
      </c>
      <c r="AJ53" s="376">
        <f t="shared" si="28"/>
        <v>0</v>
      </c>
      <c r="AK53" s="376">
        <v>0</v>
      </c>
      <c r="AL53" s="376">
        <f t="shared" si="29"/>
        <v>0</v>
      </c>
      <c r="AM53" s="376">
        <f t="shared" si="8"/>
        <v>0</v>
      </c>
      <c r="AN53" s="377">
        <f t="shared" si="7"/>
        <v>0</v>
      </c>
      <c r="AO53" s="378">
        <f t="shared" si="9"/>
        <v>0</v>
      </c>
      <c r="AP53" s="368">
        <v>13</v>
      </c>
      <c r="AQ53" s="372"/>
      <c r="AR53" s="372"/>
      <c r="AS53" s="379"/>
    </row>
    <row r="54" spans="1:45" s="17" customFormat="1" ht="63" customHeight="1" x14ac:dyDescent="0.2">
      <c r="A54" s="368">
        <v>42</v>
      </c>
      <c r="B54" s="369">
        <v>13</v>
      </c>
      <c r="C54" s="370" t="s">
        <v>272</v>
      </c>
      <c r="D54" s="370" t="s">
        <v>273</v>
      </c>
      <c r="E54" s="371" t="s">
        <v>280</v>
      </c>
      <c r="F54" s="370" t="s">
        <v>281</v>
      </c>
      <c r="G54" s="371" t="s">
        <v>175</v>
      </c>
      <c r="H54" s="370" t="s">
        <v>176</v>
      </c>
      <c r="I54" s="370" t="s">
        <v>176</v>
      </c>
      <c r="J54" s="370" t="s">
        <v>276</v>
      </c>
      <c r="K54" s="371">
        <v>4</v>
      </c>
      <c r="L54" s="371"/>
      <c r="M54" s="372">
        <v>30</v>
      </c>
      <c r="N54" s="372" t="s">
        <v>68</v>
      </c>
      <c r="O54" s="373">
        <f t="shared" si="30"/>
        <v>20000</v>
      </c>
      <c r="P54" s="374">
        <v>9000</v>
      </c>
      <c r="Q54" s="374">
        <v>11000</v>
      </c>
      <c r="R54" s="374">
        <v>0</v>
      </c>
      <c r="S54" s="368">
        <v>1</v>
      </c>
      <c r="T54" s="372">
        <v>12</v>
      </c>
      <c r="U54" s="375">
        <f t="shared" si="23"/>
        <v>0</v>
      </c>
      <c r="V54" s="376">
        <f t="shared" si="24"/>
        <v>0</v>
      </c>
      <c r="W54" s="376">
        <v>0</v>
      </c>
      <c r="X54" s="376">
        <f t="shared" si="3"/>
        <v>0</v>
      </c>
      <c r="Y54" s="376">
        <v>0</v>
      </c>
      <c r="Z54" s="376">
        <f t="shared" si="21"/>
        <v>0</v>
      </c>
      <c r="AA54" s="376">
        <v>0</v>
      </c>
      <c r="AB54" s="376">
        <f t="shared" si="22"/>
        <v>0</v>
      </c>
      <c r="AC54" s="376">
        <v>0</v>
      </c>
      <c r="AD54" s="376">
        <f t="shared" si="25"/>
        <v>0</v>
      </c>
      <c r="AE54" s="376">
        <v>0</v>
      </c>
      <c r="AF54" s="376">
        <f t="shared" si="26"/>
        <v>0</v>
      </c>
      <c r="AG54" s="376">
        <v>0</v>
      </c>
      <c r="AH54" s="380">
        <f t="shared" si="27"/>
        <v>0</v>
      </c>
      <c r="AI54" s="376">
        <v>0</v>
      </c>
      <c r="AJ54" s="376">
        <f t="shared" si="28"/>
        <v>0</v>
      </c>
      <c r="AK54" s="376">
        <v>0</v>
      </c>
      <c r="AL54" s="376">
        <f t="shared" si="29"/>
        <v>0</v>
      </c>
      <c r="AM54" s="376">
        <f t="shared" si="8"/>
        <v>0</v>
      </c>
      <c r="AN54" s="377">
        <f t="shared" si="7"/>
        <v>0</v>
      </c>
      <c r="AO54" s="378">
        <f t="shared" si="9"/>
        <v>0</v>
      </c>
      <c r="AP54" s="368">
        <v>13</v>
      </c>
      <c r="AQ54" s="372"/>
      <c r="AR54" s="372"/>
      <c r="AS54" s="379"/>
    </row>
    <row r="55" spans="1:45" s="17" customFormat="1" ht="63" customHeight="1" x14ac:dyDescent="0.2">
      <c r="A55" s="368">
        <v>43</v>
      </c>
      <c r="B55" s="369">
        <v>13</v>
      </c>
      <c r="C55" s="370" t="s">
        <v>272</v>
      </c>
      <c r="D55" s="370" t="s">
        <v>273</v>
      </c>
      <c r="E55" s="371" t="s">
        <v>282</v>
      </c>
      <c r="F55" s="370" t="s">
        <v>283</v>
      </c>
      <c r="G55" s="371" t="s">
        <v>175</v>
      </c>
      <c r="H55" s="370" t="s">
        <v>176</v>
      </c>
      <c r="I55" s="370" t="s">
        <v>176</v>
      </c>
      <c r="J55" s="370" t="s">
        <v>279</v>
      </c>
      <c r="K55" s="371">
        <v>22</v>
      </c>
      <c r="L55" s="371"/>
      <c r="M55" s="372">
        <v>13.6</v>
      </c>
      <c r="N55" s="372" t="s">
        <v>68</v>
      </c>
      <c r="O55" s="373">
        <f t="shared" si="30"/>
        <v>22000</v>
      </c>
      <c r="P55" s="374">
        <v>9000</v>
      </c>
      <c r="Q55" s="374">
        <v>13000</v>
      </c>
      <c r="R55" s="374">
        <v>0</v>
      </c>
      <c r="S55" s="368">
        <v>1</v>
      </c>
      <c r="T55" s="372">
        <v>12</v>
      </c>
      <c r="U55" s="375">
        <f t="shared" si="23"/>
        <v>0</v>
      </c>
      <c r="V55" s="376">
        <f t="shared" si="24"/>
        <v>0</v>
      </c>
      <c r="W55" s="376">
        <v>0</v>
      </c>
      <c r="X55" s="376">
        <f t="shared" si="3"/>
        <v>0</v>
      </c>
      <c r="Y55" s="376">
        <v>0</v>
      </c>
      <c r="Z55" s="376">
        <f t="shared" si="21"/>
        <v>0</v>
      </c>
      <c r="AA55" s="376">
        <v>0</v>
      </c>
      <c r="AB55" s="376">
        <f t="shared" si="22"/>
        <v>0</v>
      </c>
      <c r="AC55" s="376">
        <v>0</v>
      </c>
      <c r="AD55" s="376">
        <f t="shared" si="25"/>
        <v>0</v>
      </c>
      <c r="AE55" s="376">
        <v>0</v>
      </c>
      <c r="AF55" s="376">
        <f t="shared" si="26"/>
        <v>0</v>
      </c>
      <c r="AG55" s="376">
        <v>0</v>
      </c>
      <c r="AH55" s="380">
        <f t="shared" si="27"/>
        <v>0</v>
      </c>
      <c r="AI55" s="376">
        <v>0</v>
      </c>
      <c r="AJ55" s="376">
        <f t="shared" si="28"/>
        <v>0</v>
      </c>
      <c r="AK55" s="376">
        <v>0</v>
      </c>
      <c r="AL55" s="376">
        <f t="shared" si="29"/>
        <v>0</v>
      </c>
      <c r="AM55" s="376">
        <f t="shared" si="8"/>
        <v>0</v>
      </c>
      <c r="AN55" s="377">
        <f t="shared" si="7"/>
        <v>0</v>
      </c>
      <c r="AO55" s="378">
        <f t="shared" si="9"/>
        <v>0</v>
      </c>
      <c r="AP55" s="368">
        <v>13</v>
      </c>
      <c r="AQ55" s="372"/>
      <c r="AR55" s="372"/>
      <c r="AS55" s="379"/>
    </row>
    <row r="56" spans="1:45" s="17" customFormat="1" ht="63" customHeight="1" x14ac:dyDescent="0.2">
      <c r="A56" s="368">
        <v>44</v>
      </c>
      <c r="B56" s="369">
        <v>13</v>
      </c>
      <c r="C56" s="370" t="s">
        <v>272</v>
      </c>
      <c r="D56" s="370" t="s">
        <v>273</v>
      </c>
      <c r="E56" s="371" t="s">
        <v>284</v>
      </c>
      <c r="F56" s="370" t="s">
        <v>285</v>
      </c>
      <c r="G56" s="371" t="s">
        <v>175</v>
      </c>
      <c r="H56" s="370" t="s">
        <v>176</v>
      </c>
      <c r="I56" s="370" t="s">
        <v>176</v>
      </c>
      <c r="J56" s="370" t="s">
        <v>286</v>
      </c>
      <c r="K56" s="371">
        <v>3</v>
      </c>
      <c r="L56" s="371">
        <v>4</v>
      </c>
      <c r="M56" s="372">
        <v>40</v>
      </c>
      <c r="N56" s="372" t="s">
        <v>68</v>
      </c>
      <c r="O56" s="373">
        <f t="shared" si="30"/>
        <v>65000</v>
      </c>
      <c r="P56" s="374">
        <v>25000</v>
      </c>
      <c r="Q56" s="374">
        <v>40000</v>
      </c>
      <c r="R56" s="374">
        <v>0</v>
      </c>
      <c r="S56" s="368">
        <v>1</v>
      </c>
      <c r="T56" s="372">
        <v>12</v>
      </c>
      <c r="U56" s="375">
        <f t="shared" si="23"/>
        <v>0</v>
      </c>
      <c r="V56" s="376">
        <f t="shared" si="24"/>
        <v>0</v>
      </c>
      <c r="W56" s="376">
        <v>0</v>
      </c>
      <c r="X56" s="376">
        <f t="shared" si="3"/>
        <v>0</v>
      </c>
      <c r="Y56" s="376">
        <v>0</v>
      </c>
      <c r="Z56" s="376">
        <f t="shared" si="21"/>
        <v>0</v>
      </c>
      <c r="AA56" s="376">
        <v>0</v>
      </c>
      <c r="AB56" s="376">
        <f t="shared" si="22"/>
        <v>0</v>
      </c>
      <c r="AC56" s="376">
        <v>0</v>
      </c>
      <c r="AD56" s="376">
        <f t="shared" si="25"/>
        <v>0</v>
      </c>
      <c r="AE56" s="376">
        <v>0</v>
      </c>
      <c r="AF56" s="376">
        <f t="shared" si="26"/>
        <v>0</v>
      </c>
      <c r="AG56" s="376">
        <v>0</v>
      </c>
      <c r="AH56" s="380">
        <f t="shared" si="27"/>
        <v>0</v>
      </c>
      <c r="AI56" s="376">
        <v>0</v>
      </c>
      <c r="AJ56" s="376">
        <f t="shared" si="28"/>
        <v>0</v>
      </c>
      <c r="AK56" s="376">
        <v>0</v>
      </c>
      <c r="AL56" s="376">
        <f t="shared" si="29"/>
        <v>0</v>
      </c>
      <c r="AM56" s="376">
        <f t="shared" si="8"/>
        <v>0</v>
      </c>
      <c r="AN56" s="377">
        <f t="shared" si="7"/>
        <v>0</v>
      </c>
      <c r="AO56" s="378">
        <f t="shared" si="9"/>
        <v>0</v>
      </c>
      <c r="AP56" s="368">
        <v>13</v>
      </c>
      <c r="AQ56" s="372"/>
      <c r="AR56" s="372"/>
      <c r="AS56" s="379"/>
    </row>
    <row r="57" spans="1:45" s="17" customFormat="1" ht="63" customHeight="1" x14ac:dyDescent="0.2">
      <c r="A57" s="368">
        <v>45</v>
      </c>
      <c r="B57" s="369">
        <v>13</v>
      </c>
      <c r="C57" s="370" t="s">
        <v>272</v>
      </c>
      <c r="D57" s="370" t="s">
        <v>273</v>
      </c>
      <c r="E57" s="371" t="s">
        <v>287</v>
      </c>
      <c r="F57" s="370" t="s">
        <v>288</v>
      </c>
      <c r="G57" s="371" t="s">
        <v>175</v>
      </c>
      <c r="H57" s="370" t="s">
        <v>176</v>
      </c>
      <c r="I57" s="370" t="s">
        <v>176</v>
      </c>
      <c r="J57" s="370" t="s">
        <v>237</v>
      </c>
      <c r="K57" s="371">
        <v>7</v>
      </c>
      <c r="L57" s="371"/>
      <c r="M57" s="372">
        <v>65</v>
      </c>
      <c r="N57" s="372" t="s">
        <v>68</v>
      </c>
      <c r="O57" s="373">
        <f t="shared" si="30"/>
        <v>100000</v>
      </c>
      <c r="P57" s="374">
        <f>100000*0.4</f>
        <v>40000</v>
      </c>
      <c r="Q57" s="374">
        <f>100000*0.6</f>
        <v>60000</v>
      </c>
      <c r="R57" s="374">
        <v>0</v>
      </c>
      <c r="S57" s="368">
        <v>1</v>
      </c>
      <c r="T57" s="372">
        <v>12</v>
      </c>
      <c r="U57" s="375">
        <f t="shared" si="23"/>
        <v>0</v>
      </c>
      <c r="V57" s="376">
        <f t="shared" si="24"/>
        <v>0</v>
      </c>
      <c r="W57" s="376">
        <v>0</v>
      </c>
      <c r="X57" s="376">
        <f t="shared" si="3"/>
        <v>0</v>
      </c>
      <c r="Y57" s="376">
        <v>0</v>
      </c>
      <c r="Z57" s="376">
        <f t="shared" si="21"/>
        <v>0</v>
      </c>
      <c r="AA57" s="376">
        <v>0</v>
      </c>
      <c r="AB57" s="376">
        <f t="shared" si="22"/>
        <v>0</v>
      </c>
      <c r="AC57" s="376">
        <v>0</v>
      </c>
      <c r="AD57" s="376">
        <f t="shared" si="25"/>
        <v>0</v>
      </c>
      <c r="AE57" s="376">
        <v>0</v>
      </c>
      <c r="AF57" s="376">
        <f t="shared" si="26"/>
        <v>0</v>
      </c>
      <c r="AG57" s="376">
        <v>0</v>
      </c>
      <c r="AH57" s="380">
        <f t="shared" si="27"/>
        <v>0</v>
      </c>
      <c r="AI57" s="376">
        <v>0</v>
      </c>
      <c r="AJ57" s="376">
        <f t="shared" si="28"/>
        <v>0</v>
      </c>
      <c r="AK57" s="376">
        <v>0</v>
      </c>
      <c r="AL57" s="376">
        <f t="shared" si="29"/>
        <v>0</v>
      </c>
      <c r="AM57" s="376">
        <f t="shared" si="8"/>
        <v>0</v>
      </c>
      <c r="AN57" s="377">
        <f t="shared" si="7"/>
        <v>0</v>
      </c>
      <c r="AO57" s="378">
        <f t="shared" si="9"/>
        <v>0</v>
      </c>
      <c r="AP57" s="368">
        <v>13</v>
      </c>
      <c r="AQ57" s="372"/>
      <c r="AR57" s="372"/>
      <c r="AS57" s="379"/>
    </row>
    <row r="58" spans="1:45" s="17" customFormat="1" ht="63" customHeight="1" x14ac:dyDescent="0.2">
      <c r="A58" s="368">
        <v>46</v>
      </c>
      <c r="B58" s="369">
        <v>13</v>
      </c>
      <c r="C58" s="370" t="s">
        <v>272</v>
      </c>
      <c r="D58" s="370" t="s">
        <v>273</v>
      </c>
      <c r="E58" s="371" t="s">
        <v>289</v>
      </c>
      <c r="F58" s="370" t="s">
        <v>290</v>
      </c>
      <c r="G58" s="371" t="s">
        <v>175</v>
      </c>
      <c r="H58" s="370" t="s">
        <v>176</v>
      </c>
      <c r="I58" s="370" t="s">
        <v>176</v>
      </c>
      <c r="J58" s="370" t="s">
        <v>291</v>
      </c>
      <c r="K58" s="371">
        <v>6</v>
      </c>
      <c r="L58" s="371"/>
      <c r="M58" s="372">
        <v>39</v>
      </c>
      <c r="N58" s="372" t="s">
        <v>68</v>
      </c>
      <c r="O58" s="373">
        <f t="shared" si="30"/>
        <v>75000</v>
      </c>
      <c r="P58" s="374">
        <v>30000</v>
      </c>
      <c r="Q58" s="374">
        <v>45000</v>
      </c>
      <c r="R58" s="374">
        <v>0</v>
      </c>
      <c r="S58" s="368">
        <v>1</v>
      </c>
      <c r="T58" s="372">
        <v>12</v>
      </c>
      <c r="U58" s="375">
        <f t="shared" si="23"/>
        <v>0</v>
      </c>
      <c r="V58" s="376">
        <f t="shared" si="24"/>
        <v>0</v>
      </c>
      <c r="W58" s="376">
        <v>0</v>
      </c>
      <c r="X58" s="376">
        <f t="shared" si="3"/>
        <v>0</v>
      </c>
      <c r="Y58" s="376">
        <v>0</v>
      </c>
      <c r="Z58" s="376">
        <f t="shared" si="21"/>
        <v>0</v>
      </c>
      <c r="AA58" s="376">
        <v>0</v>
      </c>
      <c r="AB58" s="376">
        <f t="shared" si="22"/>
        <v>0</v>
      </c>
      <c r="AC58" s="376">
        <v>0</v>
      </c>
      <c r="AD58" s="376">
        <f t="shared" si="25"/>
        <v>0</v>
      </c>
      <c r="AE58" s="376">
        <v>0</v>
      </c>
      <c r="AF58" s="376">
        <f t="shared" si="26"/>
        <v>0</v>
      </c>
      <c r="AG58" s="376">
        <v>0</v>
      </c>
      <c r="AH58" s="380">
        <f t="shared" si="27"/>
        <v>0</v>
      </c>
      <c r="AI58" s="376">
        <v>0</v>
      </c>
      <c r="AJ58" s="376">
        <f t="shared" si="28"/>
        <v>0</v>
      </c>
      <c r="AK58" s="376">
        <v>0</v>
      </c>
      <c r="AL58" s="376">
        <f t="shared" si="29"/>
        <v>0</v>
      </c>
      <c r="AM58" s="376">
        <f t="shared" si="8"/>
        <v>0</v>
      </c>
      <c r="AN58" s="377">
        <f t="shared" si="7"/>
        <v>0</v>
      </c>
      <c r="AO58" s="378">
        <f t="shared" si="9"/>
        <v>0</v>
      </c>
      <c r="AP58" s="368">
        <v>13</v>
      </c>
      <c r="AQ58" s="372"/>
      <c r="AR58" s="372"/>
      <c r="AS58" s="379"/>
    </row>
    <row r="59" spans="1:45" s="17" customFormat="1" ht="63" customHeight="1" x14ac:dyDescent="0.2">
      <c r="A59" s="368">
        <v>47</v>
      </c>
      <c r="B59" s="369">
        <v>13</v>
      </c>
      <c r="C59" s="370" t="s">
        <v>272</v>
      </c>
      <c r="D59" s="370" t="s">
        <v>273</v>
      </c>
      <c r="E59" s="371" t="s">
        <v>292</v>
      </c>
      <c r="F59" s="370" t="s">
        <v>293</v>
      </c>
      <c r="G59" s="371" t="s">
        <v>175</v>
      </c>
      <c r="H59" s="370" t="s">
        <v>176</v>
      </c>
      <c r="I59" s="370" t="s">
        <v>176</v>
      </c>
      <c r="J59" s="370" t="s">
        <v>237</v>
      </c>
      <c r="K59" s="371">
        <v>9</v>
      </c>
      <c r="L59" s="371"/>
      <c r="M59" s="372">
        <v>65</v>
      </c>
      <c r="N59" s="372" t="s">
        <v>294</v>
      </c>
      <c r="O59" s="381">
        <f t="shared" si="30"/>
        <v>100000</v>
      </c>
      <c r="P59" s="374">
        <v>35000</v>
      </c>
      <c r="Q59" s="374">
        <v>15000</v>
      </c>
      <c r="R59" s="374">
        <v>50000</v>
      </c>
      <c r="S59" s="368">
        <v>1</v>
      </c>
      <c r="T59" s="372">
        <v>12</v>
      </c>
      <c r="U59" s="375">
        <f t="shared" si="23"/>
        <v>0</v>
      </c>
      <c r="V59" s="376">
        <f t="shared" si="24"/>
        <v>0</v>
      </c>
      <c r="W59" s="376">
        <v>0</v>
      </c>
      <c r="X59" s="376">
        <f t="shared" si="3"/>
        <v>0</v>
      </c>
      <c r="Y59" s="376">
        <v>0</v>
      </c>
      <c r="Z59" s="376">
        <f t="shared" si="21"/>
        <v>0</v>
      </c>
      <c r="AA59" s="376">
        <v>0</v>
      </c>
      <c r="AB59" s="376">
        <f t="shared" si="22"/>
        <v>0</v>
      </c>
      <c r="AC59" s="376">
        <v>0</v>
      </c>
      <c r="AD59" s="376">
        <f t="shared" si="25"/>
        <v>0</v>
      </c>
      <c r="AE59" s="376">
        <v>0</v>
      </c>
      <c r="AF59" s="376">
        <f t="shared" si="26"/>
        <v>0</v>
      </c>
      <c r="AG59" s="376">
        <v>0</v>
      </c>
      <c r="AH59" s="376">
        <f t="shared" si="27"/>
        <v>0</v>
      </c>
      <c r="AI59" s="376">
        <v>0</v>
      </c>
      <c r="AJ59" s="376">
        <f t="shared" si="28"/>
        <v>0</v>
      </c>
      <c r="AK59" s="376">
        <v>0</v>
      </c>
      <c r="AL59" s="376">
        <f t="shared" si="29"/>
        <v>0</v>
      </c>
      <c r="AM59" s="376">
        <f t="shared" si="8"/>
        <v>0</v>
      </c>
      <c r="AN59" s="377">
        <f t="shared" si="7"/>
        <v>0</v>
      </c>
      <c r="AO59" s="378">
        <f t="shared" si="9"/>
        <v>0</v>
      </c>
      <c r="AP59" s="368">
        <v>13</v>
      </c>
      <c r="AQ59" s="372"/>
      <c r="AR59" s="372"/>
      <c r="AS59" s="379"/>
    </row>
    <row r="60" spans="1:45" s="17" customFormat="1" ht="63" customHeight="1" x14ac:dyDescent="0.2">
      <c r="A60" s="368">
        <v>47</v>
      </c>
      <c r="B60" s="369">
        <v>13</v>
      </c>
      <c r="C60" s="370" t="s">
        <v>272</v>
      </c>
      <c r="D60" s="370" t="s">
        <v>273</v>
      </c>
      <c r="E60" s="371" t="s">
        <v>292</v>
      </c>
      <c r="F60" s="370" t="s">
        <v>293</v>
      </c>
      <c r="G60" s="371" t="s">
        <v>175</v>
      </c>
      <c r="H60" s="370" t="s">
        <v>176</v>
      </c>
      <c r="I60" s="370" t="s">
        <v>176</v>
      </c>
      <c r="J60" s="370" t="s">
        <v>237</v>
      </c>
      <c r="K60" s="371">
        <v>9</v>
      </c>
      <c r="L60" s="371"/>
      <c r="M60" s="372">
        <v>65</v>
      </c>
      <c r="N60" s="372" t="s">
        <v>295</v>
      </c>
      <c r="O60" s="373">
        <f t="shared" si="30"/>
        <v>70000</v>
      </c>
      <c r="P60" s="374">
        <v>20000</v>
      </c>
      <c r="Q60" s="374">
        <v>10000</v>
      </c>
      <c r="R60" s="374">
        <v>40000</v>
      </c>
      <c r="S60" s="368">
        <v>1</v>
      </c>
      <c r="T60" s="372">
        <v>12</v>
      </c>
      <c r="U60" s="375">
        <f t="shared" si="23"/>
        <v>0</v>
      </c>
      <c r="V60" s="376">
        <f t="shared" si="24"/>
        <v>0</v>
      </c>
      <c r="W60" s="376">
        <v>0</v>
      </c>
      <c r="X60" s="376">
        <f t="shared" si="3"/>
        <v>0</v>
      </c>
      <c r="Y60" s="376">
        <v>0</v>
      </c>
      <c r="Z60" s="376">
        <f t="shared" si="21"/>
        <v>0</v>
      </c>
      <c r="AA60" s="376">
        <v>0</v>
      </c>
      <c r="AB60" s="376">
        <f t="shared" si="22"/>
        <v>0</v>
      </c>
      <c r="AC60" s="376">
        <v>0</v>
      </c>
      <c r="AD60" s="376">
        <f t="shared" si="25"/>
        <v>0</v>
      </c>
      <c r="AE60" s="376">
        <v>0</v>
      </c>
      <c r="AF60" s="376">
        <f t="shared" si="26"/>
        <v>0</v>
      </c>
      <c r="AG60" s="376">
        <v>0</v>
      </c>
      <c r="AH60" s="376">
        <f t="shared" si="27"/>
        <v>0</v>
      </c>
      <c r="AI60" s="376">
        <v>0</v>
      </c>
      <c r="AJ60" s="376">
        <f t="shared" si="28"/>
        <v>0</v>
      </c>
      <c r="AK60" s="376">
        <v>0</v>
      </c>
      <c r="AL60" s="376">
        <f t="shared" si="29"/>
        <v>0</v>
      </c>
      <c r="AM60" s="376">
        <f t="shared" si="8"/>
        <v>0</v>
      </c>
      <c r="AN60" s="377">
        <f t="shared" si="7"/>
        <v>0</v>
      </c>
      <c r="AO60" s="378">
        <f t="shared" si="9"/>
        <v>0</v>
      </c>
      <c r="AP60" s="368">
        <v>13</v>
      </c>
      <c r="AQ60" s="372"/>
      <c r="AR60" s="372"/>
      <c r="AS60" s="379"/>
    </row>
    <row r="61" spans="1:45" s="17" customFormat="1" ht="63" customHeight="1" x14ac:dyDescent="0.2">
      <c r="A61" s="368">
        <v>48</v>
      </c>
      <c r="B61" s="369">
        <v>13</v>
      </c>
      <c r="C61" s="370" t="s">
        <v>272</v>
      </c>
      <c r="D61" s="370" t="s">
        <v>273</v>
      </c>
      <c r="E61" s="371" t="s">
        <v>296</v>
      </c>
      <c r="F61" s="370" t="s">
        <v>297</v>
      </c>
      <c r="G61" s="371" t="s">
        <v>175</v>
      </c>
      <c r="H61" s="370" t="s">
        <v>176</v>
      </c>
      <c r="I61" s="370" t="s">
        <v>176</v>
      </c>
      <c r="J61" s="370" t="s">
        <v>279</v>
      </c>
      <c r="K61" s="371">
        <v>13</v>
      </c>
      <c r="L61" s="371"/>
      <c r="M61" s="372">
        <v>90</v>
      </c>
      <c r="N61" s="372" t="s">
        <v>294</v>
      </c>
      <c r="O61" s="373">
        <f t="shared" si="30"/>
        <v>100000</v>
      </c>
      <c r="P61" s="374">
        <v>30000</v>
      </c>
      <c r="Q61" s="374">
        <v>15000</v>
      </c>
      <c r="R61" s="374">
        <v>55000</v>
      </c>
      <c r="S61" s="368">
        <v>1</v>
      </c>
      <c r="T61" s="372">
        <v>12</v>
      </c>
      <c r="U61" s="375">
        <f t="shared" si="23"/>
        <v>0</v>
      </c>
      <c r="V61" s="376">
        <f t="shared" si="24"/>
        <v>0</v>
      </c>
      <c r="W61" s="376">
        <v>0</v>
      </c>
      <c r="X61" s="376">
        <f t="shared" si="3"/>
        <v>0</v>
      </c>
      <c r="Y61" s="376">
        <v>0</v>
      </c>
      <c r="Z61" s="376">
        <f t="shared" si="21"/>
        <v>0</v>
      </c>
      <c r="AA61" s="376">
        <v>0</v>
      </c>
      <c r="AB61" s="376">
        <f t="shared" si="22"/>
        <v>0</v>
      </c>
      <c r="AC61" s="376">
        <v>0</v>
      </c>
      <c r="AD61" s="376">
        <f t="shared" si="25"/>
        <v>0</v>
      </c>
      <c r="AE61" s="376">
        <v>0</v>
      </c>
      <c r="AF61" s="376">
        <f t="shared" si="26"/>
        <v>0</v>
      </c>
      <c r="AG61" s="376">
        <v>0</v>
      </c>
      <c r="AH61" s="376">
        <f t="shared" si="27"/>
        <v>0</v>
      </c>
      <c r="AI61" s="376">
        <v>0</v>
      </c>
      <c r="AJ61" s="376">
        <f t="shared" si="28"/>
        <v>0</v>
      </c>
      <c r="AK61" s="376">
        <v>0</v>
      </c>
      <c r="AL61" s="376">
        <f t="shared" si="29"/>
        <v>0</v>
      </c>
      <c r="AM61" s="376">
        <f t="shared" si="8"/>
        <v>0</v>
      </c>
      <c r="AN61" s="377">
        <f t="shared" si="7"/>
        <v>0</v>
      </c>
      <c r="AO61" s="378">
        <f t="shared" si="9"/>
        <v>0</v>
      </c>
      <c r="AP61" s="368">
        <v>13</v>
      </c>
      <c r="AQ61" s="372"/>
      <c r="AR61" s="372"/>
      <c r="AS61" s="379"/>
    </row>
    <row r="62" spans="1:45" s="17" customFormat="1" ht="63" customHeight="1" x14ac:dyDescent="0.2">
      <c r="A62" s="368">
        <v>48</v>
      </c>
      <c r="B62" s="369">
        <v>13</v>
      </c>
      <c r="C62" s="370" t="s">
        <v>272</v>
      </c>
      <c r="D62" s="370" t="s">
        <v>273</v>
      </c>
      <c r="E62" s="371" t="s">
        <v>296</v>
      </c>
      <c r="F62" s="370" t="s">
        <v>297</v>
      </c>
      <c r="G62" s="371" t="s">
        <v>175</v>
      </c>
      <c r="H62" s="370" t="s">
        <v>176</v>
      </c>
      <c r="I62" s="370" t="s">
        <v>176</v>
      </c>
      <c r="J62" s="370" t="s">
        <v>279</v>
      </c>
      <c r="K62" s="371">
        <v>13</v>
      </c>
      <c r="L62" s="371"/>
      <c r="M62" s="372">
        <v>90</v>
      </c>
      <c r="N62" s="372" t="s">
        <v>295</v>
      </c>
      <c r="O62" s="373">
        <f t="shared" si="30"/>
        <v>100000</v>
      </c>
      <c r="P62" s="374">
        <v>30000</v>
      </c>
      <c r="Q62" s="374">
        <v>15000</v>
      </c>
      <c r="R62" s="374">
        <v>55000</v>
      </c>
      <c r="S62" s="368">
        <v>1</v>
      </c>
      <c r="T62" s="372">
        <v>12</v>
      </c>
      <c r="U62" s="375">
        <f t="shared" si="23"/>
        <v>0</v>
      </c>
      <c r="V62" s="376">
        <f t="shared" si="24"/>
        <v>0</v>
      </c>
      <c r="W62" s="376">
        <v>0</v>
      </c>
      <c r="X62" s="376">
        <f t="shared" si="3"/>
        <v>0</v>
      </c>
      <c r="Y62" s="376">
        <v>0</v>
      </c>
      <c r="Z62" s="376">
        <f t="shared" si="21"/>
        <v>0</v>
      </c>
      <c r="AA62" s="376">
        <v>0</v>
      </c>
      <c r="AB62" s="376">
        <f t="shared" si="22"/>
        <v>0</v>
      </c>
      <c r="AC62" s="376">
        <v>0</v>
      </c>
      <c r="AD62" s="376">
        <f t="shared" si="25"/>
        <v>0</v>
      </c>
      <c r="AE62" s="376">
        <v>0</v>
      </c>
      <c r="AF62" s="376">
        <f t="shared" si="26"/>
        <v>0</v>
      </c>
      <c r="AG62" s="376">
        <v>0</v>
      </c>
      <c r="AH62" s="376">
        <f t="shared" si="27"/>
        <v>0</v>
      </c>
      <c r="AI62" s="376">
        <v>0</v>
      </c>
      <c r="AJ62" s="376">
        <f t="shared" si="28"/>
        <v>0</v>
      </c>
      <c r="AK62" s="376">
        <v>0</v>
      </c>
      <c r="AL62" s="376">
        <f t="shared" si="29"/>
        <v>0</v>
      </c>
      <c r="AM62" s="376">
        <f t="shared" si="8"/>
        <v>0</v>
      </c>
      <c r="AN62" s="377">
        <f t="shared" si="7"/>
        <v>0</v>
      </c>
      <c r="AO62" s="378">
        <f t="shared" si="9"/>
        <v>0</v>
      </c>
      <c r="AP62" s="368">
        <v>13</v>
      </c>
      <c r="AQ62" s="372"/>
      <c r="AR62" s="372"/>
      <c r="AS62" s="379"/>
    </row>
    <row r="63" spans="1:45" s="17" customFormat="1" ht="63" customHeight="1" x14ac:dyDescent="0.2">
      <c r="A63" s="368">
        <v>49</v>
      </c>
      <c r="B63" s="369">
        <v>13</v>
      </c>
      <c r="C63" s="370" t="s">
        <v>272</v>
      </c>
      <c r="D63" s="370" t="s">
        <v>273</v>
      </c>
      <c r="E63" s="371" t="s">
        <v>298</v>
      </c>
      <c r="F63" s="370" t="s">
        <v>299</v>
      </c>
      <c r="G63" s="371" t="s">
        <v>175</v>
      </c>
      <c r="H63" s="370" t="s">
        <v>176</v>
      </c>
      <c r="I63" s="370" t="s">
        <v>176</v>
      </c>
      <c r="J63" s="370" t="s">
        <v>300</v>
      </c>
      <c r="K63" s="371">
        <v>3</v>
      </c>
      <c r="L63" s="371"/>
      <c r="M63" s="372">
        <v>230</v>
      </c>
      <c r="N63" s="372" t="s">
        <v>244</v>
      </c>
      <c r="O63" s="373">
        <f t="shared" si="30"/>
        <v>400000</v>
      </c>
      <c r="P63" s="374">
        <v>140000</v>
      </c>
      <c r="Q63" s="374">
        <v>75000</v>
      </c>
      <c r="R63" s="374">
        <v>185000</v>
      </c>
      <c r="S63" s="368">
        <v>1</v>
      </c>
      <c r="T63" s="372">
        <v>12</v>
      </c>
      <c r="U63" s="375">
        <f t="shared" si="23"/>
        <v>0</v>
      </c>
      <c r="V63" s="376">
        <f t="shared" si="24"/>
        <v>0</v>
      </c>
      <c r="W63" s="376">
        <v>0</v>
      </c>
      <c r="X63" s="376">
        <f t="shared" si="3"/>
        <v>0</v>
      </c>
      <c r="Y63" s="376">
        <v>0</v>
      </c>
      <c r="Z63" s="376">
        <f t="shared" si="21"/>
        <v>0</v>
      </c>
      <c r="AA63" s="376">
        <v>0</v>
      </c>
      <c r="AB63" s="376">
        <f t="shared" si="22"/>
        <v>0</v>
      </c>
      <c r="AC63" s="376">
        <v>0</v>
      </c>
      <c r="AD63" s="376">
        <f t="shared" si="25"/>
        <v>0</v>
      </c>
      <c r="AE63" s="376">
        <v>0</v>
      </c>
      <c r="AF63" s="376">
        <f>AE63*O63/1000</f>
        <v>0</v>
      </c>
      <c r="AG63" s="376">
        <v>0</v>
      </c>
      <c r="AH63" s="376">
        <f>AG63*P63/1000</f>
        <v>0</v>
      </c>
      <c r="AI63" s="376">
        <v>0</v>
      </c>
      <c r="AJ63" s="376">
        <f>AI63*Q63/1000</f>
        <v>0</v>
      </c>
      <c r="AK63" s="376">
        <v>0</v>
      </c>
      <c r="AL63" s="376">
        <f>AK63*R63/1000</f>
        <v>0</v>
      </c>
      <c r="AM63" s="376">
        <f t="shared" si="8"/>
        <v>0</v>
      </c>
      <c r="AN63" s="377">
        <f t="shared" si="7"/>
        <v>0</v>
      </c>
      <c r="AO63" s="378">
        <f t="shared" si="9"/>
        <v>0</v>
      </c>
      <c r="AP63" s="368">
        <v>13</v>
      </c>
      <c r="AQ63" s="372"/>
      <c r="AR63" s="372"/>
      <c r="AS63" s="379"/>
    </row>
    <row r="64" spans="1:45" s="17" customFormat="1" ht="63" customHeight="1" x14ac:dyDescent="0.2">
      <c r="A64" s="368">
        <v>49</v>
      </c>
      <c r="B64" s="369">
        <v>13</v>
      </c>
      <c r="C64" s="370" t="s">
        <v>272</v>
      </c>
      <c r="D64" s="370" t="s">
        <v>273</v>
      </c>
      <c r="E64" s="371" t="s">
        <v>298</v>
      </c>
      <c r="F64" s="370" t="s">
        <v>299</v>
      </c>
      <c r="G64" s="371" t="s">
        <v>175</v>
      </c>
      <c r="H64" s="370" t="s">
        <v>176</v>
      </c>
      <c r="I64" s="370" t="s">
        <v>176</v>
      </c>
      <c r="J64" s="370" t="s">
        <v>300</v>
      </c>
      <c r="K64" s="371">
        <v>3</v>
      </c>
      <c r="L64" s="371"/>
      <c r="M64" s="372">
        <v>230</v>
      </c>
      <c r="N64" s="372" t="s">
        <v>245</v>
      </c>
      <c r="O64" s="382">
        <f t="shared" ref="O64" si="31">SUM(P64:R64)</f>
        <v>200000</v>
      </c>
      <c r="P64" s="374">
        <v>70000</v>
      </c>
      <c r="Q64" s="374">
        <v>40000</v>
      </c>
      <c r="R64" s="374">
        <v>90000</v>
      </c>
      <c r="S64" s="368">
        <v>1</v>
      </c>
      <c r="T64" s="372">
        <v>12</v>
      </c>
      <c r="U64" s="375">
        <f t="shared" si="23"/>
        <v>0</v>
      </c>
      <c r="V64" s="376">
        <f t="shared" si="24"/>
        <v>0</v>
      </c>
      <c r="W64" s="376">
        <v>0</v>
      </c>
      <c r="X64" s="376">
        <f t="shared" si="3"/>
        <v>0</v>
      </c>
      <c r="Y64" s="376">
        <v>0</v>
      </c>
      <c r="Z64" s="376">
        <f t="shared" si="21"/>
        <v>0</v>
      </c>
      <c r="AA64" s="376">
        <v>0</v>
      </c>
      <c r="AB64" s="376">
        <f t="shared" si="22"/>
        <v>0</v>
      </c>
      <c r="AC64" s="376">
        <v>0</v>
      </c>
      <c r="AD64" s="376">
        <f t="shared" si="25"/>
        <v>0</v>
      </c>
      <c r="AE64" s="376">
        <v>0</v>
      </c>
      <c r="AF64" s="376">
        <f>AE64*O64/1000</f>
        <v>0</v>
      </c>
      <c r="AG64" s="376">
        <v>0</v>
      </c>
      <c r="AH64" s="376">
        <f>AG64*P64/1000</f>
        <v>0</v>
      </c>
      <c r="AI64" s="376">
        <v>0</v>
      </c>
      <c r="AJ64" s="376">
        <f>AI64*Q64/1000</f>
        <v>0</v>
      </c>
      <c r="AK64" s="376">
        <v>0</v>
      </c>
      <c r="AL64" s="376">
        <f>AK64*R64/1000</f>
        <v>0</v>
      </c>
      <c r="AM64" s="376">
        <f t="shared" si="8"/>
        <v>0</v>
      </c>
      <c r="AN64" s="377">
        <f t="shared" si="7"/>
        <v>0</v>
      </c>
      <c r="AO64" s="378">
        <f t="shared" si="9"/>
        <v>0</v>
      </c>
      <c r="AP64" s="368">
        <v>13</v>
      </c>
      <c r="AQ64" s="372"/>
      <c r="AR64" s="372"/>
      <c r="AS64" s="379"/>
    </row>
    <row r="65" spans="1:45" s="17" customFormat="1" ht="63" customHeight="1" x14ac:dyDescent="0.2">
      <c r="A65" s="368">
        <v>50</v>
      </c>
      <c r="B65" s="369">
        <v>13</v>
      </c>
      <c r="C65" s="370" t="s">
        <v>272</v>
      </c>
      <c r="D65" s="370" t="s">
        <v>273</v>
      </c>
      <c r="E65" s="371" t="s">
        <v>301</v>
      </c>
      <c r="F65" s="370" t="s">
        <v>302</v>
      </c>
      <c r="G65" s="371" t="s">
        <v>175</v>
      </c>
      <c r="H65" s="370" t="s">
        <v>176</v>
      </c>
      <c r="I65" s="370" t="s">
        <v>176</v>
      </c>
      <c r="J65" s="370" t="s">
        <v>300</v>
      </c>
      <c r="K65" s="371">
        <v>3</v>
      </c>
      <c r="L65" s="371"/>
      <c r="M65" s="372">
        <v>40</v>
      </c>
      <c r="N65" s="372" t="s">
        <v>68</v>
      </c>
      <c r="O65" s="373">
        <f t="shared" si="30"/>
        <v>300</v>
      </c>
      <c r="P65" s="374">
        <v>100</v>
      </c>
      <c r="Q65" s="374">
        <v>200</v>
      </c>
      <c r="R65" s="374">
        <v>0</v>
      </c>
      <c r="S65" s="368">
        <v>1</v>
      </c>
      <c r="T65" s="372">
        <v>12</v>
      </c>
      <c r="U65" s="375">
        <f t="shared" si="23"/>
        <v>0</v>
      </c>
      <c r="V65" s="376">
        <f t="shared" si="24"/>
        <v>0</v>
      </c>
      <c r="W65" s="376">
        <v>0</v>
      </c>
      <c r="X65" s="376">
        <f t="shared" si="3"/>
        <v>0</v>
      </c>
      <c r="Y65" s="376">
        <v>0</v>
      </c>
      <c r="Z65" s="376">
        <f t="shared" si="21"/>
        <v>0</v>
      </c>
      <c r="AA65" s="376">
        <v>0</v>
      </c>
      <c r="AB65" s="376">
        <f t="shared" si="22"/>
        <v>0</v>
      </c>
      <c r="AC65" s="376">
        <v>0</v>
      </c>
      <c r="AD65" s="376">
        <f t="shared" si="25"/>
        <v>0</v>
      </c>
      <c r="AE65" s="376">
        <v>0</v>
      </c>
      <c r="AF65" s="376">
        <f t="shared" ref="AF65:AF70" si="32">AE65*O65</f>
        <v>0</v>
      </c>
      <c r="AG65" s="376">
        <v>0</v>
      </c>
      <c r="AH65" s="380">
        <f t="shared" ref="AH65:AH70" si="33">AG65*P65</f>
        <v>0</v>
      </c>
      <c r="AI65" s="376">
        <v>0</v>
      </c>
      <c r="AJ65" s="376">
        <f t="shared" ref="AJ65:AJ70" si="34">AI65*Q65</f>
        <v>0</v>
      </c>
      <c r="AK65" s="376">
        <v>0</v>
      </c>
      <c r="AL65" s="376">
        <f t="shared" ref="AL65:AL70" si="35">AK65*R65</f>
        <v>0</v>
      </c>
      <c r="AM65" s="376">
        <f t="shared" si="8"/>
        <v>0</v>
      </c>
      <c r="AN65" s="377">
        <f t="shared" si="7"/>
        <v>0</v>
      </c>
      <c r="AO65" s="378">
        <f t="shared" si="9"/>
        <v>0</v>
      </c>
      <c r="AP65" s="368">
        <v>13</v>
      </c>
      <c r="AQ65" s="383"/>
      <c r="AR65" s="383"/>
      <c r="AS65" s="384"/>
    </row>
    <row r="66" spans="1:45" s="17" customFormat="1" ht="63" customHeight="1" x14ac:dyDescent="0.2">
      <c r="A66" s="368">
        <v>51</v>
      </c>
      <c r="B66" s="369">
        <v>13</v>
      </c>
      <c r="C66" s="370" t="s">
        <v>272</v>
      </c>
      <c r="D66" s="370" t="s">
        <v>273</v>
      </c>
      <c r="E66" s="371" t="s">
        <v>303</v>
      </c>
      <c r="F66" s="370" t="s">
        <v>304</v>
      </c>
      <c r="G66" s="371" t="s">
        <v>175</v>
      </c>
      <c r="H66" s="370" t="s">
        <v>176</v>
      </c>
      <c r="I66" s="370" t="s">
        <v>176</v>
      </c>
      <c r="J66" s="370" t="s">
        <v>121</v>
      </c>
      <c r="K66" s="371">
        <v>63</v>
      </c>
      <c r="L66" s="371"/>
      <c r="M66" s="372">
        <v>15</v>
      </c>
      <c r="N66" s="372" t="s">
        <v>68</v>
      </c>
      <c r="O66" s="373">
        <f t="shared" si="30"/>
        <v>30000</v>
      </c>
      <c r="P66" s="374">
        <v>10000</v>
      </c>
      <c r="Q66" s="374">
        <v>20000</v>
      </c>
      <c r="R66" s="374">
        <v>0</v>
      </c>
      <c r="S66" s="368">
        <v>1</v>
      </c>
      <c r="T66" s="372">
        <v>12</v>
      </c>
      <c r="U66" s="375">
        <f t="shared" si="23"/>
        <v>0</v>
      </c>
      <c r="V66" s="376">
        <f t="shared" si="24"/>
        <v>0</v>
      </c>
      <c r="W66" s="376">
        <v>0</v>
      </c>
      <c r="X66" s="376">
        <f t="shared" si="3"/>
        <v>0</v>
      </c>
      <c r="Y66" s="376">
        <v>0</v>
      </c>
      <c r="Z66" s="376">
        <f t="shared" si="21"/>
        <v>0</v>
      </c>
      <c r="AA66" s="376">
        <v>0</v>
      </c>
      <c r="AB66" s="376">
        <f t="shared" si="22"/>
        <v>0</v>
      </c>
      <c r="AC66" s="376">
        <v>0</v>
      </c>
      <c r="AD66" s="376">
        <f t="shared" si="25"/>
        <v>0</v>
      </c>
      <c r="AE66" s="376">
        <v>0</v>
      </c>
      <c r="AF66" s="376">
        <f t="shared" si="32"/>
        <v>0</v>
      </c>
      <c r="AG66" s="376">
        <v>0</v>
      </c>
      <c r="AH66" s="380">
        <f t="shared" si="33"/>
        <v>0</v>
      </c>
      <c r="AI66" s="376">
        <v>0</v>
      </c>
      <c r="AJ66" s="376">
        <f t="shared" si="34"/>
        <v>0</v>
      </c>
      <c r="AK66" s="376">
        <v>0</v>
      </c>
      <c r="AL66" s="376">
        <f t="shared" si="35"/>
        <v>0</v>
      </c>
      <c r="AM66" s="376">
        <f t="shared" si="8"/>
        <v>0</v>
      </c>
      <c r="AN66" s="377">
        <f t="shared" si="7"/>
        <v>0</v>
      </c>
      <c r="AO66" s="378">
        <f t="shared" si="9"/>
        <v>0</v>
      </c>
      <c r="AP66" s="368">
        <v>13</v>
      </c>
      <c r="AQ66" s="383"/>
      <c r="AR66" s="383"/>
      <c r="AS66" s="384"/>
    </row>
    <row r="67" spans="1:45" s="17" customFormat="1" ht="63" customHeight="1" x14ac:dyDescent="0.2">
      <c r="A67" s="368">
        <v>52</v>
      </c>
      <c r="B67" s="369">
        <v>13</v>
      </c>
      <c r="C67" s="370" t="s">
        <v>272</v>
      </c>
      <c r="D67" s="370" t="s">
        <v>273</v>
      </c>
      <c r="E67" s="371" t="s">
        <v>305</v>
      </c>
      <c r="F67" s="370" t="s">
        <v>306</v>
      </c>
      <c r="G67" s="371" t="s">
        <v>175</v>
      </c>
      <c r="H67" s="370" t="s">
        <v>176</v>
      </c>
      <c r="I67" s="370" t="s">
        <v>176</v>
      </c>
      <c r="J67" s="370" t="s">
        <v>276</v>
      </c>
      <c r="K67" s="371">
        <v>1</v>
      </c>
      <c r="L67" s="371"/>
      <c r="M67" s="372">
        <v>21</v>
      </c>
      <c r="N67" s="372" t="s">
        <v>68</v>
      </c>
      <c r="O67" s="373">
        <f t="shared" si="30"/>
        <v>25000</v>
      </c>
      <c r="P67" s="374">
        <v>6000</v>
      </c>
      <c r="Q67" s="374">
        <v>19000</v>
      </c>
      <c r="R67" s="374">
        <v>0</v>
      </c>
      <c r="S67" s="368">
        <v>1</v>
      </c>
      <c r="T67" s="372">
        <v>12</v>
      </c>
      <c r="U67" s="375">
        <f t="shared" si="23"/>
        <v>0</v>
      </c>
      <c r="V67" s="376">
        <f t="shared" si="24"/>
        <v>0</v>
      </c>
      <c r="W67" s="376">
        <v>0</v>
      </c>
      <c r="X67" s="376">
        <f t="shared" si="3"/>
        <v>0</v>
      </c>
      <c r="Y67" s="376">
        <v>0</v>
      </c>
      <c r="Z67" s="376">
        <f t="shared" si="21"/>
        <v>0</v>
      </c>
      <c r="AA67" s="376">
        <v>0</v>
      </c>
      <c r="AB67" s="376">
        <f t="shared" si="22"/>
        <v>0</v>
      </c>
      <c r="AC67" s="376">
        <v>0</v>
      </c>
      <c r="AD67" s="376">
        <f t="shared" si="25"/>
        <v>0</v>
      </c>
      <c r="AE67" s="376">
        <v>0</v>
      </c>
      <c r="AF67" s="376">
        <f t="shared" si="32"/>
        <v>0</v>
      </c>
      <c r="AG67" s="376">
        <v>0</v>
      </c>
      <c r="AH67" s="380">
        <f t="shared" si="33"/>
        <v>0</v>
      </c>
      <c r="AI67" s="376">
        <v>0</v>
      </c>
      <c r="AJ67" s="376">
        <f t="shared" si="34"/>
        <v>0</v>
      </c>
      <c r="AK67" s="376">
        <v>0</v>
      </c>
      <c r="AL67" s="376">
        <f t="shared" si="35"/>
        <v>0</v>
      </c>
      <c r="AM67" s="376">
        <f t="shared" si="8"/>
        <v>0</v>
      </c>
      <c r="AN67" s="377">
        <f t="shared" si="7"/>
        <v>0</v>
      </c>
      <c r="AO67" s="378">
        <f t="shared" si="9"/>
        <v>0</v>
      </c>
      <c r="AP67" s="368">
        <v>13</v>
      </c>
      <c r="AQ67" s="383"/>
      <c r="AR67" s="383"/>
      <c r="AS67" s="384"/>
    </row>
    <row r="68" spans="1:45" s="17" customFormat="1" ht="63" customHeight="1" x14ac:dyDescent="0.2">
      <c r="A68" s="368">
        <v>53</v>
      </c>
      <c r="B68" s="369">
        <v>13</v>
      </c>
      <c r="C68" s="370" t="s">
        <v>272</v>
      </c>
      <c r="D68" s="370" t="s">
        <v>273</v>
      </c>
      <c r="E68" s="371" t="s">
        <v>307</v>
      </c>
      <c r="F68" s="370" t="s">
        <v>308</v>
      </c>
      <c r="G68" s="371" t="s">
        <v>175</v>
      </c>
      <c r="H68" s="370" t="s">
        <v>176</v>
      </c>
      <c r="I68" s="370" t="s">
        <v>176</v>
      </c>
      <c r="J68" s="370" t="s">
        <v>309</v>
      </c>
      <c r="K68" s="371"/>
      <c r="L68" s="371"/>
      <c r="M68" s="372">
        <v>7</v>
      </c>
      <c r="N68" s="372" t="s">
        <v>68</v>
      </c>
      <c r="O68" s="373">
        <f t="shared" si="30"/>
        <v>1500</v>
      </c>
      <c r="P68" s="374">
        <v>600</v>
      </c>
      <c r="Q68" s="374">
        <v>900</v>
      </c>
      <c r="R68" s="374">
        <v>0</v>
      </c>
      <c r="S68" s="368">
        <v>1</v>
      </c>
      <c r="T68" s="372">
        <v>12</v>
      </c>
      <c r="U68" s="375">
        <f t="shared" si="23"/>
        <v>0</v>
      </c>
      <c r="V68" s="376">
        <f t="shared" si="24"/>
        <v>0</v>
      </c>
      <c r="W68" s="376">
        <v>0</v>
      </c>
      <c r="X68" s="376">
        <f t="shared" si="3"/>
        <v>0</v>
      </c>
      <c r="Y68" s="376">
        <v>0</v>
      </c>
      <c r="Z68" s="376">
        <f t="shared" si="21"/>
        <v>0</v>
      </c>
      <c r="AA68" s="376">
        <v>0</v>
      </c>
      <c r="AB68" s="376">
        <f t="shared" si="22"/>
        <v>0</v>
      </c>
      <c r="AC68" s="376">
        <v>0</v>
      </c>
      <c r="AD68" s="376">
        <f t="shared" si="25"/>
        <v>0</v>
      </c>
      <c r="AE68" s="376">
        <v>0</v>
      </c>
      <c r="AF68" s="376">
        <f t="shared" si="32"/>
        <v>0</v>
      </c>
      <c r="AG68" s="376">
        <v>0</v>
      </c>
      <c r="AH68" s="380">
        <f t="shared" si="33"/>
        <v>0</v>
      </c>
      <c r="AI68" s="376">
        <v>0</v>
      </c>
      <c r="AJ68" s="376">
        <f t="shared" si="34"/>
        <v>0</v>
      </c>
      <c r="AK68" s="376">
        <v>0</v>
      </c>
      <c r="AL68" s="376">
        <f t="shared" si="35"/>
        <v>0</v>
      </c>
      <c r="AM68" s="376">
        <f t="shared" si="8"/>
        <v>0</v>
      </c>
      <c r="AN68" s="377">
        <f t="shared" si="7"/>
        <v>0</v>
      </c>
      <c r="AO68" s="378">
        <f t="shared" si="9"/>
        <v>0</v>
      </c>
      <c r="AP68" s="368">
        <v>13</v>
      </c>
      <c r="AQ68" s="383"/>
      <c r="AR68" s="383"/>
      <c r="AS68" s="384"/>
    </row>
    <row r="69" spans="1:45" s="17" customFormat="1" ht="63" customHeight="1" x14ac:dyDescent="0.2">
      <c r="A69" s="368">
        <v>54</v>
      </c>
      <c r="B69" s="369">
        <v>13</v>
      </c>
      <c r="C69" s="370" t="s">
        <v>272</v>
      </c>
      <c r="D69" s="370" t="s">
        <v>273</v>
      </c>
      <c r="E69" s="371" t="s">
        <v>310</v>
      </c>
      <c r="F69" s="370" t="s">
        <v>311</v>
      </c>
      <c r="G69" s="371" t="s">
        <v>175</v>
      </c>
      <c r="H69" s="370" t="s">
        <v>176</v>
      </c>
      <c r="I69" s="370" t="s">
        <v>176</v>
      </c>
      <c r="J69" s="370" t="s">
        <v>312</v>
      </c>
      <c r="K69" s="371"/>
      <c r="L69" s="371"/>
      <c r="M69" s="372">
        <v>6.5</v>
      </c>
      <c r="N69" s="372" t="s">
        <v>68</v>
      </c>
      <c r="O69" s="373">
        <f t="shared" si="30"/>
        <v>800</v>
      </c>
      <c r="P69" s="374">
        <v>300</v>
      </c>
      <c r="Q69" s="374">
        <v>500</v>
      </c>
      <c r="R69" s="374">
        <v>0</v>
      </c>
      <c r="S69" s="368">
        <v>1</v>
      </c>
      <c r="T69" s="372">
        <v>12</v>
      </c>
      <c r="U69" s="375">
        <f t="shared" si="23"/>
        <v>0</v>
      </c>
      <c r="V69" s="376">
        <f t="shared" si="24"/>
        <v>0</v>
      </c>
      <c r="W69" s="376">
        <v>0</v>
      </c>
      <c r="X69" s="376">
        <f t="shared" si="3"/>
        <v>0</v>
      </c>
      <c r="Y69" s="376">
        <v>0</v>
      </c>
      <c r="Z69" s="376">
        <f t="shared" si="21"/>
        <v>0</v>
      </c>
      <c r="AA69" s="376">
        <v>0</v>
      </c>
      <c r="AB69" s="376">
        <f t="shared" si="22"/>
        <v>0</v>
      </c>
      <c r="AC69" s="376">
        <v>0</v>
      </c>
      <c r="AD69" s="376">
        <f t="shared" si="25"/>
        <v>0</v>
      </c>
      <c r="AE69" s="376">
        <v>0</v>
      </c>
      <c r="AF69" s="376">
        <f t="shared" si="32"/>
        <v>0</v>
      </c>
      <c r="AG69" s="376">
        <v>0</v>
      </c>
      <c r="AH69" s="380">
        <f t="shared" si="33"/>
        <v>0</v>
      </c>
      <c r="AI69" s="376">
        <v>0</v>
      </c>
      <c r="AJ69" s="376">
        <f t="shared" si="34"/>
        <v>0</v>
      </c>
      <c r="AK69" s="376">
        <v>0</v>
      </c>
      <c r="AL69" s="376">
        <f t="shared" si="35"/>
        <v>0</v>
      </c>
      <c r="AM69" s="376">
        <f t="shared" si="8"/>
        <v>0</v>
      </c>
      <c r="AN69" s="377">
        <f t="shared" si="7"/>
        <v>0</v>
      </c>
      <c r="AO69" s="378">
        <f t="shared" si="9"/>
        <v>0</v>
      </c>
      <c r="AP69" s="368">
        <v>13</v>
      </c>
      <c r="AQ69" s="385"/>
      <c r="AR69" s="385"/>
      <c r="AS69" s="386"/>
    </row>
    <row r="70" spans="1:45" s="17" customFormat="1" ht="63" customHeight="1" thickBot="1" x14ac:dyDescent="0.25">
      <c r="A70" s="387">
        <v>55</v>
      </c>
      <c r="B70" s="388">
        <v>13</v>
      </c>
      <c r="C70" s="389" t="s">
        <v>272</v>
      </c>
      <c r="D70" s="389" t="s">
        <v>273</v>
      </c>
      <c r="E70" s="390" t="s">
        <v>313</v>
      </c>
      <c r="F70" s="389" t="s">
        <v>314</v>
      </c>
      <c r="G70" s="390" t="s">
        <v>175</v>
      </c>
      <c r="H70" s="389" t="s">
        <v>176</v>
      </c>
      <c r="I70" s="389" t="s">
        <v>176</v>
      </c>
      <c r="J70" s="389" t="s">
        <v>315</v>
      </c>
      <c r="K70" s="390"/>
      <c r="L70" s="390"/>
      <c r="M70" s="391">
        <v>1</v>
      </c>
      <c r="N70" s="391" t="s">
        <v>67</v>
      </c>
      <c r="O70" s="392">
        <f t="shared" si="30"/>
        <v>200</v>
      </c>
      <c r="P70" s="393">
        <v>200</v>
      </c>
      <c r="Q70" s="393">
        <v>0</v>
      </c>
      <c r="R70" s="393">
        <v>0</v>
      </c>
      <c r="S70" s="387">
        <v>1</v>
      </c>
      <c r="T70" s="391">
        <v>12</v>
      </c>
      <c r="U70" s="394">
        <f t="shared" si="23"/>
        <v>0</v>
      </c>
      <c r="V70" s="395">
        <f t="shared" si="24"/>
        <v>0</v>
      </c>
      <c r="W70" s="395">
        <v>0</v>
      </c>
      <c r="X70" s="395">
        <f t="shared" si="3"/>
        <v>0</v>
      </c>
      <c r="Y70" s="395">
        <v>0</v>
      </c>
      <c r="Z70" s="395">
        <f t="shared" si="21"/>
        <v>0</v>
      </c>
      <c r="AA70" s="395">
        <v>0</v>
      </c>
      <c r="AB70" s="395">
        <f t="shared" si="22"/>
        <v>0</v>
      </c>
      <c r="AC70" s="395">
        <v>0</v>
      </c>
      <c r="AD70" s="395">
        <f t="shared" si="25"/>
        <v>0</v>
      </c>
      <c r="AE70" s="395">
        <v>0</v>
      </c>
      <c r="AF70" s="395">
        <f t="shared" si="32"/>
        <v>0</v>
      </c>
      <c r="AG70" s="395">
        <v>0</v>
      </c>
      <c r="AH70" s="395">
        <f t="shared" si="33"/>
        <v>0</v>
      </c>
      <c r="AI70" s="395">
        <v>0</v>
      </c>
      <c r="AJ70" s="395">
        <f t="shared" si="34"/>
        <v>0</v>
      </c>
      <c r="AK70" s="395">
        <v>0</v>
      </c>
      <c r="AL70" s="395">
        <f t="shared" si="35"/>
        <v>0</v>
      </c>
      <c r="AM70" s="395">
        <f t="shared" si="8"/>
        <v>0</v>
      </c>
      <c r="AN70" s="396">
        <f t="shared" si="7"/>
        <v>0</v>
      </c>
      <c r="AO70" s="397">
        <f t="shared" si="9"/>
        <v>0</v>
      </c>
      <c r="AP70" s="398">
        <v>13</v>
      </c>
      <c r="AQ70" s="399">
        <f>SUM(AM52:AM70)</f>
        <v>0</v>
      </c>
      <c r="AR70" s="399">
        <f>AQ70*0.23</f>
        <v>0</v>
      </c>
      <c r="AS70" s="400">
        <f>AQ70+AR70</f>
        <v>0</v>
      </c>
    </row>
    <row r="71" spans="1:45" s="17" customFormat="1" ht="20.25" customHeight="1" thickBot="1" x14ac:dyDescent="0.25">
      <c r="A71" s="18"/>
      <c r="B71" s="19"/>
      <c r="C71" s="24" t="s">
        <v>0</v>
      </c>
      <c r="D71" s="24"/>
      <c r="E71" s="15"/>
      <c r="F71" s="20"/>
      <c r="G71" s="15"/>
      <c r="H71" s="20"/>
      <c r="I71" s="20"/>
      <c r="J71" s="20"/>
      <c r="K71" s="15"/>
      <c r="L71" s="15"/>
      <c r="M71" s="25">
        <v>2930.7</v>
      </c>
      <c r="N71" s="15"/>
      <c r="O71" s="25">
        <f>SUM(O11:O70)</f>
        <v>8795638</v>
      </c>
      <c r="P71" s="25">
        <f>SUM(P11:P70)</f>
        <v>3291439</v>
      </c>
      <c r="Q71" s="25">
        <f>SUM(Q11:Q70)</f>
        <v>1500248</v>
      </c>
      <c r="R71" s="25">
        <f>SUM(R11:R70)</f>
        <v>4003951</v>
      </c>
      <c r="S71" s="26"/>
      <c r="T71" s="27"/>
      <c r="U71" s="27"/>
      <c r="V71" s="401"/>
      <c r="W71" s="27"/>
      <c r="X71" s="28"/>
      <c r="Y71" s="27"/>
      <c r="Z71" s="28"/>
      <c r="AA71" s="27"/>
      <c r="AB71" s="28"/>
      <c r="AC71" s="27"/>
      <c r="AD71" s="28"/>
      <c r="AE71" s="27"/>
      <c r="AF71" s="28"/>
      <c r="AG71" s="27"/>
      <c r="AH71" s="28"/>
      <c r="AI71" s="27"/>
      <c r="AJ71" s="28"/>
      <c r="AK71" s="27"/>
      <c r="AL71" s="28"/>
      <c r="AM71" s="402">
        <f>SUM(AM11:AM70)</f>
        <v>0</v>
      </c>
      <c r="AN71" s="403">
        <f t="shared" si="7"/>
        <v>0</v>
      </c>
      <c r="AO71" s="404">
        <f t="shared" si="9"/>
        <v>0</v>
      </c>
      <c r="AP71" s="29"/>
      <c r="AQ71" s="21">
        <f>SUM(AQ11:AQ70)</f>
        <v>0</v>
      </c>
      <c r="AR71" s="21">
        <f>AQ71*0.23</f>
        <v>0</v>
      </c>
      <c r="AS71" s="22">
        <f>AQ71+AR71</f>
        <v>0</v>
      </c>
    </row>
    <row r="72" spans="1:45" x14ac:dyDescent="0.2">
      <c r="O72" s="13"/>
    </row>
    <row r="73" spans="1:45" x14ac:dyDescent="0.2">
      <c r="O73" s="14"/>
    </row>
    <row r="74" spans="1:45" ht="12" customHeight="1" x14ac:dyDescent="0.2">
      <c r="AO74" s="408"/>
      <c r="AS74" s="408"/>
    </row>
    <row r="75" spans="1:45" ht="73.5" customHeight="1" x14ac:dyDescent="0.2">
      <c r="AN75" s="410" t="s">
        <v>317</v>
      </c>
      <c r="AO75" s="410"/>
      <c r="AP75" s="410"/>
      <c r="AQ75" s="410" t="s">
        <v>318</v>
      </c>
      <c r="AR75" s="410"/>
      <c r="AS75" s="410"/>
    </row>
  </sheetData>
  <mergeCells count="47">
    <mergeCell ref="K7:K9"/>
    <mergeCell ref="C1:C5"/>
    <mergeCell ref="D5:E5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AJ7:AJ9"/>
    <mergeCell ref="AK7:AK9"/>
    <mergeCell ref="AL7:AL9"/>
    <mergeCell ref="W7:W9"/>
    <mergeCell ref="L7:L9"/>
    <mergeCell ref="M7:M9"/>
    <mergeCell ref="N7:N9"/>
    <mergeCell ref="O7:O9"/>
    <mergeCell ref="P7:R8"/>
    <mergeCell ref="S7:S9"/>
    <mergeCell ref="T7:T9"/>
    <mergeCell ref="U7:U9"/>
    <mergeCell ref="V7:V9"/>
    <mergeCell ref="AI7:AI9"/>
    <mergeCell ref="X7:X9"/>
    <mergeCell ref="Y7:Y9"/>
    <mergeCell ref="Z7:Z9"/>
    <mergeCell ref="AA7:AA9"/>
    <mergeCell ref="AB7:AB9"/>
    <mergeCell ref="AC7:AC9"/>
    <mergeCell ref="AD7:AD9"/>
    <mergeCell ref="AE7:AE9"/>
    <mergeCell ref="AF7:AF9"/>
    <mergeCell ref="AG7:AG9"/>
    <mergeCell ref="AH7:AH9"/>
    <mergeCell ref="AS7:AS9"/>
    <mergeCell ref="AQ75:AS75"/>
    <mergeCell ref="AN75:AP75"/>
    <mergeCell ref="AM7:AM9"/>
    <mergeCell ref="AN7:AN9"/>
    <mergeCell ref="AP7:AP9"/>
    <mergeCell ref="AQ7:AQ9"/>
    <mergeCell ref="AR7:AR9"/>
    <mergeCell ref="AO7:AO9"/>
  </mergeCells>
  <pageMargins left="0.7" right="0.7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ENERGA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2017-08-10T10:33:44Z</dcterms:modified>
</cp:coreProperties>
</file>