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2050" windowHeight="9795"/>
  </bookViews>
  <sheets>
    <sheet name="ok" sheetId="4" r:id="rId1"/>
    <sheet name="Arkusz3" sheetId="3" r:id="rId2"/>
    <sheet name="Arkusz2" sheetId="2" r:id="rId3"/>
    <sheet name="Arkusz4" sheetId="5" r:id="rId4"/>
  </sheets>
  <definedNames>
    <definedName name="_xlnm.Print_Area" localSheetId="0">ok!$A$1:$I$95</definedName>
  </definedNames>
  <calcPr calcId="125725"/>
</workbook>
</file>

<file path=xl/calcChain.xml><?xml version="1.0" encoding="utf-8"?>
<calcChain xmlns="http://schemas.openxmlformats.org/spreadsheetml/2006/main">
  <c r="O57" i="4"/>
  <c r="G91"/>
  <c r="E11" l="1"/>
  <c r="E9"/>
  <c r="E10"/>
  <c r="O91"/>
  <c r="O56"/>
  <c r="O12"/>
  <c r="I12"/>
  <c r="I23"/>
  <c r="I21"/>
  <c r="I28"/>
  <c r="G28"/>
  <c r="H28"/>
  <c r="H27"/>
  <c r="G29"/>
  <c r="G27"/>
  <c r="Q14"/>
  <c r="Q17"/>
  <c r="G30"/>
  <c r="T24"/>
  <c r="H23"/>
  <c r="H22"/>
  <c r="H21"/>
  <c r="H13"/>
  <c r="Q24"/>
  <c r="F3" i="5"/>
  <c r="H3" s="1"/>
  <c r="H4"/>
  <c r="H5"/>
  <c r="H6"/>
  <c r="F10"/>
  <c r="F14" s="1"/>
  <c r="H14" s="1"/>
  <c r="F13"/>
  <c r="G14"/>
  <c r="G16"/>
  <c r="G17" s="1"/>
  <c r="F17"/>
  <c r="H17" s="1"/>
  <c r="H18"/>
  <c r="G20"/>
  <c r="G28" s="1"/>
  <c r="F26"/>
  <c r="F28" s="1"/>
  <c r="H28" s="1"/>
  <c r="K28"/>
  <c r="M28" s="1"/>
  <c r="H30"/>
  <c r="H31"/>
  <c r="F33"/>
  <c r="H33" s="1"/>
  <c r="G33"/>
  <c r="F34"/>
  <c r="H34"/>
  <c r="F35"/>
  <c r="H35"/>
  <c r="F36"/>
  <c r="H36" s="1"/>
  <c r="G36"/>
  <c r="O35"/>
  <c r="O34"/>
  <c r="O33"/>
  <c r="O31"/>
  <c r="O30"/>
  <c r="N28"/>
  <c r="O28" s="1"/>
  <c r="O18"/>
  <c r="O17"/>
  <c r="O14"/>
  <c r="O6"/>
  <c r="O5"/>
  <c r="O4"/>
  <c r="O3"/>
  <c r="J12" i="4"/>
  <c r="K12"/>
  <c r="H89"/>
  <c r="I89"/>
  <c r="G89"/>
  <c r="H86"/>
  <c r="I86"/>
  <c r="G86"/>
  <c r="H78"/>
  <c r="I78"/>
  <c r="G78"/>
  <c r="H73"/>
  <c r="I73"/>
  <c r="G73"/>
  <c r="H79"/>
  <c r="K28"/>
  <c r="K23"/>
  <c r="G56"/>
  <c r="H82" l="1"/>
  <c r="H90" s="1"/>
  <c r="G82"/>
  <c r="G90" s="1"/>
  <c r="I79"/>
  <c r="I82" s="1"/>
  <c r="I90" s="1"/>
  <c r="I9" l="1"/>
  <c r="I10"/>
  <c r="I11"/>
  <c r="J11"/>
  <c r="H53"/>
  <c r="H54"/>
  <c r="H56" s="1"/>
  <c r="H51"/>
  <c r="H49"/>
  <c r="H47"/>
  <c r="H45"/>
  <c r="H48" s="1"/>
  <c r="I43"/>
  <c r="I42"/>
  <c r="H31"/>
  <c r="H32"/>
  <c r="H33"/>
  <c r="H34"/>
  <c r="H35"/>
  <c r="H36"/>
  <c r="H37"/>
  <c r="H38"/>
  <c r="H39"/>
  <c r="H40"/>
  <c r="H41"/>
  <c r="H42"/>
  <c r="H30"/>
  <c r="H24"/>
  <c r="H19"/>
  <c r="I19"/>
  <c r="H16"/>
  <c r="H17"/>
  <c r="H18"/>
  <c r="H15"/>
  <c r="J10"/>
  <c r="H9"/>
  <c r="H12" s="1"/>
  <c r="G9"/>
  <c r="G12" s="1"/>
  <c r="I56"/>
  <c r="I54"/>
  <c r="G53"/>
  <c r="I53" s="1"/>
  <c r="I51"/>
  <c r="I49"/>
  <c r="G48"/>
  <c r="I47"/>
  <c r="I45"/>
  <c r="G44"/>
  <c r="I44" s="1"/>
  <c r="I41"/>
  <c r="I40"/>
  <c r="I39"/>
  <c r="I38"/>
  <c r="I37"/>
  <c r="I36"/>
  <c r="I34"/>
  <c r="I33"/>
  <c r="I32"/>
  <c r="I31"/>
  <c r="I30"/>
  <c r="I27"/>
  <c r="I25"/>
  <c r="I24"/>
  <c r="I22"/>
  <c r="I18"/>
  <c r="I17"/>
  <c r="I16"/>
  <c r="I15"/>
  <c r="I13"/>
  <c r="I48" l="1"/>
  <c r="H44"/>
  <c r="H20"/>
  <c r="J9"/>
  <c r="H25"/>
  <c r="H29" s="1"/>
  <c r="H57" s="1"/>
  <c r="H91" s="1"/>
  <c r="G20"/>
  <c r="I20" s="1"/>
  <c r="H96" l="1"/>
  <c r="I29"/>
  <c r="I57" s="1"/>
  <c r="G57"/>
  <c r="G96" s="1"/>
  <c r="L91" l="1"/>
  <c r="I91"/>
  <c r="K57"/>
  <c r="I96" l="1"/>
  <c r="K91"/>
  <c r="M91"/>
</calcChain>
</file>

<file path=xl/sharedStrings.xml><?xml version="1.0" encoding="utf-8"?>
<sst xmlns="http://schemas.openxmlformats.org/spreadsheetml/2006/main" count="205" uniqueCount="162">
  <si>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</si>
  <si>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</si>
  <si>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</si>
  <si>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</si>
  <si>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</si>
  <si>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</si>
  <si>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</si>
  <si>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</si>
  <si>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</si>
  <si>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</si>
  <si>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Kursy językowe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</si>
  <si>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</si>
  <si>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</si>
  <si>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</si>
  <si>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</si>
  <si>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</si>
  <si>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</si>
  <si>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</si>
  <si>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</si>
  <si>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</si>
  <si>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</si>
  <si>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</si>
  <si>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</si>
  <si>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</si>
  <si>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</si>
  <si>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</si>
  <si>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</si>
  <si>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</si>
  <si>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</si>
  <si>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</si>
  <si>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</si>
  <si>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</si>
  <si>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</si>
  <si>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</si>
  <si>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</si>
  <si>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</si>
  <si>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</si>
  <si>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</si>
  <si>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</si>
  <si>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</si>
  <si>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</si>
  <si>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</si>
  <si>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</si>
  <si>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</si>
  <si>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</si>
  <si>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</si>
  <si>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</si>
  <si>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</si>
  <si>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</si>
  <si>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</si>
  <si>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</si>
  <si>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</si>
  <si>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</si>
  <si>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441, 430</t>
  </si>
  <si>
    <t>Podróze zagraniczne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</si>
  <si>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</si>
  <si>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</si>
  <si>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</si>
  <si>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</si>
  <si>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</si>
  <si>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</si>
  <si>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</si>
  <si>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</si>
  <si>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</si>
  <si>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</si>
  <si>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</si>
  <si>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</si>
  <si>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</si>
  <si>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</si>
  <si>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</si>
  <si>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</si>
  <si>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</si>
  <si>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</si>
  <si>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</si>
  <si>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Pozostałe działania wspierajace realizację Strategii komunikacji RPO WZ w ramach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</si>
  <si>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</si>
  <si>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</si>
  <si>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</si>
  <si>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</si>
  <si>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Przygotowanie i przeprowadzenie działań informacyjno-promocyjnych w telewizji, radio, prasie i w internecie na temat  Programu  (m.in. audycje, publikacje, artykuły, ogłoszenia, reklamy).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</si>
  <si>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</si>
  <si>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</si>
  <si>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</si>
  <si>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Opracowanie, wydanie, dystrybucja i powielenie publikacji informacyjno-promocyjnych (w formie drukowanej i elektronicznej) orazzamówienie i dystrybucja materiałów promocyjnych na temat Programu.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</si>
  <si>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</si>
  <si>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</si>
  <si>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</si>
  <si>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</si>
  <si>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</si>
  <si>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</si>
  <si>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 xml:space="preserve">
Podróze krajowe</t>
  </si>
  <si>
    <t>Planowana liczba spotkań</t>
  </si>
  <si>
    <t>421, 430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</si>
  <si>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</si>
  <si>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</si>
  <si>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</si>
  <si>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</si>
  <si>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</si>
  <si>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>443, 430</t>
  </si>
  <si>
    <t>ok.</t>
  </si>
  <si>
    <t>470, 302</t>
  </si>
  <si>
    <t>Składki na fundusz pracy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</si>
  <si>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</si>
  <si>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</si>
  <si>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</si>
  <si>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</si>
  <si>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</si>
  <si>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Zakup usług obejmujących wykonanie ekspertyz analiz i opinii</t>
  </si>
  <si>
    <t>Opłaty za administrowanie i czynsze za budynki</t>
  </si>
  <si>
    <t>Podróże służbowe krajowe</t>
  </si>
  <si>
    <t>Pozostałe opłaty</t>
  </si>
  <si>
    <t>Koszty postępowania sądowego i prokuratorskiego</t>
  </si>
  <si>
    <t>Szkolenia pracowników</t>
  </si>
  <si>
    <t>Paragraf</t>
  </si>
  <si>
    <t>Wykonanie 2015</t>
  </si>
  <si>
    <t>Plan 2016</t>
  </si>
  <si>
    <t xml:space="preserve">Umowy </t>
  </si>
  <si>
    <t>Zaangażowanie</t>
  </si>
  <si>
    <t>Wykonanie</t>
  </si>
  <si>
    <t>Wolne środki</t>
  </si>
  <si>
    <t>Plan 2017</t>
  </si>
  <si>
    <t>oszczędności</t>
  </si>
  <si>
    <t>zostawić</t>
  </si>
  <si>
    <t>zadanie 001-004-132</t>
  </si>
  <si>
    <t>zgodnie z WPF</t>
  </si>
  <si>
    <t>Wydatki osobowe niezaliczane do wynagrodzeń</t>
  </si>
  <si>
    <t>dokształcanie</t>
  </si>
  <si>
    <t>dokształcanie II</t>
  </si>
  <si>
    <t>Składki na ubezpieczenia społeczne</t>
  </si>
  <si>
    <t>Materiały biurowe, papier</t>
  </si>
  <si>
    <t>Tonery</t>
  </si>
  <si>
    <t>Prenumerata</t>
  </si>
  <si>
    <t>akcesoria komputerowe</t>
  </si>
  <si>
    <t>pozostałe zakupy</t>
  </si>
  <si>
    <t>pozostałe wyposażenie</t>
  </si>
  <si>
    <t>inne (zaliczka)</t>
  </si>
  <si>
    <t>SUMA</t>
  </si>
  <si>
    <t>Energia elektryczna</t>
  </si>
  <si>
    <t>Woda, energia cieplna</t>
  </si>
  <si>
    <t>Pieczątki</t>
  </si>
  <si>
    <t>MPO (odpady)</t>
  </si>
  <si>
    <t>Team Center - ścieki</t>
  </si>
  <si>
    <t>catering</t>
  </si>
  <si>
    <t>Ksero Contact</t>
  </si>
  <si>
    <t>Obsługa prawna</t>
  </si>
  <si>
    <t>Obsługa prawna PZP</t>
  </si>
  <si>
    <t>inne transport osobowy</t>
  </si>
  <si>
    <t>inne</t>
  </si>
  <si>
    <t>Umowa - czynsz</t>
  </si>
  <si>
    <t>transport osobowy</t>
  </si>
  <si>
    <t>??</t>
  </si>
  <si>
    <t>417, 411, 412,  439</t>
  </si>
  <si>
    <t>KOPY</t>
  </si>
  <si>
    <t>Dokształcanie</t>
  </si>
  <si>
    <t>obsługa prawna</t>
  </si>
  <si>
    <t>pzp</t>
  </si>
  <si>
    <t>pieczątki</t>
  </si>
  <si>
    <t>kopiowanie</t>
  </si>
  <si>
    <t>* caternig</t>
  </si>
  <si>
    <t>*Różne opłaty i składki, wyrób tablic i pieczęci, usługi kopiowania, catering, zakup biletów komunikacji miejskiej oraz zakup usług pozostałych</t>
  </si>
  <si>
    <t>catering 4708</t>
  </si>
  <si>
    <t>kwartalnie</t>
  </si>
</sst>
</file>

<file path=xl/styles.xml><?xml version="1.0" encoding="utf-8"?>
<styleSheet xmlns="http://schemas.openxmlformats.org/spreadsheetml/2006/main">
  <numFmts count="3">
    <numFmt numFmtId="164" formatCode="#,##0.00\ &quot;zł&quot;"/>
    <numFmt numFmtId="165" formatCode="0.000000000%"/>
    <numFmt numFmtId="166" formatCode="0.0000000000%"/>
  </numFmts>
  <fonts count="23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Gray">
        <bgColor theme="3" tint="0.79998168889431442"/>
      </patternFill>
    </fill>
    <fill>
      <patternFill patternType="solid">
        <fgColor theme="3" tint="0.79995117038483843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bgColor theme="0"/>
      </patternFill>
    </fill>
    <fill>
      <patternFill patternType="lightGray">
        <bgColor theme="3" tint="0.79995117038483843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12" xfId="0" applyBorder="1" applyAlignment="1">
      <alignment horizontal="center" vertical="center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7" xfId="0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0" fillId="3" borderId="32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9" fillId="3" borderId="30" xfId="0" applyFont="1" applyFill="1" applyBorder="1" applyAlignment="1">
      <alignment horizontal="left" vertical="center" wrapText="1"/>
    </xf>
    <xf numFmtId="0" fontId="7" fillId="0" borderId="0" xfId="0" applyFont="1"/>
    <xf numFmtId="0" fontId="4" fillId="3" borderId="42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wrapText="1"/>
    </xf>
    <xf numFmtId="0" fontId="0" fillId="0" borderId="48" xfId="0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46" xfId="0" applyBorder="1"/>
    <xf numFmtId="0" fontId="0" fillId="0" borderId="38" xfId="0" applyBorder="1"/>
    <xf numFmtId="0" fontId="10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right"/>
    </xf>
    <xf numFmtId="164" fontId="9" fillId="3" borderId="28" xfId="0" applyNumberFormat="1" applyFont="1" applyFill="1" applyBorder="1" applyAlignment="1">
      <alignment horizontal="right" vertical="center" wrapText="1"/>
    </xf>
    <xf numFmtId="164" fontId="0" fillId="2" borderId="13" xfId="0" applyNumberFormat="1" applyFill="1" applyBorder="1" applyAlignment="1">
      <alignment horizontal="right" vertical="center"/>
    </xf>
    <xf numFmtId="164" fontId="3" fillId="3" borderId="28" xfId="0" applyNumberFormat="1" applyFont="1" applyFill="1" applyBorder="1" applyAlignment="1">
      <alignment horizontal="right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3" borderId="32" xfId="0" applyFill="1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2" borderId="50" xfId="0" applyFill="1" applyBorder="1" applyAlignment="1">
      <alignment horizontal="left" vertical="center"/>
    </xf>
    <xf numFmtId="0" fontId="9" fillId="3" borderId="42" xfId="0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/>
    <xf numFmtId="4" fontId="12" fillId="2" borderId="5" xfId="0" applyNumberFormat="1" applyFont="1" applyFill="1" applyBorder="1" applyAlignment="1"/>
    <xf numFmtId="4" fontId="12" fillId="0" borderId="46" xfId="0" applyNumberFormat="1" applyFont="1" applyBorder="1" applyAlignment="1"/>
    <xf numFmtId="4" fontId="12" fillId="2" borderId="1" xfId="0" applyNumberFormat="1" applyFont="1" applyFill="1" applyBorder="1" applyAlignment="1"/>
    <xf numFmtId="4" fontId="12" fillId="2" borderId="12" xfId="0" applyNumberFormat="1" applyFont="1" applyFill="1" applyBorder="1" applyAlignment="1"/>
    <xf numFmtId="4" fontId="12" fillId="2" borderId="0" xfId="0" applyNumberFormat="1" applyFont="1" applyFill="1" applyBorder="1" applyAlignment="1"/>
    <xf numFmtId="4" fontId="12" fillId="0" borderId="45" xfId="0" applyNumberFormat="1" applyFont="1" applyBorder="1" applyAlignment="1"/>
    <xf numFmtId="4" fontId="0" fillId="0" borderId="4" xfId="0" applyNumberFormat="1" applyBorder="1" applyAlignment="1"/>
    <xf numFmtId="4" fontId="0" fillId="0" borderId="51" xfId="0" applyNumberFormat="1" applyBorder="1" applyAlignment="1"/>
    <xf numFmtId="4" fontId="0" fillId="0" borderId="12" xfId="0" applyNumberFormat="1" applyBorder="1" applyAlignment="1"/>
    <xf numFmtId="4" fontId="7" fillId="4" borderId="16" xfId="0" applyNumberFormat="1" applyFont="1" applyFill="1" applyBorder="1" applyAlignment="1"/>
    <xf numFmtId="4" fontId="7" fillId="4" borderId="52" xfId="0" applyNumberFormat="1" applyFont="1" applyFill="1" applyBorder="1" applyAlignment="1"/>
    <xf numFmtId="4" fontId="7" fillId="4" borderId="49" xfId="0" applyNumberFormat="1" applyFont="1" applyFill="1" applyBorder="1" applyAlignment="1"/>
    <xf numFmtId="4" fontId="0" fillId="2" borderId="10" xfId="0" applyNumberFormat="1" applyFill="1" applyBorder="1" applyAlignment="1">
      <alignment horizontal="right"/>
    </xf>
    <xf numFmtId="4" fontId="0" fillId="0" borderId="53" xfId="0" applyNumberFormat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4" fontId="0" fillId="0" borderId="51" xfId="0" applyNumberFormat="1" applyBorder="1" applyAlignment="1">
      <alignment horizontal="right"/>
    </xf>
    <xf numFmtId="4" fontId="0" fillId="2" borderId="12" xfId="0" applyNumberFormat="1" applyFill="1" applyBorder="1" applyAlignment="1">
      <alignment horizontal="right"/>
    </xf>
    <xf numFmtId="4" fontId="0" fillId="2" borderId="10" xfId="0" applyNumberFormat="1" applyFill="1" applyBorder="1" applyAlignment="1"/>
    <xf numFmtId="4" fontId="0" fillId="2" borderId="7" xfId="0" applyNumberFormat="1" applyFill="1" applyBorder="1" applyAlignment="1"/>
    <xf numFmtId="4" fontId="0" fillId="0" borderId="53" xfId="0" applyNumberFormat="1" applyBorder="1" applyAlignment="1"/>
    <xf numFmtId="4" fontId="0" fillId="2" borderId="4" xfId="0" applyNumberFormat="1" applyFill="1" applyBorder="1" applyAlignment="1"/>
    <xf numFmtId="4" fontId="0" fillId="2" borderId="1" xfId="0" applyNumberFormat="1" applyFill="1" applyBorder="1" applyAlignment="1"/>
    <xf numFmtId="4" fontId="0" fillId="0" borderId="1" xfId="0" applyNumberFormat="1" applyBorder="1" applyAlignment="1"/>
    <xf numFmtId="4" fontId="0" fillId="0" borderId="50" xfId="0" applyNumberFormat="1" applyBorder="1" applyAlignment="1"/>
    <xf numFmtId="4" fontId="7" fillId="4" borderId="19" xfId="0" applyNumberFormat="1" applyFont="1" applyFill="1" applyBorder="1" applyAlignment="1"/>
    <xf numFmtId="4" fontId="7" fillId="4" borderId="56" xfId="0" applyNumberFormat="1" applyFont="1" applyFill="1" applyBorder="1" applyAlignment="1"/>
    <xf numFmtId="4" fontId="0" fillId="0" borderId="26" xfId="0" applyNumberFormat="1" applyBorder="1" applyAlignment="1"/>
    <xf numFmtId="4" fontId="0" fillId="0" borderId="25" xfId="0" applyNumberFormat="1" applyBorder="1" applyAlignment="1"/>
    <xf numFmtId="4" fontId="0" fillId="0" borderId="45" xfId="0" applyNumberFormat="1" applyBorder="1" applyAlignment="1"/>
    <xf numFmtId="4" fontId="7" fillId="4" borderId="21" xfId="0" applyNumberFormat="1" applyFont="1" applyFill="1" applyBorder="1" applyAlignment="1"/>
    <xf numFmtId="4" fontId="7" fillId="4" borderId="54" xfId="0" applyNumberFormat="1" applyFont="1" applyFill="1" applyBorder="1" applyAlignment="1"/>
    <xf numFmtId="4" fontId="0" fillId="0" borderId="7" xfId="0" applyNumberFormat="1" applyBorder="1" applyAlignment="1"/>
    <xf numFmtId="4" fontId="0" fillId="0" borderId="48" xfId="0" applyNumberFormat="1" applyBorder="1" applyAlignment="1"/>
    <xf numFmtId="4" fontId="7" fillId="4" borderId="23" xfId="0" applyNumberFormat="1" applyFont="1" applyFill="1" applyBorder="1" applyAlignment="1"/>
    <xf numFmtId="4" fontId="7" fillId="4" borderId="41" xfId="0" applyNumberFormat="1" applyFont="1" applyFill="1" applyBorder="1" applyAlignment="1"/>
    <xf numFmtId="4" fontId="7" fillId="3" borderId="16" xfId="0" applyNumberFormat="1" applyFont="1" applyFill="1" applyBorder="1" applyAlignment="1"/>
    <xf numFmtId="4" fontId="7" fillId="3" borderId="52" xfId="0" applyNumberFormat="1" applyFont="1" applyFill="1" applyBorder="1" applyAlignment="1"/>
    <xf numFmtId="4" fontId="0" fillId="0" borderId="3" xfId="0" applyNumberFormat="1" applyBorder="1"/>
    <xf numFmtId="4" fontId="0" fillId="0" borderId="4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51" xfId="0" applyNumberFormat="1" applyBorder="1"/>
    <xf numFmtId="4" fontId="7" fillId="4" borderId="16" xfId="0" applyNumberFormat="1" applyFont="1" applyFill="1" applyBorder="1" applyAlignment="1">
      <alignment horizontal="right"/>
    </xf>
    <xf numFmtId="4" fontId="7" fillId="3" borderId="16" xfId="0" applyNumberFormat="1" applyFont="1" applyFill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12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0" fillId="0" borderId="50" xfId="0" applyNumberFormat="1" applyBorder="1"/>
    <xf numFmtId="4" fontId="0" fillId="0" borderId="0" xfId="0" applyNumberFormat="1"/>
    <xf numFmtId="10" fontId="0" fillId="0" borderId="0" xfId="0" applyNumberFormat="1"/>
    <xf numFmtId="0" fontId="0" fillId="0" borderId="7" xfId="0" applyBorder="1" applyAlignment="1">
      <alignment horizontal="center" vertical="center"/>
    </xf>
    <xf numFmtId="4" fontId="0" fillId="2" borderId="28" xfId="0" applyNumberFormat="1" applyFill="1" applyBorder="1" applyAlignment="1"/>
    <xf numFmtId="4" fontId="0" fillId="2" borderId="1" xfId="0" applyNumberFormat="1" applyFill="1" applyBorder="1" applyAlignment="1"/>
    <xf numFmtId="0" fontId="13" fillId="2" borderId="57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/>
    </xf>
    <xf numFmtId="0" fontId="13" fillId="2" borderId="4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left" vertical="center"/>
    </xf>
    <xf numFmtId="4" fontId="13" fillId="3" borderId="28" xfId="0" applyNumberFormat="1" applyFont="1" applyFill="1" applyBorder="1" applyAlignment="1">
      <alignment horizontal="center" vertical="center"/>
    </xf>
    <xf numFmtId="4" fontId="13" fillId="5" borderId="28" xfId="0" applyNumberFormat="1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0" fontId="14" fillId="0" borderId="1" xfId="0" applyFont="1" applyBorder="1"/>
    <xf numFmtId="4" fontId="16" fillId="3" borderId="38" xfId="0" applyNumberFormat="1" applyFont="1" applyFill="1" applyBorder="1" applyAlignment="1">
      <alignment horizontal="center"/>
    </xf>
    <xf numFmtId="0" fontId="16" fillId="0" borderId="0" xfId="0" applyFont="1"/>
    <xf numFmtId="4" fontId="16" fillId="0" borderId="0" xfId="0" applyNumberFormat="1" applyFont="1"/>
    <xf numFmtId="4" fontId="17" fillId="0" borderId="0" xfId="0" applyNumberFormat="1" applyFont="1"/>
    <xf numFmtId="0" fontId="17" fillId="0" borderId="0" xfId="0" applyFont="1"/>
    <xf numFmtId="0" fontId="17" fillId="0" borderId="1" xfId="0" applyFont="1" applyBorder="1"/>
    <xf numFmtId="4" fontId="13" fillId="3" borderId="49" xfId="0" applyNumberFormat="1" applyFont="1" applyFill="1" applyBorder="1" applyAlignment="1">
      <alignment horizontal="center" vertical="center"/>
    </xf>
    <xf numFmtId="4" fontId="13" fillId="2" borderId="49" xfId="0" applyNumberFormat="1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left" vertical="center"/>
    </xf>
    <xf numFmtId="4" fontId="18" fillId="6" borderId="49" xfId="0" applyNumberFormat="1" applyFont="1" applyFill="1" applyBorder="1" applyAlignment="1">
      <alignment horizontal="right" vertical="center"/>
    </xf>
    <xf numFmtId="4" fontId="13" fillId="6" borderId="49" xfId="0" applyNumberFormat="1" applyFont="1" applyFill="1" applyBorder="1" applyAlignment="1">
      <alignment horizontal="right" vertical="center"/>
    </xf>
    <xf numFmtId="4" fontId="13" fillId="7" borderId="49" xfId="0" applyNumberFormat="1" applyFont="1" applyFill="1" applyBorder="1" applyAlignment="1">
      <alignment horizontal="right" vertical="center"/>
    </xf>
    <xf numFmtId="0" fontId="0" fillId="7" borderId="47" xfId="0" applyFill="1" applyBorder="1"/>
    <xf numFmtId="0" fontId="0" fillId="7" borderId="0" xfId="0" applyFill="1"/>
    <xf numFmtId="4" fontId="0" fillId="7" borderId="0" xfId="0" applyNumberFormat="1" applyFill="1"/>
    <xf numFmtId="4" fontId="19" fillId="7" borderId="0" xfId="0" applyNumberFormat="1" applyFont="1" applyFill="1"/>
    <xf numFmtId="4" fontId="0" fillId="8" borderId="1" xfId="0" applyNumberFormat="1" applyFill="1" applyBorder="1"/>
    <xf numFmtId="0" fontId="13" fillId="9" borderId="49" xfId="0" applyFont="1" applyFill="1" applyBorder="1" applyAlignment="1">
      <alignment vertical="center"/>
    </xf>
    <xf numFmtId="4" fontId="13" fillId="10" borderId="49" xfId="0" applyNumberFormat="1" applyFont="1" applyFill="1" applyBorder="1" applyAlignment="1">
      <alignment vertical="center"/>
    </xf>
    <xf numFmtId="0" fontId="14" fillId="2" borderId="28" xfId="0" applyFont="1" applyFill="1" applyBorder="1" applyAlignment="1">
      <alignment vertical="center"/>
    </xf>
    <xf numFmtId="4" fontId="20" fillId="2" borderId="28" xfId="0" applyNumberFormat="1" applyFont="1" applyFill="1" applyBorder="1" applyAlignment="1">
      <alignment vertical="center"/>
    </xf>
    <xf numFmtId="4" fontId="0" fillId="0" borderId="28" xfId="0" applyNumberFormat="1" applyBorder="1" applyAlignment="1">
      <alignment horizontal="right" vertical="center"/>
    </xf>
    <xf numFmtId="4" fontId="0" fillId="11" borderId="28" xfId="0" applyNumberFormat="1" applyFill="1" applyBorder="1" applyAlignment="1">
      <alignment horizontal="right" vertical="center"/>
    </xf>
    <xf numFmtId="0" fontId="0" fillId="0" borderId="30" xfId="0" applyBorder="1"/>
    <xf numFmtId="4" fontId="0" fillId="0" borderId="1" xfId="0" applyNumberFormat="1" applyBorder="1"/>
    <xf numFmtId="0" fontId="14" fillId="2" borderId="1" xfId="0" applyFon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horizontal="right" vertical="center"/>
    </xf>
    <xf numFmtId="4" fontId="0" fillId="11" borderId="1" xfId="0" applyNumberFormat="1" applyFill="1" applyBorder="1" applyAlignment="1">
      <alignment horizontal="right" vertical="center"/>
    </xf>
    <xf numFmtId="0" fontId="14" fillId="2" borderId="5" xfId="0" applyFont="1" applyFill="1" applyBorder="1" applyAlignment="1">
      <alignment vertical="center"/>
    </xf>
    <xf numFmtId="4" fontId="0" fillId="2" borderId="5" xfId="0" applyNumberFormat="1" applyFill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4" fontId="0" fillId="11" borderId="5" xfId="0" applyNumberFormat="1" applyFill="1" applyBorder="1" applyAlignment="1">
      <alignment horizontal="right" vertical="center"/>
    </xf>
    <xf numFmtId="0" fontId="13" fillId="6" borderId="48" xfId="0" applyFont="1" applyFill="1" applyBorder="1" applyAlignment="1"/>
    <xf numFmtId="4" fontId="13" fillId="6" borderId="48" xfId="0" applyNumberFormat="1" applyFont="1" applyFill="1" applyBorder="1" applyAlignment="1"/>
    <xf numFmtId="4" fontId="13" fillId="6" borderId="48" xfId="0" applyNumberFormat="1" applyFont="1" applyFill="1" applyBorder="1" applyAlignment="1">
      <alignment horizontal="right"/>
    </xf>
    <xf numFmtId="4" fontId="13" fillId="5" borderId="48" xfId="0" applyNumberFormat="1" applyFont="1" applyFill="1" applyBorder="1" applyAlignment="1">
      <alignment horizontal="right"/>
    </xf>
    <xf numFmtId="0" fontId="19" fillId="0" borderId="45" xfId="0" applyFont="1" applyBorder="1"/>
    <xf numFmtId="0" fontId="19" fillId="0" borderId="0" xfId="0" applyFont="1"/>
    <xf numFmtId="4" fontId="19" fillId="0" borderId="0" xfId="0" applyNumberFormat="1" applyFont="1"/>
    <xf numFmtId="0" fontId="14" fillId="2" borderId="28" xfId="0" applyFont="1" applyFill="1" applyBorder="1" applyAlignment="1"/>
    <xf numFmtId="4" fontId="0" fillId="12" borderId="28" xfId="0" applyNumberFormat="1" applyFill="1" applyBorder="1" applyAlignment="1">
      <alignment horizontal="right"/>
    </xf>
    <xf numFmtId="4" fontId="0" fillId="11" borderId="28" xfId="0" applyNumberFormat="1" applyFill="1" applyBorder="1" applyAlignment="1">
      <alignment horizontal="right"/>
    </xf>
    <xf numFmtId="0" fontId="14" fillId="2" borderId="1" xfId="0" applyFont="1" applyFill="1" applyBorder="1" applyAlignment="1"/>
    <xf numFmtId="4" fontId="0" fillId="11" borderId="1" xfId="0" applyNumberFormat="1" applyFill="1" applyBorder="1" applyAlignment="1">
      <alignment horizontal="right"/>
    </xf>
    <xf numFmtId="0" fontId="0" fillId="0" borderId="45" xfId="0" applyBorder="1"/>
    <xf numFmtId="0" fontId="0" fillId="9" borderId="49" xfId="0" applyFill="1" applyBorder="1" applyAlignment="1"/>
    <xf numFmtId="4" fontId="13" fillId="10" borderId="49" xfId="0" applyNumberFormat="1" applyFont="1" applyFill="1" applyBorder="1" applyAlignment="1"/>
    <xf numFmtId="4" fontId="13" fillId="6" borderId="49" xfId="0" applyNumberFormat="1" applyFont="1" applyFill="1" applyBorder="1" applyAlignment="1">
      <alignment horizontal="right"/>
    </xf>
    <xf numFmtId="0" fontId="0" fillId="0" borderId="47" xfId="0" applyBorder="1"/>
    <xf numFmtId="0" fontId="0" fillId="13" borderId="0" xfId="0" applyFill="1"/>
    <xf numFmtId="4" fontId="0" fillId="2" borderId="1" xfId="0" applyNumberFormat="1" applyFill="1" applyBorder="1"/>
    <xf numFmtId="4" fontId="14" fillId="0" borderId="1" xfId="0" applyNumberFormat="1" applyFont="1" applyBorder="1" applyAlignment="1">
      <alignment horizontal="right"/>
    </xf>
    <xf numFmtId="4" fontId="14" fillId="2" borderId="1" xfId="0" applyNumberFormat="1" applyFont="1" applyFill="1" applyBorder="1" applyAlignment="1"/>
    <xf numFmtId="0" fontId="14" fillId="2" borderId="1" xfId="0" applyFont="1" applyFill="1" applyBorder="1" applyAlignment="1">
      <alignment wrapText="1"/>
    </xf>
    <xf numFmtId="4" fontId="14" fillId="2" borderId="1" xfId="0" applyNumberFormat="1" applyFont="1" applyFill="1" applyBorder="1" applyAlignment="1">
      <alignment horizontal="right"/>
    </xf>
    <xf numFmtId="4" fontId="17" fillId="14" borderId="1" xfId="0" applyNumberFormat="1" applyFont="1" applyFill="1" applyBorder="1" applyAlignment="1">
      <alignment horizontal="right" wrapText="1"/>
    </xf>
    <xf numFmtId="0" fontId="14" fillId="2" borderId="5" xfId="0" applyFont="1" applyFill="1" applyBorder="1" applyAlignment="1">
      <alignment wrapText="1"/>
    </xf>
    <xf numFmtId="4" fontId="14" fillId="2" borderId="5" xfId="0" applyNumberFormat="1" applyFont="1" applyFill="1" applyBorder="1" applyAlignment="1"/>
    <xf numFmtId="4" fontId="14" fillId="2" borderId="5" xfId="0" applyNumberFormat="1" applyFont="1" applyFill="1" applyBorder="1" applyAlignment="1">
      <alignment horizontal="right"/>
    </xf>
    <xf numFmtId="4" fontId="17" fillId="14" borderId="5" xfId="0" applyNumberFormat="1" applyFont="1" applyFill="1" applyBorder="1" applyAlignment="1">
      <alignment horizontal="right" wrapText="1"/>
    </xf>
    <xf numFmtId="4" fontId="13" fillId="3" borderId="21" xfId="0" applyNumberFormat="1" applyFont="1" applyFill="1" applyBorder="1" applyAlignment="1">
      <alignment horizontal="center" vertical="center"/>
    </xf>
    <xf numFmtId="0" fontId="13" fillId="6" borderId="21" xfId="0" applyFont="1" applyFill="1" applyBorder="1" applyAlignment="1"/>
    <xf numFmtId="4" fontId="13" fillId="6" borderId="21" xfId="0" applyNumberFormat="1" applyFont="1" applyFill="1" applyBorder="1" applyAlignment="1"/>
    <xf numFmtId="4" fontId="13" fillId="5" borderId="21" xfId="0" applyNumberFormat="1" applyFont="1" applyFill="1" applyBorder="1" applyAlignment="1">
      <alignment horizontal="right"/>
    </xf>
    <xf numFmtId="0" fontId="19" fillId="0" borderId="41" xfId="0" applyFont="1" applyBorder="1"/>
    <xf numFmtId="0" fontId="13" fillId="9" borderId="49" xfId="0" applyFont="1" applyFill="1" applyBorder="1" applyAlignment="1"/>
    <xf numFmtId="0" fontId="14" fillId="5" borderId="49" xfId="0" applyFont="1" applyFill="1" applyBorder="1" applyAlignment="1"/>
    <xf numFmtId="4" fontId="13" fillId="5" borderId="49" xfId="0" applyNumberFormat="1" applyFont="1" applyFill="1" applyBorder="1" applyAlignment="1"/>
    <xf numFmtId="4" fontId="13" fillId="5" borderId="49" xfId="0" applyNumberFormat="1" applyFont="1" applyFill="1" applyBorder="1" applyAlignment="1">
      <alignment horizontal="right"/>
    </xf>
    <xf numFmtId="0" fontId="14" fillId="12" borderId="28" xfId="0" applyFont="1" applyFill="1" applyBorder="1" applyAlignment="1"/>
    <xf numFmtId="4" fontId="14" fillId="12" borderId="28" xfId="0" applyNumberFormat="1" applyFont="1" applyFill="1" applyBorder="1" applyAlignment="1"/>
    <xf numFmtId="4" fontId="14" fillId="12" borderId="28" xfId="0" applyNumberFormat="1" applyFont="1" applyFill="1" applyBorder="1" applyAlignment="1">
      <alignment horizontal="right"/>
    </xf>
    <xf numFmtId="4" fontId="14" fillId="14" borderId="28" xfId="0" applyNumberFormat="1" applyFont="1" applyFill="1" applyBorder="1" applyAlignment="1">
      <alignment horizontal="right"/>
    </xf>
    <xf numFmtId="0" fontId="13" fillId="15" borderId="49" xfId="0" applyFont="1" applyFill="1" applyBorder="1" applyAlignment="1"/>
    <xf numFmtId="4" fontId="13" fillId="16" borderId="49" xfId="0" applyNumberFormat="1" applyFont="1" applyFill="1" applyBorder="1" applyAlignment="1"/>
    <xf numFmtId="4" fontId="14" fillId="0" borderId="0" xfId="0" applyNumberFormat="1" applyFont="1"/>
    <xf numFmtId="0" fontId="0" fillId="0" borderId="34" xfId="0" applyBorder="1"/>
    <xf numFmtId="0" fontId="14" fillId="13" borderId="0" xfId="0" applyFont="1" applyFill="1"/>
    <xf numFmtId="4" fontId="14" fillId="8" borderId="1" xfId="0" applyNumberFormat="1" applyFont="1" applyFill="1" applyBorder="1"/>
    <xf numFmtId="0" fontId="13" fillId="10" borderId="21" xfId="0" applyFont="1" applyFill="1" applyBorder="1" applyAlignment="1"/>
    <xf numFmtId="4" fontId="13" fillId="10" borderId="21" xfId="0" applyNumberFormat="1" applyFont="1" applyFill="1" applyBorder="1" applyAlignment="1"/>
    <xf numFmtId="4" fontId="13" fillId="6" borderId="21" xfId="0" applyNumberFormat="1" applyFont="1" applyFill="1" applyBorder="1" applyAlignment="1">
      <alignment horizontal="right"/>
    </xf>
    <xf numFmtId="0" fontId="0" fillId="0" borderId="41" xfId="0" applyBorder="1"/>
    <xf numFmtId="4" fontId="0" fillId="8" borderId="5" xfId="0" applyNumberFormat="1" applyFill="1" applyBorder="1"/>
    <xf numFmtId="4" fontId="13" fillId="2" borderId="21" xfId="0" applyNumberFormat="1" applyFont="1" applyFill="1" applyBorder="1" applyAlignment="1">
      <alignment horizontal="center" vertical="center"/>
    </xf>
    <xf numFmtId="4" fontId="0" fillId="0" borderId="1" xfId="0" applyNumberFormat="1" applyFill="1" applyBorder="1"/>
    <xf numFmtId="0" fontId="21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165" fontId="0" fillId="0" borderId="0" xfId="0" applyNumberFormat="1"/>
    <xf numFmtId="0" fontId="0" fillId="17" borderId="1" xfId="0" applyFill="1" applyBorder="1"/>
    <xf numFmtId="164" fontId="0" fillId="17" borderId="1" xfId="0" applyNumberFormat="1" applyFill="1" applyBorder="1" applyAlignment="1">
      <alignment horizontal="right"/>
    </xf>
    <xf numFmtId="4" fontId="7" fillId="3" borderId="15" xfId="0" applyNumberFormat="1" applyFont="1" applyFill="1" applyBorder="1" applyAlignment="1">
      <alignment horizontal="right"/>
    </xf>
    <xf numFmtId="4" fontId="7" fillId="3" borderId="52" xfId="0" applyNumberFormat="1" applyFont="1" applyFill="1" applyBorder="1"/>
    <xf numFmtId="166" fontId="0" fillId="0" borderId="0" xfId="0" applyNumberFormat="1"/>
    <xf numFmtId="0" fontId="0" fillId="3" borderId="31" xfId="0" applyFill="1" applyBorder="1" applyAlignment="1">
      <alignment horizontal="left" vertical="top"/>
    </xf>
    <xf numFmtId="0" fontId="0" fillId="3" borderId="32" xfId="0" applyFill="1" applyBorder="1" applyAlignment="1">
      <alignment horizontal="left" vertical="top"/>
    </xf>
    <xf numFmtId="0" fontId="0" fillId="3" borderId="44" xfId="0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8" fillId="3" borderId="17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3" borderId="3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164" fontId="8" fillId="3" borderId="20" xfId="0" applyNumberFormat="1" applyFont="1" applyFill="1" applyBorder="1" applyAlignment="1">
      <alignment horizontal="right" vertical="center" wrapText="1"/>
    </xf>
    <xf numFmtId="164" fontId="0" fillId="0" borderId="7" xfId="0" applyNumberFormat="1" applyBorder="1" applyAlignment="1">
      <alignment horizontal="right" vertical="center" wrapText="1"/>
    </xf>
    <xf numFmtId="0" fontId="8" fillId="3" borderId="34" xfId="0" applyFont="1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7" fillId="4" borderId="37" xfId="0" applyFont="1" applyFill="1" applyBorder="1" applyAlignment="1">
      <alignment horizontal="right" vertical="center"/>
    </xf>
    <xf numFmtId="0" fontId="7" fillId="4" borderId="22" xfId="0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/>
    </xf>
    <xf numFmtId="0" fontId="0" fillId="3" borderId="32" xfId="0" applyFill="1" applyBorder="1" applyAlignment="1">
      <alignment horizontal="center" vertical="top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3" xfId="0" applyBorder="1" applyAlignment="1">
      <alignment horizontal="center"/>
    </xf>
    <xf numFmtId="0" fontId="7" fillId="3" borderId="51" xfId="0" applyFont="1" applyFill="1" applyBorder="1" applyAlignment="1">
      <alignment horizontal="left" vertical="center"/>
    </xf>
    <xf numFmtId="0" fontId="3" fillId="3" borderId="42" xfId="0" applyFont="1" applyFill="1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4" fontId="0" fillId="0" borderId="1" xfId="0" applyNumberFormat="1" applyBorder="1" applyAlignment="1">
      <alignment wrapText="1"/>
    </xf>
    <xf numFmtId="4" fontId="0" fillId="0" borderId="48" xfId="0" applyNumberFormat="1" applyBorder="1" applyAlignment="1">
      <alignment wrapText="1"/>
    </xf>
    <xf numFmtId="4" fontId="0" fillId="0" borderId="51" xfId="0" applyNumberFormat="1" applyBorder="1" applyAlignment="1">
      <alignment wrapText="1"/>
    </xf>
    <xf numFmtId="4" fontId="0" fillId="0" borderId="55" xfId="0" applyNumberFormat="1" applyBorder="1" applyAlignment="1">
      <alignment wrapText="1"/>
    </xf>
    <xf numFmtId="4" fontId="0" fillId="0" borderId="20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4" fontId="0" fillId="2" borderId="28" xfId="0" applyNumberFormat="1" applyFill="1" applyBorder="1" applyAlignment="1"/>
    <xf numFmtId="4" fontId="0" fillId="2" borderId="1" xfId="0" applyNumberFormat="1" applyFill="1" applyBorder="1" applyAlignment="1"/>
    <xf numFmtId="4" fontId="0" fillId="0" borderId="34" xfId="0" applyNumberFormat="1" applyBorder="1" applyAlignment="1">
      <alignment wrapText="1"/>
    </xf>
    <xf numFmtId="4" fontId="0" fillId="0" borderId="36" xfId="0" applyNumberFormat="1" applyBorder="1" applyAlignment="1">
      <alignment wrapText="1"/>
    </xf>
    <xf numFmtId="0" fontId="7" fillId="4" borderId="33" xfId="0" applyFont="1" applyFill="1" applyBorder="1" applyAlignment="1">
      <alignment horizontal="right" vertical="center"/>
    </xf>
    <xf numFmtId="0" fontId="7" fillId="4" borderId="18" xfId="0" applyFont="1" applyFill="1" applyBorder="1" applyAlignment="1">
      <alignment horizontal="right" vertical="center"/>
    </xf>
    <xf numFmtId="0" fontId="7" fillId="4" borderId="19" xfId="0" applyFont="1" applyFill="1" applyBorder="1" applyAlignment="1">
      <alignment horizontal="right" vertical="center"/>
    </xf>
    <xf numFmtId="0" fontId="0" fillId="3" borderId="39" xfId="0" applyFill="1" applyBorder="1" applyAlignment="1">
      <alignment horizontal="left" vertical="top"/>
    </xf>
    <xf numFmtId="0" fontId="0" fillId="3" borderId="40" xfId="0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0" fillId="0" borderId="28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4" fontId="0" fillId="0" borderId="30" xfId="0" applyNumberFormat="1" applyBorder="1" applyAlignment="1">
      <alignment wrapText="1"/>
    </xf>
    <xf numFmtId="4" fontId="0" fillId="0" borderId="38" xfId="0" applyNumberFormat="1" applyBorder="1" applyAlignment="1">
      <alignment wrapText="1"/>
    </xf>
    <xf numFmtId="4" fontId="0" fillId="2" borderId="20" xfId="0" applyNumberFormat="1" applyFill="1" applyBorder="1" applyAlignment="1"/>
    <xf numFmtId="4" fontId="0" fillId="2" borderId="7" xfId="0" applyNumberFormat="1" applyFill="1" applyBorder="1" applyAlignment="1"/>
    <xf numFmtId="0" fontId="0" fillId="0" borderId="5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3" borderId="39" xfId="0" applyFill="1" applyBorder="1" applyAlignment="1">
      <alignment horizontal="right" vertical="top"/>
    </xf>
    <xf numFmtId="0" fontId="0" fillId="3" borderId="32" xfId="0" applyFill="1" applyBorder="1" applyAlignment="1">
      <alignment horizontal="right" vertical="top"/>
    </xf>
    <xf numFmtId="0" fontId="0" fillId="3" borderId="40" xfId="0" applyFill="1" applyBorder="1" applyAlignment="1">
      <alignment horizontal="right" vertical="top"/>
    </xf>
    <xf numFmtId="0" fontId="0" fillId="3" borderId="6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1" fillId="0" borderId="19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4" fontId="11" fillId="2" borderId="20" xfId="0" applyNumberFormat="1" applyFont="1" applyFill="1" applyBorder="1" applyAlignment="1">
      <alignment wrapText="1"/>
    </xf>
    <xf numFmtId="4" fontId="11" fillId="2" borderId="7" xfId="0" applyNumberFormat="1" applyFont="1" applyFill="1" applyBorder="1" applyAlignment="1">
      <alignment wrapText="1"/>
    </xf>
    <xf numFmtId="4" fontId="0" fillId="2" borderId="5" xfId="0" applyNumberFormat="1" applyFill="1" applyBorder="1" applyAlignment="1">
      <alignment horizontal="right"/>
    </xf>
    <xf numFmtId="4" fontId="0" fillId="2" borderId="7" xfId="0" applyNumberFormat="1" applyFill="1" applyBorder="1" applyAlignment="1">
      <alignment horizontal="right"/>
    </xf>
    <xf numFmtId="0" fontId="0" fillId="3" borderId="33" xfId="0" applyFill="1" applyBorder="1" applyAlignment="1">
      <alignment horizontal="left" vertical="top" wrapText="1"/>
    </xf>
    <xf numFmtId="0" fontId="0" fillId="0" borderId="35" xfId="0" applyBorder="1" applyAlignment="1">
      <alignment wrapText="1"/>
    </xf>
    <xf numFmtId="0" fontId="0" fillId="0" borderId="37" xfId="0" applyBorder="1" applyAlignment="1">
      <alignment wrapText="1"/>
    </xf>
    <xf numFmtId="0" fontId="2" fillId="3" borderId="20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1" xfId="0" applyBorder="1" applyAlignment="1">
      <alignment wrapText="1"/>
    </xf>
    <xf numFmtId="0" fontId="1" fillId="0" borderId="20" xfId="0" applyFont="1" applyBorder="1" applyAlignment="1">
      <alignment horizontal="left" vertical="top" wrapText="1"/>
    </xf>
    <xf numFmtId="0" fontId="0" fillId="0" borderId="7" xfId="0" applyBorder="1"/>
    <xf numFmtId="4" fontId="11" fillId="2" borderId="9" xfId="0" applyNumberFormat="1" applyFont="1" applyFill="1" applyBorder="1" applyAlignment="1">
      <alignment wrapText="1"/>
    </xf>
    <xf numFmtId="0" fontId="0" fillId="3" borderId="0" xfId="0" applyFill="1" applyBorder="1" applyAlignment="1">
      <alignment horizontal="center" vertical="center"/>
    </xf>
    <xf numFmtId="4" fontId="11" fillId="2" borderId="34" xfId="0" applyNumberFormat="1" applyFont="1" applyFill="1" applyBorder="1" applyAlignment="1">
      <alignment wrapText="1"/>
    </xf>
    <xf numFmtId="4" fontId="11" fillId="2" borderId="53" xfId="0" applyNumberFormat="1" applyFont="1" applyFill="1" applyBorder="1" applyAlignment="1">
      <alignment wrapText="1"/>
    </xf>
    <xf numFmtId="4" fontId="0" fillId="0" borderId="50" xfId="0" applyNumberFormat="1" applyBorder="1" applyAlignment="1">
      <alignment horizontal="right"/>
    </xf>
    <xf numFmtId="4" fontId="0" fillId="0" borderId="53" xfId="0" applyNumberFormat="1" applyBorder="1" applyAlignment="1">
      <alignment horizontal="right"/>
    </xf>
    <xf numFmtId="4" fontId="13" fillId="2" borderId="20" xfId="0" applyNumberFormat="1" applyFont="1" applyFill="1" applyBorder="1" applyAlignment="1">
      <alignment horizontal="center" vertical="center"/>
    </xf>
    <xf numFmtId="4" fontId="13" fillId="2" borderId="21" xfId="0" applyNumberFormat="1" applyFont="1" applyFill="1" applyBorder="1" applyAlignment="1">
      <alignment horizontal="center" vertical="center"/>
    </xf>
    <xf numFmtId="4" fontId="13" fillId="3" borderId="20" xfId="0" applyNumberFormat="1" applyFont="1" applyFill="1" applyBorder="1" applyAlignment="1">
      <alignment horizontal="center" vertical="center"/>
    </xf>
    <xf numFmtId="4" fontId="13" fillId="3" borderId="21" xfId="0" applyNumberFormat="1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/>
    </xf>
    <xf numFmtId="4" fontId="13" fillId="3" borderId="6" xfId="0" applyNumberFormat="1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5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/>
    </xf>
    <xf numFmtId="4" fontId="22" fillId="2" borderId="1" xfId="0" applyNumberFormat="1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0</xdr:rowOff>
    </xdr:from>
    <xdr:to>
      <xdr:col>6</xdr:col>
      <xdr:colOff>1476375</xdr:colOff>
      <xdr:row>0</xdr:row>
      <xdr:rowOff>1100014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0125" y="0"/>
          <a:ext cx="10058400" cy="110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T96"/>
  <sheetViews>
    <sheetView tabSelected="1" topLeftCell="A64" zoomScaleNormal="100" workbookViewId="0">
      <selection activeCell="I98" sqref="I98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style="54" customWidth="1"/>
    <col min="9" max="9" width="19.5" customWidth="1"/>
    <col min="10" max="12" width="11.375" hidden="1" customWidth="1"/>
    <col min="13" max="13" width="12" hidden="1" customWidth="1"/>
    <col min="15" max="15" width="15.125" bestFit="1" customWidth="1"/>
    <col min="16" max="16" width="11.875" bestFit="1" customWidth="1"/>
    <col min="17" max="17" width="9.75" customWidth="1"/>
    <col min="19" max="19" width="15" customWidth="1"/>
    <col min="20" max="20" width="9.875" bestFit="1" customWidth="1"/>
  </cols>
  <sheetData>
    <row r="1" spans="1:17" ht="93" customHeight="1"/>
    <row r="2" spans="1:17" ht="15">
      <c r="A2" s="43" t="s">
        <v>85</v>
      </c>
    </row>
    <row r="4" spans="1:17" ht="28.15" customHeight="1">
      <c r="A4" s="25" t="s">
        <v>94</v>
      </c>
      <c r="B4" s="26"/>
      <c r="C4" s="26"/>
      <c r="D4" s="26"/>
      <c r="E4" s="26"/>
      <c r="F4" s="26"/>
      <c r="G4" s="361"/>
      <c r="H4" s="361"/>
      <c r="I4" s="361"/>
    </row>
    <row r="5" spans="1:17" ht="24" customHeight="1">
      <c r="A5" s="23"/>
      <c r="B5" s="24"/>
      <c r="C5" s="24"/>
      <c r="D5" s="24"/>
      <c r="E5" s="24"/>
      <c r="F5" s="24"/>
      <c r="G5" s="278"/>
      <c r="H5" s="278"/>
      <c r="I5" s="278"/>
    </row>
    <row r="6" spans="1:17" ht="22.9" customHeight="1">
      <c r="A6" s="244" t="s">
        <v>38</v>
      </c>
      <c r="B6" s="245"/>
      <c r="C6" s="245"/>
      <c r="D6" s="245"/>
      <c r="E6" s="245"/>
      <c r="F6" s="245"/>
      <c r="G6" s="245"/>
      <c r="H6" s="245"/>
      <c r="I6" s="245"/>
    </row>
    <row r="7" spans="1:17" ht="25.9" customHeight="1" thickBot="1">
      <c r="A7" s="27"/>
      <c r="B7" s="28"/>
      <c r="C7" s="28"/>
      <c r="D7" s="28"/>
      <c r="E7" s="28"/>
      <c r="F7" s="28"/>
      <c r="G7" s="247"/>
      <c r="H7" s="247"/>
      <c r="I7" s="247"/>
    </row>
    <row r="8" spans="1:17" ht="24">
      <c r="A8" s="29" t="s">
        <v>0</v>
      </c>
      <c r="B8" s="30" t="s">
        <v>3</v>
      </c>
      <c r="C8" s="31" t="s">
        <v>64</v>
      </c>
      <c r="D8" s="31" t="s">
        <v>44</v>
      </c>
      <c r="E8" s="32" t="s">
        <v>12</v>
      </c>
      <c r="F8" s="33" t="s">
        <v>41</v>
      </c>
      <c r="G8" s="55" t="s">
        <v>5</v>
      </c>
      <c r="H8" s="64" t="s">
        <v>6</v>
      </c>
      <c r="I8" s="42" t="s">
        <v>86</v>
      </c>
    </row>
    <row r="9" spans="1:17" ht="28.15" customHeight="1">
      <c r="A9" s="228">
        <v>1</v>
      </c>
      <c r="B9" s="231" t="s">
        <v>1</v>
      </c>
      <c r="C9" s="4" t="s">
        <v>2</v>
      </c>
      <c r="D9" s="390">
        <v>120</v>
      </c>
      <c r="E9" s="391">
        <f>G9/D9</f>
        <v>64686.875</v>
      </c>
      <c r="F9" s="5" t="s">
        <v>8</v>
      </c>
      <c r="G9" s="72">
        <f>8509293-G11-G10</f>
        <v>7762425</v>
      </c>
      <c r="H9" s="72">
        <f>8509293-H11-H10</f>
        <v>7762425</v>
      </c>
      <c r="I9" s="73">
        <f>H9*85%</f>
        <v>6598061.25</v>
      </c>
      <c r="J9">
        <f>H9*85%</f>
        <v>6598061.25</v>
      </c>
    </row>
    <row r="10" spans="1:17" ht="24" customHeight="1">
      <c r="A10" s="229"/>
      <c r="B10" s="232"/>
      <c r="C10" s="4" t="s">
        <v>43</v>
      </c>
      <c r="D10" s="390">
        <v>120</v>
      </c>
      <c r="E10" s="391">
        <f>G10/D10</f>
        <v>833.33333333333337</v>
      </c>
      <c r="F10" s="5" t="s">
        <v>8</v>
      </c>
      <c r="G10" s="72">
        <v>100000</v>
      </c>
      <c r="H10" s="72">
        <v>100000</v>
      </c>
      <c r="I10" s="73">
        <f>H10*85%</f>
        <v>85000</v>
      </c>
      <c r="J10">
        <f t="shared" ref="J10" si="0">H10*85%</f>
        <v>85000</v>
      </c>
    </row>
    <row r="11" spans="1:17" ht="18" customHeight="1" thickBot="1">
      <c r="A11" s="229"/>
      <c r="B11" s="232"/>
      <c r="C11" s="13" t="s">
        <v>7</v>
      </c>
      <c r="D11" s="392">
        <v>120</v>
      </c>
      <c r="E11" s="391">
        <f>G11/D11</f>
        <v>5390.5666666666666</v>
      </c>
      <c r="F11" s="15" t="s">
        <v>13</v>
      </c>
      <c r="G11" s="74">
        <v>646868</v>
      </c>
      <c r="H11" s="74">
        <v>646868</v>
      </c>
      <c r="I11" s="73">
        <f>H11*85%</f>
        <v>549837.79999999993</v>
      </c>
      <c r="J11">
        <f>H11*85%</f>
        <v>549837.79999999993</v>
      </c>
    </row>
    <row r="12" spans="1:17" ht="24" customHeight="1" thickBot="1">
      <c r="A12" s="234" t="s">
        <v>48</v>
      </c>
      <c r="B12" s="235"/>
      <c r="C12" s="235"/>
      <c r="D12" s="235"/>
      <c r="E12" s="235"/>
      <c r="F12" s="236"/>
      <c r="G12" s="75">
        <f>SUM(G9:G11)</f>
        <v>8509293</v>
      </c>
      <c r="H12" s="75">
        <f>SUM(H9:H11)</f>
        <v>8509293</v>
      </c>
      <c r="I12" s="76">
        <f>SUM(I9:I11)</f>
        <v>7232899.0499999998</v>
      </c>
      <c r="J12" s="113">
        <f>H12*85%</f>
        <v>7232899.0499999998</v>
      </c>
      <c r="K12" s="113">
        <f>H12*15%</f>
        <v>1276393.95</v>
      </c>
      <c r="O12" s="222">
        <f>I12/H12</f>
        <v>0.85</v>
      </c>
    </row>
    <row r="13" spans="1:17" ht="61.5" customHeight="1">
      <c r="A13" s="352">
        <v>2</v>
      </c>
      <c r="B13" s="355" t="s">
        <v>9</v>
      </c>
      <c r="C13" s="358" t="s">
        <v>88</v>
      </c>
      <c r="D13" s="16" t="s">
        <v>45</v>
      </c>
      <c r="E13" s="17" t="s">
        <v>12</v>
      </c>
      <c r="F13" s="303" t="s">
        <v>100</v>
      </c>
      <c r="G13" s="348">
        <v>10000</v>
      </c>
      <c r="H13" s="348">
        <f>G13</f>
        <v>10000</v>
      </c>
      <c r="I13" s="362">
        <f>G13</f>
        <v>10000</v>
      </c>
      <c r="Q13" s="43" t="s">
        <v>153</v>
      </c>
    </row>
    <row r="14" spans="1:17" ht="21.6" customHeight="1">
      <c r="A14" s="353"/>
      <c r="B14" s="356"/>
      <c r="C14" s="359"/>
      <c r="D14" s="390">
        <v>10</v>
      </c>
      <c r="E14" s="391">
        <v>1000</v>
      </c>
      <c r="F14" s="302"/>
      <c r="G14" s="360"/>
      <c r="H14" s="349"/>
      <c r="I14" s="363"/>
      <c r="P14" s="3">
        <v>4708</v>
      </c>
      <c r="Q14" s="156">
        <f>63070-Q15</f>
        <v>51135</v>
      </c>
    </row>
    <row r="15" spans="1:17" ht="18.600000000000001" customHeight="1">
      <c r="A15" s="353"/>
      <c r="B15" s="356"/>
      <c r="C15" s="6" t="s">
        <v>10</v>
      </c>
      <c r="D15" s="390">
        <v>5</v>
      </c>
      <c r="E15" s="391">
        <v>2000</v>
      </c>
      <c r="F15" s="5" t="s">
        <v>100</v>
      </c>
      <c r="G15" s="65">
        <v>10000</v>
      </c>
      <c r="H15" s="66">
        <f>G15</f>
        <v>10000</v>
      </c>
      <c r="I15" s="67">
        <f>G15</f>
        <v>10000</v>
      </c>
      <c r="P15" s="3" t="s">
        <v>160</v>
      </c>
      <c r="Q15" s="3">
        <v>11935</v>
      </c>
    </row>
    <row r="16" spans="1:17" ht="19.899999999999999" customHeight="1">
      <c r="A16" s="353"/>
      <c r="B16" s="356"/>
      <c r="C16" s="6" t="s">
        <v>39</v>
      </c>
      <c r="D16" s="390">
        <v>4</v>
      </c>
      <c r="E16" s="391">
        <v>3066.25</v>
      </c>
      <c r="F16" s="5" t="s">
        <v>100</v>
      </c>
      <c r="G16" s="65">
        <v>12265</v>
      </c>
      <c r="H16" s="66">
        <f t="shared" ref="H16:H19" si="1">G16</f>
        <v>12265</v>
      </c>
      <c r="I16" s="67">
        <f t="shared" ref="I16:I19" si="2">G16</f>
        <v>12265</v>
      </c>
      <c r="P16" s="3">
        <v>3028</v>
      </c>
      <c r="Q16" s="156">
        <v>21130</v>
      </c>
    </row>
    <row r="17" spans="1:20" ht="20.45" customHeight="1">
      <c r="A17" s="353"/>
      <c r="B17" s="356"/>
      <c r="C17" s="6" t="s">
        <v>87</v>
      </c>
      <c r="D17" s="390">
        <v>3</v>
      </c>
      <c r="E17" s="391">
        <v>12000</v>
      </c>
      <c r="F17" s="5">
        <v>470</v>
      </c>
      <c r="G17" s="65">
        <v>36000</v>
      </c>
      <c r="H17" s="66">
        <f t="shared" si="1"/>
        <v>36000</v>
      </c>
      <c r="I17" s="67">
        <f t="shared" si="2"/>
        <v>36000</v>
      </c>
      <c r="P17" s="3"/>
      <c r="Q17" s="156">
        <f>SUM(Q14:Q16)</f>
        <v>84200</v>
      </c>
    </row>
    <row r="18" spans="1:20" ht="27" customHeight="1">
      <c r="A18" s="353"/>
      <c r="B18" s="356"/>
      <c r="C18" s="4" t="s">
        <v>40</v>
      </c>
      <c r="D18" s="390">
        <v>10</v>
      </c>
      <c r="E18" s="391">
        <v>400</v>
      </c>
      <c r="F18" s="5">
        <v>470</v>
      </c>
      <c r="G18" s="65">
        <v>4000</v>
      </c>
      <c r="H18" s="68">
        <f t="shared" si="1"/>
        <v>4000</v>
      </c>
      <c r="I18" s="67">
        <f t="shared" si="2"/>
        <v>4000</v>
      </c>
    </row>
    <row r="19" spans="1:20" ht="24" customHeight="1" thickBot="1">
      <c r="A19" s="354"/>
      <c r="B19" s="357"/>
      <c r="C19" s="220" t="s">
        <v>158</v>
      </c>
      <c r="D19" s="62"/>
      <c r="E19" s="18"/>
      <c r="F19" s="18">
        <v>470</v>
      </c>
      <c r="G19" s="69">
        <v>11935</v>
      </c>
      <c r="H19" s="70">
        <f t="shared" si="1"/>
        <v>11935</v>
      </c>
      <c r="I19" s="71">
        <f t="shared" si="2"/>
        <v>11935</v>
      </c>
    </row>
    <row r="20" spans="1:20" s="59" customFormat="1" ht="24" customHeight="1" thickBot="1">
      <c r="A20" s="274" t="s">
        <v>47</v>
      </c>
      <c r="B20" s="275"/>
      <c r="C20" s="275"/>
      <c r="D20" s="275"/>
      <c r="E20" s="275"/>
      <c r="F20" s="276"/>
      <c r="G20" s="75">
        <f>SUM(G13:G19)</f>
        <v>84200</v>
      </c>
      <c r="H20" s="77">
        <f>SUM(H13:H19)</f>
        <v>84200</v>
      </c>
      <c r="I20" s="76">
        <f t="shared" ref="I20:I25" si="3">G20</f>
        <v>84200</v>
      </c>
      <c r="J20" s="59" t="s">
        <v>99</v>
      </c>
      <c r="Q20" s="59" t="s">
        <v>152</v>
      </c>
    </row>
    <row r="21" spans="1:20" ht="45" customHeight="1">
      <c r="A21" s="229">
        <v>3</v>
      </c>
      <c r="B21" s="232" t="s">
        <v>14</v>
      </c>
      <c r="C21" s="339" t="s">
        <v>15</v>
      </c>
      <c r="D21" s="340"/>
      <c r="E21" s="341"/>
      <c r="F21" s="115" t="s">
        <v>151</v>
      </c>
      <c r="G21" s="78">
        <v>169780</v>
      </c>
      <c r="H21" s="78">
        <f>G21</f>
        <v>169780</v>
      </c>
      <c r="I21" s="79">
        <f>G21</f>
        <v>169780</v>
      </c>
      <c r="P21" s="3">
        <v>4178</v>
      </c>
      <c r="Q21" s="156">
        <v>4130</v>
      </c>
      <c r="S21" s="3" t="s">
        <v>154</v>
      </c>
      <c r="T21" s="156">
        <v>501840</v>
      </c>
    </row>
    <row r="22" spans="1:20" ht="34.9" customHeight="1">
      <c r="A22" s="229"/>
      <c r="B22" s="232"/>
      <c r="C22" s="317" t="s">
        <v>16</v>
      </c>
      <c r="D22" s="318"/>
      <c r="E22" s="319"/>
      <c r="F22" s="7">
        <v>430</v>
      </c>
      <c r="G22" s="80">
        <v>0</v>
      </c>
      <c r="H22" s="78">
        <f>G22</f>
        <v>0</v>
      </c>
      <c r="I22" s="81">
        <f t="shared" si="3"/>
        <v>0</v>
      </c>
      <c r="P22" s="3">
        <v>4128</v>
      </c>
      <c r="Q22" s="156">
        <v>500</v>
      </c>
      <c r="S22" s="3" t="s">
        <v>155</v>
      </c>
      <c r="T22" s="156">
        <v>16000</v>
      </c>
    </row>
    <row r="23" spans="1:20" ht="30" customHeight="1">
      <c r="A23" s="229"/>
      <c r="B23" s="232"/>
      <c r="C23" s="317" t="s">
        <v>17</v>
      </c>
      <c r="D23" s="318"/>
      <c r="E23" s="319"/>
      <c r="F23" s="7" t="s">
        <v>93</v>
      </c>
      <c r="G23" s="80">
        <v>571420</v>
      </c>
      <c r="H23" s="78">
        <f>G23</f>
        <v>571420</v>
      </c>
      <c r="I23" s="81">
        <f>G23</f>
        <v>571420</v>
      </c>
      <c r="K23">
        <f>85000+36091+136000+426564</f>
        <v>683655</v>
      </c>
      <c r="P23" s="3">
        <v>4178</v>
      </c>
      <c r="Q23" s="156">
        <v>165150</v>
      </c>
      <c r="S23" s="3">
        <v>4398</v>
      </c>
      <c r="T23" s="218">
        <v>53580</v>
      </c>
    </row>
    <row r="24" spans="1:20" ht="27.6" customHeight="1">
      <c r="A24" s="229"/>
      <c r="B24" s="232"/>
      <c r="C24" s="317" t="s">
        <v>18</v>
      </c>
      <c r="D24" s="318"/>
      <c r="E24" s="319"/>
      <c r="F24" s="7">
        <v>438</v>
      </c>
      <c r="G24" s="80">
        <v>0</v>
      </c>
      <c r="H24" s="78">
        <f t="shared" ref="H24" si="4">G24</f>
        <v>0</v>
      </c>
      <c r="I24" s="81">
        <f t="shared" si="3"/>
        <v>0</v>
      </c>
      <c r="P24" s="3"/>
      <c r="Q24" s="156">
        <f>SUM(Q21:Q23)</f>
        <v>169780</v>
      </c>
      <c r="S24" s="3"/>
      <c r="T24" s="156">
        <f>SUM(T21:T23)</f>
        <v>571420</v>
      </c>
    </row>
    <row r="25" spans="1:20" ht="25.15" customHeight="1">
      <c r="A25" s="229"/>
      <c r="B25" s="232"/>
      <c r="C25" s="320" t="s">
        <v>89</v>
      </c>
      <c r="D25" s="20" t="s">
        <v>65</v>
      </c>
      <c r="E25" s="21" t="s">
        <v>19</v>
      </c>
      <c r="F25" s="342">
        <v>441</v>
      </c>
      <c r="G25" s="350">
        <v>47700</v>
      </c>
      <c r="H25" s="350">
        <f>G25</f>
        <v>47700</v>
      </c>
      <c r="I25" s="364">
        <f t="shared" si="3"/>
        <v>47700</v>
      </c>
    </row>
    <row r="26" spans="1:20" ht="24" customHeight="1">
      <c r="A26" s="229"/>
      <c r="B26" s="232"/>
      <c r="C26" s="322"/>
      <c r="D26" s="388">
        <v>100</v>
      </c>
      <c r="E26" s="389">
        <v>477</v>
      </c>
      <c r="F26" s="332"/>
      <c r="G26" s="351"/>
      <c r="H26" s="351"/>
      <c r="I26" s="365"/>
    </row>
    <row r="27" spans="1:20" ht="23.45" customHeight="1">
      <c r="A27" s="229"/>
      <c r="B27" s="232"/>
      <c r="C27" s="317" t="s">
        <v>20</v>
      </c>
      <c r="D27" s="318"/>
      <c r="E27" s="319"/>
      <c r="F27" s="50">
        <v>461</v>
      </c>
      <c r="G27" s="80">
        <f>79500+25000</f>
        <v>104500</v>
      </c>
      <c r="H27" s="80">
        <f>G27</f>
        <v>104500</v>
      </c>
      <c r="I27" s="81">
        <f t="shared" ref="I27:I34" si="5">G27</f>
        <v>104500</v>
      </c>
      <c r="P27">
        <v>4438</v>
      </c>
      <c r="Q27">
        <v>8410</v>
      </c>
    </row>
    <row r="28" spans="1:20" ht="24.6" customHeight="1" thickBot="1">
      <c r="A28" s="229"/>
      <c r="B28" s="232"/>
      <c r="C28" s="343" t="s">
        <v>159</v>
      </c>
      <c r="D28" s="344"/>
      <c r="E28" s="345"/>
      <c r="F28" s="18" t="s">
        <v>98</v>
      </c>
      <c r="G28" s="82">
        <f>38440+8410</f>
        <v>46850</v>
      </c>
      <c r="H28" s="82">
        <f>G28</f>
        <v>46850</v>
      </c>
      <c r="I28" s="82">
        <f>H28</f>
        <v>46850</v>
      </c>
      <c r="K28">
        <f>1700+39525+5500+4250+850</f>
        <v>51825</v>
      </c>
      <c r="P28" t="s">
        <v>156</v>
      </c>
      <c r="Q28">
        <v>800</v>
      </c>
    </row>
    <row r="29" spans="1:20" s="59" customFormat="1" ht="24.6" customHeight="1" thickBot="1">
      <c r="A29" s="274" t="s">
        <v>46</v>
      </c>
      <c r="B29" s="275"/>
      <c r="C29" s="275"/>
      <c r="D29" s="275"/>
      <c r="E29" s="275"/>
      <c r="F29" s="276"/>
      <c r="G29" s="75">
        <f>SUM(G21:G28)</f>
        <v>940250</v>
      </c>
      <c r="H29" s="77">
        <f>SUM(H21:H28)</f>
        <v>940250</v>
      </c>
      <c r="I29" s="76">
        <f t="shared" si="5"/>
        <v>940250</v>
      </c>
      <c r="P29" s="219" t="s">
        <v>157</v>
      </c>
      <c r="Q29" s="219">
        <v>25000</v>
      </c>
    </row>
    <row r="30" spans="1:20" ht="39.6" customHeight="1">
      <c r="A30" s="60">
        <v>4</v>
      </c>
      <c r="B30" s="19" t="s">
        <v>49</v>
      </c>
      <c r="C30" s="321" t="s">
        <v>51</v>
      </c>
      <c r="D30" s="346" t="s">
        <v>21</v>
      </c>
      <c r="E30" s="347"/>
      <c r="F30" s="61">
        <v>421</v>
      </c>
      <c r="G30" s="83">
        <f>126650-G54</f>
        <v>124150</v>
      </c>
      <c r="H30" s="84">
        <f>G30</f>
        <v>124150</v>
      </c>
      <c r="I30" s="85">
        <f t="shared" si="5"/>
        <v>124150</v>
      </c>
      <c r="P30" t="s">
        <v>142</v>
      </c>
      <c r="Q30">
        <v>1380</v>
      </c>
    </row>
    <row r="31" spans="1:20" ht="24" customHeight="1">
      <c r="A31" s="34"/>
      <c r="B31" s="19"/>
      <c r="C31" s="322"/>
      <c r="D31" s="323" t="s">
        <v>22</v>
      </c>
      <c r="E31" s="324"/>
      <c r="F31" s="7">
        <v>606</v>
      </c>
      <c r="G31" s="86">
        <v>17000</v>
      </c>
      <c r="H31" s="87">
        <f t="shared" ref="H31:H42" si="6">G31</f>
        <v>17000</v>
      </c>
      <c r="I31" s="73">
        <f t="shared" si="5"/>
        <v>17000</v>
      </c>
    </row>
    <row r="32" spans="1:20" ht="21" customHeight="1">
      <c r="A32" s="34"/>
      <c r="B32" s="19"/>
      <c r="C32" s="320" t="s">
        <v>23</v>
      </c>
      <c r="D32" s="323" t="s">
        <v>24</v>
      </c>
      <c r="E32" s="324"/>
      <c r="F32" s="7">
        <v>440</v>
      </c>
      <c r="G32" s="86">
        <v>834200</v>
      </c>
      <c r="H32" s="87">
        <f t="shared" si="6"/>
        <v>834200</v>
      </c>
      <c r="I32" s="73">
        <f t="shared" si="5"/>
        <v>834200</v>
      </c>
    </row>
    <row r="33" spans="1:9" ht="31.15" customHeight="1">
      <c r="A33" s="34"/>
      <c r="B33" s="19"/>
      <c r="C33" s="321"/>
      <c r="D33" s="323" t="s">
        <v>25</v>
      </c>
      <c r="E33" s="324"/>
      <c r="F33" s="7">
        <v>426</v>
      </c>
      <c r="G33" s="86">
        <v>204620</v>
      </c>
      <c r="H33" s="87">
        <f t="shared" si="6"/>
        <v>204620</v>
      </c>
      <c r="I33" s="73">
        <f t="shared" si="5"/>
        <v>204620</v>
      </c>
    </row>
    <row r="34" spans="1:9" ht="22.9" customHeight="1">
      <c r="A34" s="34"/>
      <c r="B34" s="19"/>
      <c r="C34" s="321"/>
      <c r="D34" s="323" t="s">
        <v>26</v>
      </c>
      <c r="E34" s="324"/>
      <c r="F34" s="7">
        <v>430</v>
      </c>
      <c r="G34" s="86">
        <v>10500</v>
      </c>
      <c r="H34" s="87">
        <f t="shared" si="6"/>
        <v>10500</v>
      </c>
      <c r="I34" s="73">
        <f t="shared" si="5"/>
        <v>10500</v>
      </c>
    </row>
    <row r="35" spans="1:9" ht="20.45" customHeight="1">
      <c r="A35" s="34"/>
      <c r="B35" s="19"/>
      <c r="C35" s="322"/>
      <c r="D35" s="334" t="s">
        <v>11</v>
      </c>
      <c r="E35" s="335"/>
      <c r="F35" s="3"/>
      <c r="G35" s="86">
        <v>0</v>
      </c>
      <c r="H35" s="87">
        <f t="shared" si="6"/>
        <v>0</v>
      </c>
      <c r="I35" s="73">
        <v>0</v>
      </c>
    </row>
    <row r="36" spans="1:9" ht="30.6" customHeight="1">
      <c r="A36" s="34"/>
      <c r="B36" s="19"/>
      <c r="C36" s="317" t="s">
        <v>27</v>
      </c>
      <c r="D36" s="318"/>
      <c r="E36" s="319"/>
      <c r="F36" s="7">
        <v>427</v>
      </c>
      <c r="G36" s="86">
        <v>3790</v>
      </c>
      <c r="H36" s="87">
        <f t="shared" si="6"/>
        <v>3790</v>
      </c>
      <c r="I36" s="73">
        <f>G36</f>
        <v>3790</v>
      </c>
    </row>
    <row r="37" spans="1:9" ht="22.15" customHeight="1">
      <c r="A37" s="34"/>
      <c r="B37" s="19"/>
      <c r="C37" s="317" t="s">
        <v>28</v>
      </c>
      <c r="D37" s="318"/>
      <c r="E37" s="319"/>
      <c r="F37" s="7">
        <v>436</v>
      </c>
      <c r="G37" s="86">
        <v>0</v>
      </c>
      <c r="H37" s="87">
        <f t="shared" si="6"/>
        <v>0</v>
      </c>
      <c r="I37" s="73">
        <f>G37</f>
        <v>0</v>
      </c>
    </row>
    <row r="38" spans="1:9" ht="22.9" customHeight="1">
      <c r="A38" s="34"/>
      <c r="B38" s="19"/>
      <c r="C38" s="317" t="s">
        <v>29</v>
      </c>
      <c r="D38" s="318"/>
      <c r="E38" s="319"/>
      <c r="F38" s="7">
        <v>430</v>
      </c>
      <c r="G38" s="86">
        <v>0</v>
      </c>
      <c r="H38" s="87">
        <f t="shared" si="6"/>
        <v>0</v>
      </c>
      <c r="I38" s="73">
        <f t="shared" ref="I38:I43" si="7">G38</f>
        <v>0</v>
      </c>
    </row>
    <row r="39" spans="1:9" ht="20.45" customHeight="1">
      <c r="A39" s="34"/>
      <c r="B39" s="19"/>
      <c r="C39" s="320" t="s">
        <v>50</v>
      </c>
      <c r="D39" s="323" t="s">
        <v>30</v>
      </c>
      <c r="E39" s="324"/>
      <c r="F39" s="7">
        <v>430</v>
      </c>
      <c r="G39" s="86">
        <v>0</v>
      </c>
      <c r="H39" s="87">
        <f t="shared" si="6"/>
        <v>0</v>
      </c>
      <c r="I39" s="73">
        <f t="shared" si="7"/>
        <v>0</v>
      </c>
    </row>
    <row r="40" spans="1:9" ht="21.6" customHeight="1">
      <c r="A40" s="34"/>
      <c r="B40" s="19"/>
      <c r="C40" s="321"/>
      <c r="D40" s="323" t="s">
        <v>31</v>
      </c>
      <c r="E40" s="324"/>
      <c r="F40" s="7">
        <v>421</v>
      </c>
      <c r="G40" s="86">
        <v>0</v>
      </c>
      <c r="H40" s="87">
        <f t="shared" si="6"/>
        <v>0</v>
      </c>
      <c r="I40" s="73">
        <f t="shared" si="7"/>
        <v>0</v>
      </c>
    </row>
    <row r="41" spans="1:9" ht="20.45" customHeight="1">
      <c r="A41" s="34"/>
      <c r="B41" s="19"/>
      <c r="C41" s="321"/>
      <c r="D41" s="323" t="s">
        <v>32</v>
      </c>
      <c r="E41" s="324"/>
      <c r="F41" s="7">
        <v>430</v>
      </c>
      <c r="G41" s="86">
        <v>0</v>
      </c>
      <c r="H41" s="87">
        <f t="shared" si="6"/>
        <v>0</v>
      </c>
      <c r="I41" s="73">
        <f t="shared" si="7"/>
        <v>0</v>
      </c>
    </row>
    <row r="42" spans="1:9" ht="22.9" customHeight="1">
      <c r="A42" s="267"/>
      <c r="B42" s="333"/>
      <c r="C42" s="322"/>
      <c r="D42" s="334" t="s">
        <v>11</v>
      </c>
      <c r="E42" s="335"/>
      <c r="F42" s="3"/>
      <c r="G42" s="86">
        <v>0</v>
      </c>
      <c r="H42" s="87">
        <f t="shared" si="6"/>
        <v>0</v>
      </c>
      <c r="I42" s="73">
        <f t="shared" si="7"/>
        <v>0</v>
      </c>
    </row>
    <row r="43" spans="1:9" ht="22.9" customHeight="1" thickBot="1">
      <c r="A43" s="267"/>
      <c r="B43" s="333"/>
      <c r="C43" s="336" t="s">
        <v>11</v>
      </c>
      <c r="D43" s="337"/>
      <c r="E43" s="338"/>
      <c r="F43" s="14"/>
      <c r="G43" s="74">
        <v>0</v>
      </c>
      <c r="H43" s="88">
        <v>0</v>
      </c>
      <c r="I43" s="89">
        <f t="shared" si="7"/>
        <v>0</v>
      </c>
    </row>
    <row r="44" spans="1:9" s="59" customFormat="1" ht="22.9" customHeight="1" thickBot="1">
      <c r="A44" s="294" t="s">
        <v>52</v>
      </c>
      <c r="B44" s="295"/>
      <c r="C44" s="295"/>
      <c r="D44" s="295"/>
      <c r="E44" s="295"/>
      <c r="F44" s="296"/>
      <c r="G44" s="90">
        <f>SUM(G30:G43)</f>
        <v>1194260</v>
      </c>
      <c r="H44" s="90">
        <f>SUM(H30:H43)</f>
        <v>1194260</v>
      </c>
      <c r="I44" s="91">
        <f>G44</f>
        <v>1194260</v>
      </c>
    </row>
    <row r="45" spans="1:9" ht="22.9" customHeight="1">
      <c r="A45" s="325">
        <v>5</v>
      </c>
      <c r="B45" s="299" t="s">
        <v>55</v>
      </c>
      <c r="C45" s="330" t="s">
        <v>90</v>
      </c>
      <c r="D45" s="44" t="s">
        <v>58</v>
      </c>
      <c r="E45" s="45" t="s">
        <v>19</v>
      </c>
      <c r="F45" s="331" t="s">
        <v>53</v>
      </c>
      <c r="G45" s="290">
        <v>7500</v>
      </c>
      <c r="H45" s="309">
        <f>G45</f>
        <v>7500</v>
      </c>
      <c r="I45" s="292">
        <f>G45</f>
        <v>7500</v>
      </c>
    </row>
    <row r="46" spans="1:9" ht="28.5" customHeight="1">
      <c r="A46" s="326"/>
      <c r="B46" s="328"/>
      <c r="C46" s="270"/>
      <c r="D46" s="390">
        <v>20</v>
      </c>
      <c r="E46" s="391">
        <v>375</v>
      </c>
      <c r="F46" s="332"/>
      <c r="G46" s="291"/>
      <c r="H46" s="310"/>
      <c r="I46" s="293"/>
    </row>
    <row r="47" spans="1:9" ht="33" customHeight="1" thickBot="1">
      <c r="A47" s="327"/>
      <c r="B47" s="329"/>
      <c r="C47" s="52" t="s">
        <v>54</v>
      </c>
      <c r="D47" s="46"/>
      <c r="E47" s="46"/>
      <c r="F47" s="47" t="s">
        <v>57</v>
      </c>
      <c r="G47" s="92">
        <v>0</v>
      </c>
      <c r="H47" s="93">
        <f>G47</f>
        <v>0</v>
      </c>
      <c r="I47" s="94">
        <f>G47</f>
        <v>0</v>
      </c>
    </row>
    <row r="48" spans="1:9" s="59" customFormat="1" ht="22.9" customHeight="1" thickBot="1">
      <c r="A48" s="294" t="s">
        <v>56</v>
      </c>
      <c r="B48" s="295"/>
      <c r="C48" s="295"/>
      <c r="D48" s="295"/>
      <c r="E48" s="295"/>
      <c r="F48" s="296"/>
      <c r="G48" s="90">
        <f>SUM(G45:G47)</f>
        <v>7500</v>
      </c>
      <c r="H48" s="90">
        <f>SUM(H45:H47)</f>
        <v>7500</v>
      </c>
      <c r="I48" s="91">
        <f>G48</f>
        <v>7500</v>
      </c>
    </row>
    <row r="49" spans="1:15" ht="21.6" customHeight="1">
      <c r="A49" s="297">
        <v>6</v>
      </c>
      <c r="B49" s="299" t="s">
        <v>33</v>
      </c>
      <c r="C49" s="301" t="s">
        <v>11</v>
      </c>
      <c r="D49" s="44" t="s">
        <v>91</v>
      </c>
      <c r="E49" s="45" t="s">
        <v>19</v>
      </c>
      <c r="F49" s="303">
        <v>430</v>
      </c>
      <c r="G49" s="305">
        <v>0</v>
      </c>
      <c r="H49" s="288">
        <f>G49</f>
        <v>0</v>
      </c>
      <c r="I49" s="307">
        <f>G49</f>
        <v>0</v>
      </c>
    </row>
    <row r="50" spans="1:15" ht="22.15" customHeight="1">
      <c r="A50" s="229"/>
      <c r="B50" s="232"/>
      <c r="C50" s="302"/>
      <c r="D50" s="1"/>
      <c r="E50" s="3"/>
      <c r="F50" s="304"/>
      <c r="G50" s="306"/>
      <c r="H50" s="289"/>
      <c r="I50" s="308"/>
    </row>
    <row r="51" spans="1:15" ht="22.15" customHeight="1">
      <c r="A51" s="229"/>
      <c r="B51" s="232"/>
      <c r="C51" s="311" t="s">
        <v>11</v>
      </c>
      <c r="D51" s="313"/>
      <c r="E51" s="313"/>
      <c r="F51" s="315">
        <v>430</v>
      </c>
      <c r="G51" s="284">
        <v>0</v>
      </c>
      <c r="H51" s="284">
        <f>G51</f>
        <v>0</v>
      </c>
      <c r="I51" s="286">
        <f>G51</f>
        <v>0</v>
      </c>
    </row>
    <row r="52" spans="1:15" ht="18.75" customHeight="1" thickBot="1">
      <c r="A52" s="298"/>
      <c r="B52" s="300"/>
      <c r="C52" s="312"/>
      <c r="D52" s="314"/>
      <c r="E52" s="314"/>
      <c r="F52" s="316"/>
      <c r="G52" s="285"/>
      <c r="H52" s="285"/>
      <c r="I52" s="287"/>
    </row>
    <row r="53" spans="1:15" s="59" customFormat="1" ht="24" customHeight="1" thickBot="1">
      <c r="A53" s="264" t="s">
        <v>67</v>
      </c>
      <c r="B53" s="265"/>
      <c r="C53" s="265"/>
      <c r="D53" s="265"/>
      <c r="E53" s="265"/>
      <c r="F53" s="266"/>
      <c r="G53" s="95">
        <f>SUM(G49:G52)</f>
        <v>0</v>
      </c>
      <c r="H53" s="95">
        <f>SUM(H49:H52)</f>
        <v>0</v>
      </c>
      <c r="I53" s="96">
        <f>G53</f>
        <v>0</v>
      </c>
    </row>
    <row r="54" spans="1:15" ht="32.25" customHeight="1">
      <c r="A54" s="267">
        <v>7</v>
      </c>
      <c r="B54" s="232" t="s">
        <v>34</v>
      </c>
      <c r="C54" s="268" t="s">
        <v>35</v>
      </c>
      <c r="D54" s="269"/>
      <c r="E54" s="270"/>
      <c r="F54" s="22" t="s">
        <v>92</v>
      </c>
      <c r="G54" s="97">
        <v>2500</v>
      </c>
      <c r="H54" s="97">
        <f>G54</f>
        <v>2500</v>
      </c>
      <c r="I54" s="85">
        <f>G54</f>
        <v>2500</v>
      </c>
    </row>
    <row r="55" spans="1:15" ht="32.25" customHeight="1" thickBot="1">
      <c r="A55" s="267"/>
      <c r="B55" s="232"/>
      <c r="C55" s="271" t="s">
        <v>11</v>
      </c>
      <c r="D55" s="272"/>
      <c r="E55" s="273"/>
      <c r="F55" s="22" t="s">
        <v>92</v>
      </c>
      <c r="G55" s="98">
        <v>0</v>
      </c>
      <c r="H55" s="98">
        <v>0</v>
      </c>
      <c r="I55" s="94">
        <v>0</v>
      </c>
    </row>
    <row r="56" spans="1:15" s="59" customFormat="1" ht="24.75" customHeight="1" thickBot="1">
      <c r="A56" s="274" t="s">
        <v>59</v>
      </c>
      <c r="B56" s="275"/>
      <c r="C56" s="275"/>
      <c r="D56" s="275"/>
      <c r="E56" s="275"/>
      <c r="F56" s="276"/>
      <c r="G56" s="99">
        <f>SUM(G54:G55)</f>
        <v>2500</v>
      </c>
      <c r="H56" s="99">
        <f>SUM(H54:H55)</f>
        <v>2500</v>
      </c>
      <c r="I56" s="100">
        <f>G56</f>
        <v>2500</v>
      </c>
      <c r="O56" s="221">
        <f>G56+G53+G48+G29+G20+G44</f>
        <v>2228710</v>
      </c>
    </row>
    <row r="57" spans="1:15" ht="22.9" customHeight="1" thickBot="1">
      <c r="A57" s="239" t="s">
        <v>60</v>
      </c>
      <c r="B57" s="240"/>
      <c r="C57" s="240"/>
      <c r="D57" s="240"/>
      <c r="E57" s="240"/>
      <c r="F57" s="241"/>
      <c r="G57" s="101">
        <f>G12+G20+G29+G44+G48+G53+G56</f>
        <v>10738003</v>
      </c>
      <c r="H57" s="101">
        <f>H12+H20+H29+H44+H48+H53+H56</f>
        <v>10738003</v>
      </c>
      <c r="I57" s="102">
        <f>I12+I20+I29+I44+I48+I53+I56</f>
        <v>9461609.0500000007</v>
      </c>
      <c r="K57">
        <f>I57/H57</f>
        <v>0.88113302352402034</v>
      </c>
      <c r="O57" s="227">
        <f>I57/H57</f>
        <v>0.88113302352402034</v>
      </c>
    </row>
    <row r="58" spans="1:15" ht="22.9" customHeight="1">
      <c r="A58" s="277"/>
      <c r="B58" s="278"/>
      <c r="C58" s="278"/>
      <c r="D58" s="278"/>
      <c r="E58" s="278"/>
      <c r="F58" s="278"/>
      <c r="G58" s="278"/>
      <c r="H58" s="278"/>
      <c r="I58" s="279"/>
    </row>
    <row r="59" spans="1:15" ht="22.9" customHeight="1">
      <c r="A59" s="244" t="s">
        <v>61</v>
      </c>
      <c r="B59" s="245"/>
      <c r="C59" s="245"/>
      <c r="D59" s="245"/>
      <c r="E59" s="245"/>
      <c r="F59" s="245"/>
      <c r="G59" s="245"/>
      <c r="H59" s="245"/>
      <c r="I59" s="280"/>
    </row>
    <row r="60" spans="1:15" s="11" customFormat="1" ht="22.9" customHeight="1" thickBot="1">
      <c r="A60" s="35"/>
      <c r="B60" s="36"/>
      <c r="C60" s="36"/>
      <c r="D60" s="36"/>
      <c r="E60" s="36"/>
      <c r="F60" s="36"/>
      <c r="G60" s="56"/>
      <c r="H60" s="56"/>
      <c r="I60" s="63"/>
    </row>
    <row r="61" spans="1:15" ht="25.9" customHeight="1">
      <c r="A61" s="38" t="s">
        <v>0</v>
      </c>
      <c r="B61" s="30" t="s">
        <v>3</v>
      </c>
      <c r="C61" s="281" t="s">
        <v>66</v>
      </c>
      <c r="D61" s="282"/>
      <c r="E61" s="283"/>
      <c r="F61" s="33" t="s">
        <v>41</v>
      </c>
      <c r="G61" s="57" t="s">
        <v>5</v>
      </c>
      <c r="H61" s="58" t="s">
        <v>6</v>
      </c>
      <c r="I61" s="42" t="s">
        <v>86</v>
      </c>
    </row>
    <row r="62" spans="1:15" ht="35.25" customHeight="1">
      <c r="A62" s="228">
        <v>1</v>
      </c>
      <c r="B62" s="231" t="s">
        <v>36</v>
      </c>
      <c r="C62" s="51" t="s">
        <v>11</v>
      </c>
      <c r="D62" s="9"/>
      <c r="E62" s="10"/>
      <c r="F62" s="7">
        <v>439</v>
      </c>
      <c r="G62" s="104">
        <v>0</v>
      </c>
      <c r="H62" s="109">
        <v>0</v>
      </c>
      <c r="I62" s="106">
        <v>0</v>
      </c>
    </row>
    <row r="63" spans="1:15" ht="34.5" customHeight="1" thickBot="1">
      <c r="A63" s="229"/>
      <c r="B63" s="232"/>
      <c r="C63" s="261" t="s">
        <v>11</v>
      </c>
      <c r="D63" s="262"/>
      <c r="E63" s="263"/>
      <c r="F63" s="7">
        <v>439</v>
      </c>
      <c r="G63" s="110">
        <v>0</v>
      </c>
      <c r="H63" s="111">
        <v>0</v>
      </c>
      <c r="I63" s="112">
        <v>0</v>
      </c>
    </row>
    <row r="64" spans="1:15" ht="22.9" customHeight="1" thickBot="1">
      <c r="A64" s="239" t="s">
        <v>63</v>
      </c>
      <c r="B64" s="240"/>
      <c r="C64" s="240"/>
      <c r="D64" s="240"/>
      <c r="E64" s="240"/>
      <c r="F64" s="241"/>
      <c r="G64" s="108">
        <v>0</v>
      </c>
      <c r="H64" s="225">
        <v>0</v>
      </c>
      <c r="I64" s="226">
        <v>0</v>
      </c>
    </row>
    <row r="65" spans="1:9" ht="22.9" customHeight="1">
      <c r="A65" s="242"/>
      <c r="B65" s="243"/>
      <c r="C65" s="243"/>
      <c r="D65" s="243"/>
      <c r="E65" s="243"/>
      <c r="F65" s="243"/>
      <c r="G65" s="243"/>
      <c r="H65" s="243"/>
      <c r="I65" s="243"/>
    </row>
    <row r="66" spans="1:9" ht="22.9" customHeight="1">
      <c r="A66" s="244" t="s">
        <v>62</v>
      </c>
      <c r="B66" s="245"/>
      <c r="C66" s="245"/>
      <c r="D66" s="245"/>
      <c r="E66" s="245"/>
      <c r="F66" s="245"/>
      <c r="G66" s="245"/>
      <c r="H66" s="245"/>
      <c r="I66" s="245"/>
    </row>
    <row r="67" spans="1:9" ht="22.9" customHeight="1" thickBot="1">
      <c r="A67" s="246"/>
      <c r="B67" s="247"/>
      <c r="C67" s="247"/>
      <c r="D67" s="247"/>
      <c r="E67" s="247"/>
      <c r="F67" s="247"/>
      <c r="G67" s="247"/>
      <c r="H67" s="247"/>
      <c r="I67" s="247"/>
    </row>
    <row r="68" spans="1:9" ht="30" customHeight="1">
      <c r="A68" s="248" t="s">
        <v>0</v>
      </c>
      <c r="B68" s="250" t="s">
        <v>3</v>
      </c>
      <c r="C68" s="250" t="s">
        <v>4</v>
      </c>
      <c r="D68" s="252" t="s">
        <v>41</v>
      </c>
      <c r="E68" s="253"/>
      <c r="F68" s="254"/>
      <c r="G68" s="255" t="s">
        <v>5</v>
      </c>
      <c r="H68" s="237" t="s">
        <v>6</v>
      </c>
      <c r="I68" s="257" t="s">
        <v>86</v>
      </c>
    </row>
    <row r="69" spans="1:9" ht="25.5" customHeight="1">
      <c r="A69" s="249"/>
      <c r="B69" s="251"/>
      <c r="C69" s="251"/>
      <c r="D69" s="37">
        <v>441</v>
      </c>
      <c r="E69" s="37">
        <v>439</v>
      </c>
      <c r="F69" s="37">
        <v>606</v>
      </c>
      <c r="G69" s="256"/>
      <c r="H69" s="238"/>
      <c r="I69" s="258"/>
    </row>
    <row r="70" spans="1:9" ht="49.5" customHeight="1">
      <c r="A70" s="228">
        <v>1</v>
      </c>
      <c r="B70" s="231" t="s">
        <v>78</v>
      </c>
      <c r="C70" s="8" t="s">
        <v>79</v>
      </c>
      <c r="D70" s="2"/>
      <c r="E70" s="3"/>
      <c r="F70" s="3"/>
      <c r="G70" s="104">
        <v>0</v>
      </c>
      <c r="H70" s="105">
        <v>0</v>
      </c>
      <c r="I70" s="106">
        <v>0</v>
      </c>
    </row>
    <row r="71" spans="1:9" ht="40.5" customHeight="1">
      <c r="A71" s="229"/>
      <c r="B71" s="232"/>
      <c r="C71" s="8" t="s">
        <v>84</v>
      </c>
      <c r="D71" s="2"/>
      <c r="E71" s="3"/>
      <c r="F71" s="3"/>
      <c r="G71" s="104">
        <v>0</v>
      </c>
      <c r="H71" s="105">
        <v>0</v>
      </c>
      <c r="I71" s="106">
        <v>0</v>
      </c>
    </row>
    <row r="72" spans="1:9" ht="22.5" customHeight="1" thickBot="1">
      <c r="A72" s="230"/>
      <c r="B72" s="233"/>
      <c r="C72" s="39" t="s">
        <v>11</v>
      </c>
      <c r="D72" s="2"/>
      <c r="E72" s="3"/>
      <c r="F72" s="3"/>
      <c r="G72" s="104">
        <v>0</v>
      </c>
      <c r="H72" s="105">
        <v>0</v>
      </c>
      <c r="I72" s="106">
        <v>0</v>
      </c>
    </row>
    <row r="73" spans="1:9" ht="22.5" customHeight="1" thickBot="1">
      <c r="A73" s="234" t="s">
        <v>48</v>
      </c>
      <c r="B73" s="235"/>
      <c r="C73" s="235"/>
      <c r="D73" s="235"/>
      <c r="E73" s="235"/>
      <c r="F73" s="236"/>
      <c r="G73" s="107">
        <f>SUM(G70:G72)</f>
        <v>0</v>
      </c>
      <c r="H73" s="107">
        <f t="shared" ref="H73:I73" si="8">SUM(H70:H72)</f>
        <v>0</v>
      </c>
      <c r="I73" s="107">
        <f t="shared" si="8"/>
        <v>0</v>
      </c>
    </row>
    <row r="74" spans="1:9" ht="45">
      <c r="A74" s="228">
        <v>2</v>
      </c>
      <c r="B74" s="231" t="s">
        <v>75</v>
      </c>
      <c r="C74" s="8" t="s">
        <v>80</v>
      </c>
      <c r="D74" s="2"/>
      <c r="E74" s="3"/>
      <c r="F74" s="3"/>
      <c r="G74" s="104">
        <v>0</v>
      </c>
      <c r="H74" s="105">
        <v>0</v>
      </c>
      <c r="I74" s="106">
        <v>0</v>
      </c>
    </row>
    <row r="75" spans="1:9" ht="45">
      <c r="A75" s="229"/>
      <c r="B75" s="232"/>
      <c r="C75" s="8" t="s">
        <v>81</v>
      </c>
      <c r="D75" s="2"/>
      <c r="E75" s="3"/>
      <c r="F75" s="3"/>
      <c r="G75" s="104">
        <v>0</v>
      </c>
      <c r="H75" s="105">
        <v>0</v>
      </c>
      <c r="I75" s="106">
        <v>0</v>
      </c>
    </row>
    <row r="76" spans="1:9" ht="67.5">
      <c r="A76" s="229"/>
      <c r="B76" s="232"/>
      <c r="C76" s="8" t="s">
        <v>82</v>
      </c>
      <c r="D76" s="2"/>
      <c r="E76" s="3"/>
      <c r="F76" s="3"/>
      <c r="G76" s="104">
        <v>0</v>
      </c>
      <c r="H76" s="105">
        <v>0</v>
      </c>
      <c r="I76" s="106">
        <v>0</v>
      </c>
    </row>
    <row r="77" spans="1:9" ht="20.45" customHeight="1" thickBot="1">
      <c r="A77" s="230"/>
      <c r="B77" s="233"/>
      <c r="C77" s="41" t="s">
        <v>11</v>
      </c>
      <c r="D77" s="2"/>
      <c r="E77" s="3"/>
      <c r="F77" s="3"/>
      <c r="G77" s="104">
        <v>0</v>
      </c>
      <c r="H77" s="105">
        <v>0</v>
      </c>
      <c r="I77" s="106">
        <v>0</v>
      </c>
    </row>
    <row r="78" spans="1:9" ht="20.45" customHeight="1" thickBot="1">
      <c r="A78" s="234" t="s">
        <v>47</v>
      </c>
      <c r="B78" s="235"/>
      <c r="C78" s="235"/>
      <c r="D78" s="235"/>
      <c r="E78" s="235"/>
      <c r="F78" s="236"/>
      <c r="G78" s="107">
        <f>SUM(G74:G77)</f>
        <v>0</v>
      </c>
      <c r="H78" s="107">
        <f t="shared" ref="H78:I78" si="9">SUM(H74:H77)</f>
        <v>0</v>
      </c>
      <c r="I78" s="107">
        <f t="shared" si="9"/>
        <v>0</v>
      </c>
    </row>
    <row r="79" spans="1:9" ht="50.25" customHeight="1">
      <c r="A79" s="228">
        <v>3</v>
      </c>
      <c r="B79" s="231" t="s">
        <v>76</v>
      </c>
      <c r="C79" s="8" t="s">
        <v>72</v>
      </c>
      <c r="D79" s="103">
        <v>2500</v>
      </c>
      <c r="E79" s="3"/>
      <c r="F79" s="3"/>
      <c r="G79" s="104">
        <v>2500</v>
      </c>
      <c r="H79" s="105">
        <f>G79</f>
        <v>2500</v>
      </c>
      <c r="I79" s="106">
        <f>H79</f>
        <v>2500</v>
      </c>
    </row>
    <row r="80" spans="1:9" ht="45">
      <c r="A80" s="229"/>
      <c r="B80" s="232"/>
      <c r="C80" s="8" t="s">
        <v>73</v>
      </c>
      <c r="D80" s="2"/>
      <c r="E80" s="3"/>
      <c r="F80" s="3"/>
      <c r="G80" s="104">
        <v>0</v>
      </c>
      <c r="H80" s="105">
        <v>0</v>
      </c>
      <c r="I80" s="106">
        <v>0</v>
      </c>
    </row>
    <row r="81" spans="1:15" ht="23.45" customHeight="1" thickBot="1">
      <c r="A81" s="230"/>
      <c r="B81" s="233"/>
      <c r="C81" s="40" t="s">
        <v>11</v>
      </c>
      <c r="D81" s="2"/>
      <c r="E81" s="3"/>
      <c r="F81" s="3"/>
      <c r="G81" s="104"/>
      <c r="H81" s="105"/>
      <c r="I81" s="106"/>
    </row>
    <row r="82" spans="1:15" ht="23.45" customHeight="1" thickBot="1">
      <c r="A82" s="234" t="s">
        <v>46</v>
      </c>
      <c r="B82" s="235"/>
      <c r="C82" s="235"/>
      <c r="D82" s="235"/>
      <c r="E82" s="235"/>
      <c r="F82" s="236"/>
      <c r="G82" s="107">
        <f>SUM(G79:G81)</f>
        <v>2500</v>
      </c>
      <c r="H82" s="107">
        <f t="shared" ref="H82:I82" si="10">SUM(H79:H81)</f>
        <v>2500</v>
      </c>
      <c r="I82" s="107">
        <f t="shared" si="10"/>
        <v>2500</v>
      </c>
    </row>
    <row r="83" spans="1:15" ht="37.5" customHeight="1">
      <c r="A83" s="228">
        <v>4</v>
      </c>
      <c r="B83" s="259" t="s">
        <v>70</v>
      </c>
      <c r="C83" s="8" t="s">
        <v>83</v>
      </c>
      <c r="D83" s="2"/>
      <c r="E83" s="3"/>
      <c r="F83" s="3"/>
      <c r="G83" s="104">
        <v>0</v>
      </c>
      <c r="H83" s="104">
        <v>0</v>
      </c>
      <c r="I83" s="104">
        <v>0</v>
      </c>
    </row>
    <row r="84" spans="1:15" ht="31.5" customHeight="1">
      <c r="A84" s="229"/>
      <c r="B84" s="260"/>
      <c r="C84" s="8" t="s">
        <v>37</v>
      </c>
      <c r="D84" s="2"/>
      <c r="E84" s="3"/>
      <c r="F84" s="3"/>
      <c r="G84" s="104">
        <v>0</v>
      </c>
      <c r="H84" s="104">
        <v>0</v>
      </c>
      <c r="I84" s="104">
        <v>0</v>
      </c>
    </row>
    <row r="85" spans="1:15" ht="33.75" customHeight="1" thickBot="1">
      <c r="A85" s="229"/>
      <c r="B85" s="260"/>
      <c r="C85" s="39" t="s">
        <v>11</v>
      </c>
      <c r="D85" s="2"/>
      <c r="E85" s="3"/>
      <c r="F85" s="3"/>
      <c r="G85" s="104">
        <v>0</v>
      </c>
      <c r="H85" s="104">
        <v>0</v>
      </c>
      <c r="I85" s="104">
        <v>0</v>
      </c>
    </row>
    <row r="86" spans="1:15" ht="24.75" customHeight="1" thickBot="1">
      <c r="A86" s="234" t="s">
        <v>52</v>
      </c>
      <c r="B86" s="235"/>
      <c r="C86" s="235"/>
      <c r="D86" s="235"/>
      <c r="E86" s="235"/>
      <c r="F86" s="236"/>
      <c r="G86" s="107">
        <f>SUM(G83:G85)</f>
        <v>0</v>
      </c>
      <c r="H86" s="107">
        <f t="shared" ref="H86:I86" si="11">SUM(H83:H85)</f>
        <v>0</v>
      </c>
      <c r="I86" s="107">
        <f t="shared" si="11"/>
        <v>0</v>
      </c>
    </row>
    <row r="87" spans="1:15" ht="36" customHeight="1">
      <c r="A87" s="228">
        <v>5</v>
      </c>
      <c r="B87" s="231" t="s">
        <v>71</v>
      </c>
      <c r="C87" s="8" t="s">
        <v>74</v>
      </c>
      <c r="D87" s="2"/>
      <c r="E87" s="3"/>
      <c r="F87" s="3"/>
      <c r="G87" s="104">
        <v>0</v>
      </c>
      <c r="H87" s="104">
        <v>0</v>
      </c>
      <c r="I87" s="104">
        <v>0</v>
      </c>
    </row>
    <row r="88" spans="1:15" ht="34.9" customHeight="1" thickBot="1">
      <c r="A88" s="229"/>
      <c r="B88" s="232"/>
      <c r="C88" s="39" t="s">
        <v>11</v>
      </c>
      <c r="D88" s="2"/>
      <c r="E88" s="3"/>
      <c r="F88" s="3"/>
      <c r="G88" s="104">
        <v>0</v>
      </c>
      <c r="H88" s="104">
        <v>0</v>
      </c>
      <c r="I88" s="104">
        <v>0</v>
      </c>
    </row>
    <row r="89" spans="1:15" ht="26.25" customHeight="1" thickBot="1">
      <c r="A89" s="234" t="s">
        <v>56</v>
      </c>
      <c r="B89" s="235"/>
      <c r="C89" s="235"/>
      <c r="D89" s="235"/>
      <c r="E89" s="235"/>
      <c r="F89" s="236"/>
      <c r="G89" s="107">
        <f>SUM(G87:G88)</f>
        <v>0</v>
      </c>
      <c r="H89" s="107">
        <f t="shared" ref="H89:I89" si="12">SUM(H87:H88)</f>
        <v>0</v>
      </c>
      <c r="I89" s="107">
        <f t="shared" si="12"/>
        <v>0</v>
      </c>
    </row>
    <row r="90" spans="1:15" ht="24" customHeight="1" thickBot="1">
      <c r="A90" s="239" t="s">
        <v>69</v>
      </c>
      <c r="B90" s="240"/>
      <c r="C90" s="240"/>
      <c r="D90" s="240"/>
      <c r="E90" s="240"/>
      <c r="F90" s="241"/>
      <c r="G90" s="108">
        <f>G73+G78+G82+G86+G89</f>
        <v>2500</v>
      </c>
      <c r="H90" s="108">
        <f t="shared" ref="H90:I90" si="13">H73+H78+H82+H86+H89</f>
        <v>2500</v>
      </c>
      <c r="I90" s="108">
        <f t="shared" si="13"/>
        <v>2500</v>
      </c>
    </row>
    <row r="91" spans="1:15" ht="24" customHeight="1" thickBot="1">
      <c r="A91" s="239" t="s">
        <v>77</v>
      </c>
      <c r="B91" s="240"/>
      <c r="C91" s="240"/>
      <c r="D91" s="240"/>
      <c r="E91" s="240"/>
      <c r="F91" s="241"/>
      <c r="G91" s="108">
        <f>G90+G64+G57</f>
        <v>10740503</v>
      </c>
      <c r="H91" s="108">
        <f>H90+H64+H57</f>
        <v>10740503</v>
      </c>
      <c r="I91" s="108">
        <f t="shared" ref="I91" si="14">I90+I64+I57</f>
        <v>9464109.0500000007</v>
      </c>
      <c r="K91" s="114">
        <f>I91/H91</f>
        <v>0.88116069144992559</v>
      </c>
      <c r="L91" s="113">
        <f>G91/4</f>
        <v>2685125.75</v>
      </c>
      <c r="M91" s="113">
        <f>I91/4</f>
        <v>2366027.2625000002</v>
      </c>
      <c r="O91" s="227">
        <f>I91/H91</f>
        <v>0.88116069144992559</v>
      </c>
    </row>
    <row r="93" spans="1:15">
      <c r="A93" s="12" t="s">
        <v>11</v>
      </c>
      <c r="B93" t="s">
        <v>96</v>
      </c>
    </row>
    <row r="94" spans="1:15">
      <c r="A94" s="12" t="s">
        <v>42</v>
      </c>
      <c r="B94" t="s">
        <v>68</v>
      </c>
    </row>
    <row r="95" spans="1:15">
      <c r="A95" s="53" t="s">
        <v>95</v>
      </c>
      <c r="B95" t="s">
        <v>97</v>
      </c>
    </row>
    <row r="96" spans="1:15">
      <c r="F96" s="223" t="s">
        <v>161</v>
      </c>
      <c r="G96" s="224">
        <f>G91/4</f>
        <v>2685125.75</v>
      </c>
      <c r="H96" s="224">
        <f t="shared" ref="H96:I96" si="15">H91/4</f>
        <v>2685125.75</v>
      </c>
      <c r="I96" s="224">
        <f t="shared" si="15"/>
        <v>2366027.2625000002</v>
      </c>
    </row>
  </sheetData>
  <mergeCells count="112">
    <mergeCell ref="H13:H14"/>
    <mergeCell ref="H25:H26"/>
    <mergeCell ref="A12:F12"/>
    <mergeCell ref="A13:A19"/>
    <mergeCell ref="B13:B19"/>
    <mergeCell ref="C13:C14"/>
    <mergeCell ref="F13:F14"/>
    <mergeCell ref="G13:G14"/>
    <mergeCell ref="G4:I4"/>
    <mergeCell ref="G5:I5"/>
    <mergeCell ref="A6:I6"/>
    <mergeCell ref="G7:I7"/>
    <mergeCell ref="A9:A11"/>
    <mergeCell ref="B9:B11"/>
    <mergeCell ref="I13:I14"/>
    <mergeCell ref="G25:G26"/>
    <mergeCell ref="I25:I26"/>
    <mergeCell ref="C32:C35"/>
    <mergeCell ref="D32:E32"/>
    <mergeCell ref="D33:E33"/>
    <mergeCell ref="D34:E34"/>
    <mergeCell ref="D35:E35"/>
    <mergeCell ref="A20:F20"/>
    <mergeCell ref="A21:A28"/>
    <mergeCell ref="B21:B28"/>
    <mergeCell ref="C21:E21"/>
    <mergeCell ref="C22:E22"/>
    <mergeCell ref="C23:E23"/>
    <mergeCell ref="C24:E24"/>
    <mergeCell ref="C25:C26"/>
    <mergeCell ref="F25:F26"/>
    <mergeCell ref="C27:E27"/>
    <mergeCell ref="C28:E28"/>
    <mergeCell ref="A29:F29"/>
    <mergeCell ref="C30:C31"/>
    <mergeCell ref="D30:E30"/>
    <mergeCell ref="D31:E31"/>
    <mergeCell ref="C36:E36"/>
    <mergeCell ref="C37:E37"/>
    <mergeCell ref="C38:E38"/>
    <mergeCell ref="C39:C42"/>
    <mergeCell ref="D39:E39"/>
    <mergeCell ref="D40:E40"/>
    <mergeCell ref="D41:E41"/>
    <mergeCell ref="A44:F44"/>
    <mergeCell ref="A45:A47"/>
    <mergeCell ref="B45:B47"/>
    <mergeCell ref="C45:C46"/>
    <mergeCell ref="F45:F46"/>
    <mergeCell ref="A42:A43"/>
    <mergeCell ref="B42:B43"/>
    <mergeCell ref="D42:E42"/>
    <mergeCell ref="C43:E43"/>
    <mergeCell ref="G51:G52"/>
    <mergeCell ref="I51:I52"/>
    <mergeCell ref="H49:H50"/>
    <mergeCell ref="H51:H52"/>
    <mergeCell ref="G45:G46"/>
    <mergeCell ref="I45:I46"/>
    <mergeCell ref="A48:F48"/>
    <mergeCell ref="A49:A52"/>
    <mergeCell ref="B49:B52"/>
    <mergeCell ref="C49:C50"/>
    <mergeCell ref="F49:F50"/>
    <mergeCell ref="G49:G50"/>
    <mergeCell ref="I49:I50"/>
    <mergeCell ref="H45:H46"/>
    <mergeCell ref="C51:C52"/>
    <mergeCell ref="D51:D52"/>
    <mergeCell ref="E51:E52"/>
    <mergeCell ref="F51:F52"/>
    <mergeCell ref="A62:A63"/>
    <mergeCell ref="B62:B63"/>
    <mergeCell ref="C63:E63"/>
    <mergeCell ref="A53:F53"/>
    <mergeCell ref="A54:A55"/>
    <mergeCell ref="B54:B55"/>
    <mergeCell ref="C54:E54"/>
    <mergeCell ref="C55:E55"/>
    <mergeCell ref="A56:F56"/>
    <mergeCell ref="A57:F57"/>
    <mergeCell ref="A58:I58"/>
    <mergeCell ref="A59:I59"/>
    <mergeCell ref="C61:E61"/>
    <mergeCell ref="A86:F86"/>
    <mergeCell ref="A87:A88"/>
    <mergeCell ref="B87:B88"/>
    <mergeCell ref="A89:F89"/>
    <mergeCell ref="A90:F90"/>
    <mergeCell ref="A91:F91"/>
    <mergeCell ref="A78:F78"/>
    <mergeCell ref="A79:A81"/>
    <mergeCell ref="B79:B81"/>
    <mergeCell ref="A82:F82"/>
    <mergeCell ref="A83:A85"/>
    <mergeCell ref="B83:B85"/>
    <mergeCell ref="A70:A72"/>
    <mergeCell ref="B70:B72"/>
    <mergeCell ref="A73:F73"/>
    <mergeCell ref="A74:A77"/>
    <mergeCell ref="B74:B77"/>
    <mergeCell ref="H68:H69"/>
    <mergeCell ref="A64:F64"/>
    <mergeCell ref="A65:I65"/>
    <mergeCell ref="A66:I66"/>
    <mergeCell ref="A67:I67"/>
    <mergeCell ref="A68:A69"/>
    <mergeCell ref="B68:B69"/>
    <mergeCell ref="C68:C69"/>
    <mergeCell ref="D68:F68"/>
    <mergeCell ref="G68:G69"/>
    <mergeCell ref="I68:I69"/>
  </mergeCells>
  <pageMargins left="0.23622047244094491" right="0.23622047244094491" top="0.39370078740157483" bottom="0.39370078740157483" header="0.31496062992125984" footer="0.31496062992125984"/>
  <pageSetup paperSize="9" scale="7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O3" sqref="O3:O36"/>
    </sheetView>
  </sheetViews>
  <sheetFormatPr defaultRowHeight="14.25"/>
  <cols>
    <col min="2" max="2" width="30.5" bestFit="1" customWidth="1"/>
    <col min="3" max="3" width="13.875" hidden="1" customWidth="1"/>
    <col min="4" max="13" width="0" hidden="1" customWidth="1"/>
    <col min="14" max="14" width="26.125" customWidth="1"/>
    <col min="15" max="15" width="16.625" customWidth="1"/>
  </cols>
  <sheetData>
    <row r="1" spans="1:15">
      <c r="A1" s="123" t="s">
        <v>113</v>
      </c>
      <c r="B1" s="124"/>
      <c r="C1" s="125" t="s">
        <v>114</v>
      </c>
      <c r="D1" s="126" t="s">
        <v>115</v>
      </c>
      <c r="E1" s="127" t="s">
        <v>116</v>
      </c>
      <c r="F1" s="126" t="s">
        <v>117</v>
      </c>
      <c r="G1" s="126" t="s">
        <v>118</v>
      </c>
      <c r="H1" s="126" t="s">
        <v>119</v>
      </c>
      <c r="I1" s="128" t="s">
        <v>120</v>
      </c>
      <c r="K1" s="129" t="s">
        <v>121</v>
      </c>
      <c r="L1" s="113"/>
      <c r="M1" t="s">
        <v>122</v>
      </c>
      <c r="N1" s="130" t="s">
        <v>121</v>
      </c>
      <c r="O1" s="131"/>
    </row>
    <row r="2" spans="1:15" ht="15" thickBot="1">
      <c r="A2" s="384" t="s">
        <v>123</v>
      </c>
      <c r="B2" s="385"/>
      <c r="C2" s="385"/>
      <c r="D2" s="385"/>
      <c r="E2" s="385"/>
      <c r="F2" s="385"/>
      <c r="G2" s="385"/>
      <c r="H2" s="385"/>
      <c r="I2" s="132">
        <v>2812406</v>
      </c>
      <c r="J2" s="133" t="s">
        <v>124</v>
      </c>
      <c r="K2" s="134"/>
      <c r="L2" s="135"/>
      <c r="M2" s="136"/>
      <c r="N2" s="137"/>
      <c r="O2" s="137"/>
    </row>
    <row r="3" spans="1:15" ht="26.25" thickBot="1">
      <c r="A3" s="118">
        <v>3028</v>
      </c>
      <c r="B3" s="120" t="s">
        <v>125</v>
      </c>
      <c r="C3" s="138">
        <v>0</v>
      </c>
      <c r="D3" s="139">
        <v>50000</v>
      </c>
      <c r="E3" s="140" t="s">
        <v>126</v>
      </c>
      <c r="F3" s="141">
        <f>8568.75+12559.5</f>
        <v>21128.25</v>
      </c>
      <c r="G3" s="142">
        <v>8568.75</v>
      </c>
      <c r="H3" s="143">
        <f>D3-F3</f>
        <v>28871.75</v>
      </c>
      <c r="I3" s="144"/>
      <c r="J3" s="145"/>
      <c r="K3" s="146">
        <v>28800</v>
      </c>
      <c r="L3" s="147">
        <v>12559.5</v>
      </c>
      <c r="M3" s="145" t="s">
        <v>127</v>
      </c>
      <c r="N3" s="148">
        <v>28870</v>
      </c>
      <c r="O3" s="148">
        <f>D3-N3</f>
        <v>21130</v>
      </c>
    </row>
    <row r="4" spans="1:15" ht="15" thickBot="1">
      <c r="A4" s="118">
        <v>4118</v>
      </c>
      <c r="B4" s="119" t="s">
        <v>128</v>
      </c>
      <c r="C4" s="138">
        <v>2731.04</v>
      </c>
      <c r="D4" s="139">
        <v>17000</v>
      </c>
      <c r="E4" s="149"/>
      <c r="F4" s="150">
        <v>2126.4299999999998</v>
      </c>
      <c r="G4" s="142">
        <v>2126.4299999999998</v>
      </c>
      <c r="H4" s="143">
        <f>D4-G4</f>
        <v>14873.57</v>
      </c>
      <c r="I4" s="144"/>
      <c r="J4" s="145"/>
      <c r="K4" s="146">
        <v>10000</v>
      </c>
      <c r="L4" s="146"/>
      <c r="M4" s="145"/>
      <c r="N4" s="148">
        <v>12870</v>
      </c>
      <c r="O4" s="148">
        <f>D4-N4</f>
        <v>4130</v>
      </c>
    </row>
    <row r="5" spans="1:15" ht="15" thickBot="1">
      <c r="A5" s="118">
        <v>4128</v>
      </c>
      <c r="B5" s="119" t="s">
        <v>101</v>
      </c>
      <c r="C5" s="138">
        <v>277.56</v>
      </c>
      <c r="D5" s="139">
        <v>8500</v>
      </c>
      <c r="E5" s="149"/>
      <c r="F5" s="150">
        <v>253.58</v>
      </c>
      <c r="G5" s="142">
        <v>253.58</v>
      </c>
      <c r="H5" s="143">
        <f>D5-G5</f>
        <v>8246.42</v>
      </c>
      <c r="I5" s="144"/>
      <c r="J5" s="145"/>
      <c r="K5" s="146">
        <v>7500</v>
      </c>
      <c r="L5" s="146"/>
      <c r="M5" s="145">
        <v>1000</v>
      </c>
      <c r="N5" s="148">
        <v>8000</v>
      </c>
      <c r="O5" s="148">
        <f>D5-N5</f>
        <v>500</v>
      </c>
    </row>
    <row r="6" spans="1:15" ht="15" thickBot="1">
      <c r="A6" s="118">
        <v>4178</v>
      </c>
      <c r="B6" s="119" t="s">
        <v>102</v>
      </c>
      <c r="C6" s="138">
        <v>48947.519999999997</v>
      </c>
      <c r="D6" s="139">
        <v>165150</v>
      </c>
      <c r="E6" s="149"/>
      <c r="F6" s="150">
        <v>85360</v>
      </c>
      <c r="G6" s="142">
        <v>85360</v>
      </c>
      <c r="H6" s="143">
        <f>D6-G6</f>
        <v>79790</v>
      </c>
      <c r="I6" s="144"/>
      <c r="J6" s="145"/>
      <c r="K6" s="146"/>
      <c r="L6" s="146"/>
      <c r="M6" s="145"/>
      <c r="N6" s="148">
        <v>0</v>
      </c>
      <c r="O6" s="148">
        <f>D6-N6</f>
        <v>165150</v>
      </c>
    </row>
    <row r="7" spans="1:15" hidden="1">
      <c r="A7" s="378">
        <v>4218</v>
      </c>
      <c r="B7" s="380" t="s">
        <v>103</v>
      </c>
      <c r="C7" s="368">
        <v>185555.20000000001</v>
      </c>
      <c r="D7" s="366">
        <v>126650</v>
      </c>
      <c r="E7" s="151" t="s">
        <v>129</v>
      </c>
      <c r="F7" s="152">
        <v>33201.519999999997</v>
      </c>
      <c r="G7" s="153">
        <v>10451.52</v>
      </c>
      <c r="H7" s="154"/>
      <c r="I7" s="155"/>
      <c r="K7" s="113"/>
      <c r="L7" s="113"/>
      <c r="N7" s="156"/>
      <c r="O7" s="156"/>
    </row>
    <row r="8" spans="1:15" hidden="1">
      <c r="A8" s="382"/>
      <c r="B8" s="383"/>
      <c r="C8" s="371"/>
      <c r="D8" s="370"/>
      <c r="E8" s="157" t="s">
        <v>130</v>
      </c>
      <c r="F8" s="158">
        <v>59500</v>
      </c>
      <c r="G8" s="159">
        <v>39938.1</v>
      </c>
      <c r="H8" s="160"/>
      <c r="I8" s="48"/>
      <c r="K8" s="113"/>
      <c r="L8" s="113"/>
      <c r="N8" s="156"/>
      <c r="O8" s="156"/>
    </row>
    <row r="9" spans="1:15" hidden="1">
      <c r="A9" s="382"/>
      <c r="B9" s="383"/>
      <c r="C9" s="371"/>
      <c r="D9" s="370"/>
      <c r="E9" s="157" t="s">
        <v>131</v>
      </c>
      <c r="F9" s="158">
        <v>2154.29</v>
      </c>
      <c r="G9" s="159">
        <v>1751.83</v>
      </c>
      <c r="H9" s="160"/>
      <c r="I9" s="48"/>
      <c r="K9" s="113"/>
      <c r="L9" s="113"/>
      <c r="N9" s="156"/>
      <c r="O9" s="156"/>
    </row>
    <row r="10" spans="1:15" hidden="1">
      <c r="A10" s="382"/>
      <c r="B10" s="383"/>
      <c r="C10" s="371"/>
      <c r="D10" s="370"/>
      <c r="E10" s="157" t="s">
        <v>132</v>
      </c>
      <c r="F10" s="158">
        <f>G10</f>
        <v>1674</v>
      </c>
      <c r="G10" s="159">
        <v>1674</v>
      </c>
      <c r="H10" s="160"/>
      <c r="I10" s="48"/>
      <c r="K10" s="113"/>
      <c r="L10" s="113"/>
      <c r="N10" s="156"/>
      <c r="O10" s="156"/>
    </row>
    <row r="11" spans="1:15" hidden="1">
      <c r="A11" s="382"/>
      <c r="B11" s="383"/>
      <c r="C11" s="371"/>
      <c r="D11" s="370"/>
      <c r="E11" s="157" t="s">
        <v>133</v>
      </c>
      <c r="F11" s="158">
        <v>4147.83</v>
      </c>
      <c r="G11" s="159">
        <v>4147.83</v>
      </c>
      <c r="H11" s="160"/>
      <c r="I11" s="48"/>
      <c r="K11" s="113"/>
      <c r="L11" s="113"/>
      <c r="N11" s="156"/>
      <c r="O11" s="156"/>
    </row>
    <row r="12" spans="1:15" hidden="1">
      <c r="A12" s="382"/>
      <c r="B12" s="383"/>
      <c r="C12" s="371"/>
      <c r="D12" s="370"/>
      <c r="E12" s="157" t="s">
        <v>134</v>
      </c>
      <c r="F12" s="158">
        <v>538.52</v>
      </c>
      <c r="G12" s="159">
        <v>3912.66</v>
      </c>
      <c r="H12" s="160"/>
      <c r="I12" s="48"/>
      <c r="K12" s="113"/>
      <c r="L12" s="113"/>
      <c r="N12" s="156"/>
      <c r="O12" s="156"/>
    </row>
    <row r="13" spans="1:15" hidden="1">
      <c r="A13" s="386"/>
      <c r="B13" s="387"/>
      <c r="C13" s="371"/>
      <c r="D13" s="370"/>
      <c r="E13" s="161" t="s">
        <v>135</v>
      </c>
      <c r="F13" s="162">
        <f>G13</f>
        <v>618</v>
      </c>
      <c r="G13" s="163">
        <v>618</v>
      </c>
      <c r="H13" s="164"/>
      <c r="I13" s="49"/>
      <c r="K13" s="113"/>
      <c r="L13" s="113"/>
      <c r="N13" s="156"/>
      <c r="O13" s="156"/>
    </row>
    <row r="14" spans="1:15" ht="15" thickBot="1">
      <c r="A14" s="379"/>
      <c r="B14" s="381"/>
      <c r="C14" s="369"/>
      <c r="D14" s="367"/>
      <c r="E14" s="165" t="s">
        <v>136</v>
      </c>
      <c r="F14" s="166">
        <f>SUM(F7:F12)</f>
        <v>101216.15999999999</v>
      </c>
      <c r="G14" s="167">
        <f>SUM(G7:G13)</f>
        <v>62493.94</v>
      </c>
      <c r="H14" s="168">
        <f>D7-F14</f>
        <v>25433.840000000011</v>
      </c>
      <c r="I14" s="169"/>
      <c r="J14" s="170"/>
      <c r="K14" s="171">
        <v>0</v>
      </c>
      <c r="L14" s="113"/>
      <c r="N14" s="148">
        <v>0</v>
      </c>
      <c r="O14" s="148">
        <f>D7-N14</f>
        <v>126650</v>
      </c>
    </row>
    <row r="15" spans="1:15" hidden="1">
      <c r="A15" s="378">
        <v>4268</v>
      </c>
      <c r="B15" s="380" t="s">
        <v>104</v>
      </c>
      <c r="C15" s="368">
        <v>191844.84</v>
      </c>
      <c r="D15" s="366">
        <v>204620</v>
      </c>
      <c r="E15" s="172" t="s">
        <v>137</v>
      </c>
      <c r="F15" s="116">
        <v>121000</v>
      </c>
      <c r="G15" s="173">
        <v>113491.15</v>
      </c>
      <c r="H15" s="174"/>
      <c r="I15" s="155"/>
      <c r="K15" s="113"/>
      <c r="L15" s="113"/>
      <c r="N15" s="156"/>
      <c r="O15" s="156"/>
    </row>
    <row r="16" spans="1:15" ht="4.5" hidden="1" customHeight="1">
      <c r="A16" s="382"/>
      <c r="B16" s="383"/>
      <c r="C16" s="371"/>
      <c r="D16" s="370"/>
      <c r="E16" s="175" t="s">
        <v>138</v>
      </c>
      <c r="F16" s="117">
        <v>45378.9</v>
      </c>
      <c r="G16" s="105">
        <f>32222.05+2528.87</f>
        <v>34750.92</v>
      </c>
      <c r="H16" s="176"/>
      <c r="I16" s="48"/>
      <c r="K16" s="113"/>
      <c r="L16" s="113"/>
      <c r="N16" s="156"/>
      <c r="O16" s="156"/>
    </row>
    <row r="17" spans="1:15" ht="15" thickBot="1">
      <c r="A17" s="379"/>
      <c r="B17" s="381"/>
      <c r="C17" s="369"/>
      <c r="D17" s="367"/>
      <c r="E17" s="165" t="s">
        <v>136</v>
      </c>
      <c r="F17" s="166">
        <f>SUM(F15:F16)</f>
        <v>166378.9</v>
      </c>
      <c r="G17" s="167">
        <f>SUM(G15:G16)</f>
        <v>148242.07</v>
      </c>
      <c r="H17" s="168">
        <f>D15-F17</f>
        <v>38241.100000000006</v>
      </c>
      <c r="I17" s="177"/>
      <c r="K17" s="113">
        <v>0</v>
      </c>
      <c r="L17" s="113"/>
      <c r="N17" s="148">
        <v>0</v>
      </c>
      <c r="O17" s="148">
        <f>D15-N17</f>
        <v>204620</v>
      </c>
    </row>
    <row r="18" spans="1:15" ht="15" thickBot="1">
      <c r="A18" s="118">
        <v>4278</v>
      </c>
      <c r="B18" s="119" t="s">
        <v>105</v>
      </c>
      <c r="C18" s="138">
        <v>4590</v>
      </c>
      <c r="D18" s="139">
        <v>4250</v>
      </c>
      <c r="E18" s="178"/>
      <c r="F18" s="179">
        <v>2105.5700000000002</v>
      </c>
      <c r="G18" s="180">
        <v>2105.5700000000002</v>
      </c>
      <c r="H18" s="180">
        <f>D18-F18</f>
        <v>2144.4299999999998</v>
      </c>
      <c r="I18" s="181"/>
      <c r="K18" s="113">
        <v>500</v>
      </c>
      <c r="L18" s="113"/>
      <c r="M18" s="182">
        <v>1500</v>
      </c>
      <c r="N18" s="148">
        <v>460</v>
      </c>
      <c r="O18" s="148">
        <f>D18-N18</f>
        <v>3790</v>
      </c>
    </row>
    <row r="19" spans="1:15" hidden="1">
      <c r="A19" s="372">
        <v>4308</v>
      </c>
      <c r="B19" s="375" t="s">
        <v>106</v>
      </c>
      <c r="C19" s="368">
        <v>280271.56</v>
      </c>
      <c r="D19" s="366">
        <v>708780</v>
      </c>
      <c r="E19" s="172" t="s">
        <v>139</v>
      </c>
      <c r="F19" s="116">
        <v>800</v>
      </c>
      <c r="G19" s="173">
        <v>684.51</v>
      </c>
      <c r="H19" s="174"/>
      <c r="I19" s="155"/>
      <c r="K19" s="113">
        <v>0</v>
      </c>
      <c r="L19" s="113"/>
      <c r="N19" s="156">
        <v>0</v>
      </c>
      <c r="O19" s="183"/>
    </row>
    <row r="20" spans="1:15" hidden="1">
      <c r="A20" s="373"/>
      <c r="B20" s="376"/>
      <c r="C20" s="371"/>
      <c r="D20" s="370"/>
      <c r="E20" s="175" t="s">
        <v>140</v>
      </c>
      <c r="F20" s="117">
        <v>5917.18</v>
      </c>
      <c r="G20" s="184">
        <f>4114.96+476.78</f>
        <v>4591.74</v>
      </c>
      <c r="H20" s="176"/>
      <c r="I20" s="48"/>
      <c r="K20" s="113">
        <v>0</v>
      </c>
      <c r="L20" s="113"/>
      <c r="N20" s="156">
        <v>0</v>
      </c>
      <c r="O20" s="183"/>
    </row>
    <row r="21" spans="1:15" hidden="1">
      <c r="A21" s="373"/>
      <c r="B21" s="376"/>
      <c r="C21" s="371"/>
      <c r="D21" s="370"/>
      <c r="E21" s="175" t="s">
        <v>141</v>
      </c>
      <c r="F21" s="117">
        <v>8118.84</v>
      </c>
      <c r="G21" s="184">
        <v>4095.18</v>
      </c>
      <c r="H21" s="176"/>
      <c r="I21" s="48"/>
      <c r="K21" s="113">
        <v>2000</v>
      </c>
      <c r="L21" s="113"/>
      <c r="N21" s="156">
        <v>2500</v>
      </c>
      <c r="O21" s="183"/>
    </row>
    <row r="22" spans="1:15" hidden="1">
      <c r="A22" s="373"/>
      <c r="B22" s="376"/>
      <c r="C22" s="371"/>
      <c r="D22" s="370"/>
      <c r="E22" s="175" t="s">
        <v>142</v>
      </c>
      <c r="F22" s="185">
        <v>5500</v>
      </c>
      <c r="G22" s="105">
        <v>1380</v>
      </c>
      <c r="H22" s="176"/>
      <c r="I22" s="48"/>
      <c r="K22" s="113">
        <v>4120</v>
      </c>
      <c r="L22" s="113"/>
      <c r="N22" s="156">
        <v>4120</v>
      </c>
      <c r="O22" s="183"/>
    </row>
    <row r="23" spans="1:15" hidden="1">
      <c r="A23" s="373"/>
      <c r="B23" s="376"/>
      <c r="C23" s="371"/>
      <c r="D23" s="370"/>
      <c r="E23" s="175" t="s">
        <v>143</v>
      </c>
      <c r="F23" s="117">
        <v>33391.78</v>
      </c>
      <c r="G23" s="105">
        <v>18162.45</v>
      </c>
      <c r="H23" s="176"/>
      <c r="I23" s="48"/>
      <c r="K23" s="113">
        <v>8000</v>
      </c>
      <c r="L23" s="113"/>
      <c r="N23" s="156">
        <v>8500</v>
      </c>
      <c r="O23" s="183"/>
    </row>
    <row r="24" spans="1:15" hidden="1">
      <c r="A24" s="373"/>
      <c r="B24" s="376"/>
      <c r="C24" s="371"/>
      <c r="D24" s="370"/>
      <c r="E24" s="175" t="s">
        <v>144</v>
      </c>
      <c r="F24" s="117">
        <v>501840</v>
      </c>
      <c r="G24" s="105">
        <v>376380</v>
      </c>
      <c r="H24" s="176"/>
      <c r="I24" s="48"/>
      <c r="K24" s="113"/>
      <c r="L24" s="113"/>
      <c r="N24" s="156">
        <v>0</v>
      </c>
      <c r="O24" s="183"/>
    </row>
    <row r="25" spans="1:15" hidden="1">
      <c r="A25" s="373"/>
      <c r="B25" s="376"/>
      <c r="C25" s="371"/>
      <c r="D25" s="370"/>
      <c r="E25" s="175" t="s">
        <v>145</v>
      </c>
      <c r="F25" s="117">
        <v>37121.870000000003</v>
      </c>
      <c r="G25" s="105">
        <v>5939.49</v>
      </c>
      <c r="H25" s="176"/>
      <c r="I25" s="48"/>
      <c r="K25" s="113">
        <v>31182.38</v>
      </c>
      <c r="L25" s="113"/>
      <c r="N25" s="156">
        <v>21000</v>
      </c>
      <c r="O25" s="183"/>
    </row>
    <row r="26" spans="1:15" ht="38.25" hidden="1">
      <c r="A26" s="373"/>
      <c r="B26" s="376"/>
      <c r="C26" s="371"/>
      <c r="D26" s="370"/>
      <c r="E26" s="186" t="s">
        <v>146</v>
      </c>
      <c r="F26" s="185">
        <f>G26</f>
        <v>3637.37</v>
      </c>
      <c r="G26" s="187">
        <v>3637.37</v>
      </c>
      <c r="H26" s="188"/>
      <c r="I26" s="48"/>
      <c r="K26" s="113"/>
      <c r="L26" s="113"/>
      <c r="N26" s="156"/>
      <c r="O26" s="183"/>
    </row>
    <row r="27" spans="1:15" hidden="1">
      <c r="A27" s="373"/>
      <c r="B27" s="376"/>
      <c r="C27" s="371"/>
      <c r="D27" s="370"/>
      <c r="E27" s="189" t="s">
        <v>147</v>
      </c>
      <c r="F27" s="190">
        <v>20</v>
      </c>
      <c r="G27" s="191">
        <v>20</v>
      </c>
      <c r="H27" s="192"/>
      <c r="I27" s="49"/>
      <c r="K27" s="113"/>
      <c r="L27" s="113"/>
      <c r="N27" s="156"/>
      <c r="O27" s="183"/>
    </row>
    <row r="28" spans="1:15" ht="15" thickBot="1">
      <c r="A28" s="373"/>
      <c r="B28" s="376"/>
      <c r="C28" s="369"/>
      <c r="D28" s="370"/>
      <c r="E28" s="165" t="s">
        <v>136</v>
      </c>
      <c r="F28" s="166">
        <f>SUM(F19:F27)</f>
        <v>596347.04</v>
      </c>
      <c r="G28" s="166">
        <f>SUM(G19:G27)</f>
        <v>414890.74</v>
      </c>
      <c r="H28" s="168">
        <f>D19-F28</f>
        <v>112432.95999999996</v>
      </c>
      <c r="I28" s="169"/>
      <c r="J28" s="170"/>
      <c r="K28" s="171">
        <f>SUM(K19:K27)</f>
        <v>45302.380000000005</v>
      </c>
      <c r="L28" s="113">
        <v>105000</v>
      </c>
      <c r="M28" s="113">
        <f>K28+L28</f>
        <v>150302.38</v>
      </c>
      <c r="N28" s="148">
        <f>SUM(N19:N27)</f>
        <v>36120</v>
      </c>
      <c r="O28" s="148">
        <f>D19-N28-N29</f>
        <v>566780</v>
      </c>
    </row>
    <row r="29" spans="1:15" ht="15" thickBot="1">
      <c r="A29" s="374"/>
      <c r="B29" s="377"/>
      <c r="C29" s="193"/>
      <c r="D29" s="367"/>
      <c r="E29" s="194"/>
      <c r="F29" s="195"/>
      <c r="G29" s="195"/>
      <c r="H29" s="196"/>
      <c r="I29" s="197"/>
      <c r="J29" s="170"/>
      <c r="K29" s="171"/>
      <c r="L29" s="113"/>
      <c r="M29" s="113"/>
      <c r="N29" s="148">
        <v>105880</v>
      </c>
      <c r="O29" s="148"/>
    </row>
    <row r="30" spans="1:15" ht="26.25" thickBot="1">
      <c r="A30" s="118">
        <v>4398</v>
      </c>
      <c r="B30" s="120" t="s">
        <v>107</v>
      </c>
      <c r="C30" s="138">
        <v>2006.5</v>
      </c>
      <c r="D30" s="139">
        <v>136000</v>
      </c>
      <c r="E30" s="198"/>
      <c r="F30" s="179">
        <v>48579</v>
      </c>
      <c r="G30" s="180">
        <v>30068.99</v>
      </c>
      <c r="H30" s="180">
        <f>D30-F30</f>
        <v>87421</v>
      </c>
      <c r="I30" s="181"/>
      <c r="K30" s="113">
        <v>53000</v>
      </c>
      <c r="L30" s="113"/>
      <c r="N30" s="148">
        <v>82420</v>
      </c>
      <c r="O30" s="148">
        <f>D30-N30</f>
        <v>53580</v>
      </c>
    </row>
    <row r="31" spans="1:15" ht="26.25" thickBot="1">
      <c r="A31" s="118">
        <v>4408</v>
      </c>
      <c r="B31" s="120" t="s">
        <v>108</v>
      </c>
      <c r="C31" s="138">
        <v>923871.86</v>
      </c>
      <c r="D31" s="139">
        <v>834200</v>
      </c>
      <c r="E31" s="199" t="s">
        <v>148</v>
      </c>
      <c r="F31" s="200">
        <v>834163.44</v>
      </c>
      <c r="G31" s="201">
        <v>695136.2</v>
      </c>
      <c r="H31" s="180">
        <f>D31-F31</f>
        <v>36.560000000055879</v>
      </c>
      <c r="I31" s="181"/>
      <c r="K31" s="113">
        <v>0</v>
      </c>
      <c r="L31" s="113"/>
      <c r="N31" s="148">
        <v>0</v>
      </c>
      <c r="O31" s="148">
        <f>D31-N31</f>
        <v>834200</v>
      </c>
    </row>
    <row r="32" spans="1:15" hidden="1">
      <c r="A32" s="378">
        <v>4418</v>
      </c>
      <c r="B32" s="380" t="s">
        <v>109</v>
      </c>
      <c r="C32" s="368">
        <v>144059.01</v>
      </c>
      <c r="D32" s="366">
        <v>112500</v>
      </c>
      <c r="E32" s="202" t="s">
        <v>149</v>
      </c>
      <c r="F32" s="203">
        <v>15427.36</v>
      </c>
      <c r="G32" s="204">
        <v>2124.6</v>
      </c>
      <c r="H32" s="205"/>
      <c r="I32" s="155"/>
      <c r="K32" s="113"/>
      <c r="L32" s="113"/>
      <c r="N32" s="156"/>
      <c r="O32" s="156"/>
    </row>
    <row r="33" spans="1:15" ht="15" thickBot="1">
      <c r="A33" s="379"/>
      <c r="B33" s="381"/>
      <c r="C33" s="369"/>
      <c r="D33" s="367"/>
      <c r="E33" s="165" t="s">
        <v>136</v>
      </c>
      <c r="F33" s="166">
        <f>SUM(F32:F32)</f>
        <v>15427.36</v>
      </c>
      <c r="G33" s="167">
        <f>SUM(G32:G32)</f>
        <v>2124.6</v>
      </c>
      <c r="H33" s="167">
        <f>D32-F33</f>
        <v>97072.639999999999</v>
      </c>
      <c r="I33" s="177"/>
      <c r="K33" s="113">
        <v>40000</v>
      </c>
      <c r="L33" s="113"/>
      <c r="M33" s="182">
        <v>10000</v>
      </c>
      <c r="N33" s="148">
        <v>54800</v>
      </c>
      <c r="O33" s="148">
        <f>D32-N33</f>
        <v>57700</v>
      </c>
    </row>
    <row r="34" spans="1:15" ht="15" thickBot="1">
      <c r="A34" s="118">
        <v>4438</v>
      </c>
      <c r="B34" s="119" t="s">
        <v>110</v>
      </c>
      <c r="C34" s="138">
        <v>172.2</v>
      </c>
      <c r="D34" s="139">
        <v>20850</v>
      </c>
      <c r="E34" s="206"/>
      <c r="F34" s="207">
        <f>G34</f>
        <v>8402.93</v>
      </c>
      <c r="G34" s="180">
        <v>8402.93</v>
      </c>
      <c r="H34" s="180">
        <f>D34-G34</f>
        <v>12447.07</v>
      </c>
      <c r="I34" s="181"/>
      <c r="K34" s="208">
        <v>7000</v>
      </c>
      <c r="L34" s="113"/>
      <c r="M34" s="182">
        <v>1500</v>
      </c>
      <c r="N34" s="148">
        <v>12440</v>
      </c>
      <c r="O34" s="148">
        <f>D34-N34</f>
        <v>8410</v>
      </c>
    </row>
    <row r="35" spans="1:15" ht="26.25" thickBot="1">
      <c r="A35" s="118">
        <v>4618</v>
      </c>
      <c r="B35" s="120" t="s">
        <v>111</v>
      </c>
      <c r="C35" s="138">
        <v>20724.96</v>
      </c>
      <c r="D35" s="139">
        <v>79500</v>
      </c>
      <c r="E35" s="198"/>
      <c r="F35" s="179">
        <f>G35</f>
        <v>3840.76</v>
      </c>
      <c r="G35" s="180">
        <v>3840.76</v>
      </c>
      <c r="H35" s="180">
        <f>D35-G35</f>
        <v>75659.240000000005</v>
      </c>
      <c r="I35" s="209"/>
      <c r="K35" s="208">
        <v>65000</v>
      </c>
      <c r="L35" s="113"/>
      <c r="M35" s="210" t="s">
        <v>150</v>
      </c>
      <c r="N35" s="211">
        <v>0</v>
      </c>
      <c r="O35" s="211">
        <f>D35-N35</f>
        <v>79500</v>
      </c>
    </row>
    <row r="36" spans="1:15" ht="15" thickBot="1">
      <c r="A36" s="121">
        <v>4708</v>
      </c>
      <c r="B36" s="122" t="s">
        <v>112</v>
      </c>
      <c r="C36" s="138">
        <v>143395</v>
      </c>
      <c r="D36" s="217"/>
      <c r="E36" s="212" t="s">
        <v>136</v>
      </c>
      <c r="F36" s="213" t="e">
        <f>SUM(#REF!)</f>
        <v>#REF!</v>
      </c>
      <c r="G36" s="214" t="e">
        <f>SUM(#REF!)</f>
        <v>#REF!</v>
      </c>
      <c r="H36" s="214" t="e">
        <f>#REF!-F36</f>
        <v>#REF!</v>
      </c>
      <c r="I36" s="215"/>
      <c r="K36" s="113">
        <v>91500</v>
      </c>
      <c r="L36" s="113"/>
      <c r="N36" s="216">
        <v>86930</v>
      </c>
      <c r="O36" s="216">
        <v>86930</v>
      </c>
    </row>
  </sheetData>
  <mergeCells count="17">
    <mergeCell ref="A15:A17"/>
    <mergeCell ref="B15:B17"/>
    <mergeCell ref="C15:C17"/>
    <mergeCell ref="D15:D17"/>
    <mergeCell ref="A2:H2"/>
    <mergeCell ref="A7:A14"/>
    <mergeCell ref="B7:B14"/>
    <mergeCell ref="C7:C14"/>
    <mergeCell ref="D7:D14"/>
    <mergeCell ref="D32:D33"/>
    <mergeCell ref="C32:C33"/>
    <mergeCell ref="D19:D29"/>
    <mergeCell ref="C19:C28"/>
    <mergeCell ref="A19:A29"/>
    <mergeCell ref="B19:B29"/>
    <mergeCell ref="A32:A33"/>
    <mergeCell ref="B32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ok</vt:lpstr>
      <vt:lpstr>Arkusz3</vt:lpstr>
      <vt:lpstr>Arkusz2</vt:lpstr>
      <vt:lpstr>Arkusz4</vt:lpstr>
      <vt:lpstr>ok!Obszar_wydruku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aorszewska</cp:lastModifiedBy>
  <cp:lastPrinted>2016-11-15T11:41:34Z</cp:lastPrinted>
  <dcterms:created xsi:type="dcterms:W3CDTF">2015-09-28T11:49:28Z</dcterms:created>
  <dcterms:modified xsi:type="dcterms:W3CDTF">2016-11-21T08:52:24Z</dcterms:modified>
</cp:coreProperties>
</file>