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2050" windowHeight="9795" activeTab="3"/>
  </bookViews>
  <sheets>
    <sheet name="Arkusz1" sheetId="1" r:id="rId1"/>
    <sheet name="Arkusz2" sheetId="2" r:id="rId2"/>
    <sheet name="Arkusz3" sheetId="3" r:id="rId3"/>
    <sheet name="ok" sheetId="4" r:id="rId4"/>
  </sheets>
  <calcPr calcId="125725"/>
</workbook>
</file>

<file path=xl/calcChain.xml><?xml version="1.0" encoding="utf-8"?>
<calcChain xmlns="http://schemas.openxmlformats.org/spreadsheetml/2006/main">
  <c r="K91" i="4"/>
  <c r="K57"/>
  <c r="J12"/>
  <c r="K12"/>
  <c r="M91"/>
  <c r="L91"/>
  <c r="H89"/>
  <c r="I89"/>
  <c r="G89"/>
  <c r="H86"/>
  <c r="I86"/>
  <c r="G86"/>
  <c r="H78"/>
  <c r="I78"/>
  <c r="G78"/>
  <c r="H73"/>
  <c r="I73"/>
  <c r="G73"/>
  <c r="H79"/>
  <c r="K28"/>
  <c r="K23"/>
  <c r="G56"/>
  <c r="G30"/>
  <c r="H28" l="1"/>
  <c r="I28"/>
  <c r="G28"/>
  <c r="E10"/>
  <c r="E11"/>
  <c r="E9"/>
  <c r="H82"/>
  <c r="H90" s="1"/>
  <c r="I82"/>
  <c r="I90" s="1"/>
  <c r="G82"/>
  <c r="G90" s="1"/>
  <c r="I79"/>
  <c r="G79"/>
  <c r="I12" l="1"/>
  <c r="I9"/>
  <c r="I10"/>
  <c r="I11"/>
  <c r="J11"/>
  <c r="G13"/>
  <c r="H56"/>
  <c r="H53"/>
  <c r="H48"/>
  <c r="H54"/>
  <c r="H51"/>
  <c r="H49"/>
  <c r="H47"/>
  <c r="H45"/>
  <c r="H44"/>
  <c r="I43"/>
  <c r="I42"/>
  <c r="H31"/>
  <c r="H32"/>
  <c r="H33"/>
  <c r="H34"/>
  <c r="H35"/>
  <c r="H36"/>
  <c r="H37"/>
  <c r="H38"/>
  <c r="H39"/>
  <c r="H40"/>
  <c r="H41"/>
  <c r="H42"/>
  <c r="H30"/>
  <c r="H23"/>
  <c r="H24"/>
  <c r="H22"/>
  <c r="H21"/>
  <c r="H19"/>
  <c r="I19"/>
  <c r="H16"/>
  <c r="H17"/>
  <c r="H18"/>
  <c r="H15"/>
  <c r="H13"/>
  <c r="H20" s="1"/>
  <c r="J10"/>
  <c r="H9"/>
  <c r="H12" s="1"/>
  <c r="G9"/>
  <c r="G12" s="1"/>
  <c r="I56"/>
  <c r="I54"/>
  <c r="G53"/>
  <c r="I53" s="1"/>
  <c r="I51"/>
  <c r="I49"/>
  <c r="G48"/>
  <c r="I48" s="1"/>
  <c r="I47"/>
  <c r="I45"/>
  <c r="G44"/>
  <c r="I44" s="1"/>
  <c r="I41"/>
  <c r="I40"/>
  <c r="I39"/>
  <c r="I38"/>
  <c r="I37"/>
  <c r="I36"/>
  <c r="I34"/>
  <c r="I33"/>
  <c r="I32"/>
  <c r="I31"/>
  <c r="I30"/>
  <c r="I27"/>
  <c r="G25"/>
  <c r="I25" s="1"/>
  <c r="I24"/>
  <c r="I23"/>
  <c r="I22"/>
  <c r="G21"/>
  <c r="I21" s="1"/>
  <c r="I18"/>
  <c r="I17"/>
  <c r="I16"/>
  <c r="I15"/>
  <c r="I13"/>
  <c r="H11" i="1"/>
  <c r="H9"/>
  <c r="G9"/>
  <c r="G12"/>
  <c r="I9"/>
  <c r="G13"/>
  <c r="I12"/>
  <c r="I57"/>
  <c r="H56"/>
  <c r="H54"/>
  <c r="H53"/>
  <c r="H51"/>
  <c r="H49"/>
  <c r="H48"/>
  <c r="H47"/>
  <c r="H45"/>
  <c r="H44"/>
  <c r="H38"/>
  <c r="H39"/>
  <c r="H40"/>
  <c r="H41"/>
  <c r="H37"/>
  <c r="H36"/>
  <c r="H34"/>
  <c r="H33"/>
  <c r="H32"/>
  <c r="H31"/>
  <c r="H30"/>
  <c r="H29"/>
  <c r="H28"/>
  <c r="H27"/>
  <c r="H25"/>
  <c r="H24"/>
  <c r="H23"/>
  <c r="H22"/>
  <c r="H21"/>
  <c r="H16"/>
  <c r="H17"/>
  <c r="H18"/>
  <c r="H15"/>
  <c r="H13"/>
  <c r="G28"/>
  <c r="G44"/>
  <c r="G25"/>
  <c r="G56"/>
  <c r="G53"/>
  <c r="G48"/>
  <c r="G29"/>
  <c r="G20"/>
  <c r="H20"/>
  <c r="G21"/>
  <c r="H12"/>
  <c r="H57"/>
  <c r="G57"/>
  <c r="J9" i="4" l="1"/>
  <c r="I57" s="1"/>
  <c r="I91" s="1"/>
  <c r="H29"/>
  <c r="H57" s="1"/>
  <c r="H91" s="1"/>
  <c r="H25"/>
  <c r="G57"/>
  <c r="G91" s="1"/>
  <c r="G20"/>
  <c r="I20" s="1"/>
  <c r="G29"/>
  <c r="I29" s="1"/>
</calcChain>
</file>

<file path=xl/sharedStrings.xml><?xml version="1.0" encoding="utf-8"?>
<sst xmlns="http://schemas.openxmlformats.org/spreadsheetml/2006/main" count="275" uniqueCount="103">
  <si>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</si>
  <si>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</si>
  <si>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</si>
  <si>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</si>
  <si>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</si>
  <si>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</si>
  <si>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</si>
  <si>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</si>
  <si>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</si>
  <si>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</si>
  <si>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</si>
  <si>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</si>
  <si>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</si>
  <si>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</si>
  <si>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</si>
  <si>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</si>
  <si>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</si>
  <si>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</si>
  <si>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</si>
  <si>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</si>
  <si>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</si>
  <si>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</si>
  <si>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</si>
  <si>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</si>
  <si>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</si>
  <si>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</si>
  <si>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</si>
  <si>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</si>
  <si>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</si>
  <si>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</si>
  <si>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</si>
  <si>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</si>
  <si>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</si>
  <si>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</si>
  <si>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</si>
  <si>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</si>
  <si>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</si>
  <si>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</si>
  <si>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</si>
  <si>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</si>
  <si>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</si>
  <si>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</si>
  <si>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</si>
  <si>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</si>
  <si>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</si>
  <si>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</si>
  <si>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</si>
  <si>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</si>
  <si>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</si>
  <si>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</si>
  <si>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</si>
  <si>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</si>
  <si>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</si>
  <si>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441, 430</t>
  </si>
  <si>
    <t>Podróze zagraniczne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</si>
  <si>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</si>
  <si>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</si>
  <si>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</si>
  <si>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</si>
  <si>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</si>
  <si>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</si>
  <si>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</si>
  <si>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</si>
  <si>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</si>
  <si>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</si>
  <si>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</si>
  <si>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</si>
  <si>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</si>
  <si>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</si>
  <si>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</si>
  <si>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</si>
  <si>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</si>
  <si>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</si>
  <si>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</si>
  <si>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Pozostałe działania wspierajace realizację Strategii komunikacji RPO WZ w ramach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</si>
  <si>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</si>
  <si>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</si>
  <si>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</si>
  <si>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</si>
  <si>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</si>
  <si>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</si>
  <si>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</si>
  <si>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</si>
  <si>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Opracowanie, wydanie, dystrybucja i powielenie publikacji informacyjno-promocyjnych (w formie drukowanej i elektronicznej) orazzamówienie i dystrybucja materiałów promocyjnych na temat Programu.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</si>
  <si>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</si>
  <si>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</si>
  <si>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</si>
  <si>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</si>
  <si>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</si>
  <si>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</si>
  <si>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 xml:space="preserve">
Podróze krajowe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</si>
  <si>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</si>
  <si>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</si>
  <si>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</si>
  <si>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</si>
  <si>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</si>
  <si>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</si>
  <si>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</si>
  <si>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</si>
  <si>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*Różne opłaty i składki, wyrób tablic i pieczęci, usługi kopiowania, </t>
  </si>
  <si>
    <t>443, 430</t>
  </si>
  <si>
    <t>*Różne opłaty i składki, wyrób tablic i pieczęci, usługi kopiowania, catering</t>
  </si>
  <si>
    <t>ok.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</si>
</sst>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5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9"/>
      <color rgb="FFFF000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11" xfId="0" applyBorder="1"/>
    <xf numFmtId="0" fontId="0" fillId="0" borderId="5" xfId="0" applyBorder="1"/>
    <xf numFmtId="0" fontId="0" fillId="0" borderId="12" xfId="0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8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top"/>
    </xf>
    <xf numFmtId="0" fontId="0" fillId="3" borderId="32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 wrapText="1"/>
    </xf>
    <xf numFmtId="0" fontId="8" fillId="0" borderId="0" xfId="0" applyFont="1"/>
    <xf numFmtId="0" fontId="0" fillId="0" borderId="13" xfId="0" applyBorder="1"/>
    <xf numFmtId="0" fontId="0" fillId="4" borderId="15" xfId="0" applyFill="1" applyBorder="1"/>
    <xf numFmtId="0" fontId="0" fillId="3" borderId="15" xfId="0" applyFill="1" applyBorder="1"/>
    <xf numFmtId="0" fontId="4" fillId="3" borderId="42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8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4" borderId="47" xfId="0" applyFill="1" applyBorder="1" applyAlignment="1">
      <alignment horizontal="center" vertical="center"/>
    </xf>
    <xf numFmtId="0" fontId="0" fillId="0" borderId="46" xfId="0" applyBorder="1"/>
    <xf numFmtId="0" fontId="0" fillId="0" borderId="38" xfId="0" applyBorder="1"/>
    <xf numFmtId="0" fontId="0" fillId="3" borderId="47" xfId="0" applyFill="1" applyBorder="1"/>
    <xf numFmtId="0" fontId="0" fillId="0" borderId="7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/>
    </xf>
    <xf numFmtId="164" fontId="10" fillId="3" borderId="28" xfId="0" applyNumberFormat="1" applyFont="1" applyFill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4" borderId="16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164" fontId="0" fillId="2" borderId="13" xfId="0" applyNumberFormat="1" applyFill="1" applyBorder="1" applyAlignment="1">
      <alignment horizontal="right" vertical="center"/>
    </xf>
    <xf numFmtId="164" fontId="3" fillId="3" borderId="28" xfId="0" applyNumberFormat="1" applyFont="1" applyFill="1" applyBorder="1" applyAlignment="1">
      <alignment horizontal="right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4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8" fillId="4" borderId="16" xfId="0" applyNumberFormat="1" applyFont="1" applyFill="1" applyBorder="1" applyAlignment="1">
      <alignment horizontal="right" vertical="center"/>
    </xf>
    <xf numFmtId="165" fontId="8" fillId="4" borderId="19" xfId="0" applyNumberFormat="1" applyFont="1" applyFill="1" applyBorder="1" applyAlignment="1">
      <alignment horizontal="right" vertical="center"/>
    </xf>
    <xf numFmtId="165" fontId="0" fillId="0" borderId="26" xfId="0" applyNumberFormat="1" applyBorder="1" applyAlignment="1">
      <alignment horizontal="right"/>
    </xf>
    <xf numFmtId="165" fontId="8" fillId="4" borderId="23" xfId="0" applyNumberFormat="1" applyFont="1" applyFill="1" applyBorder="1" applyAlignment="1">
      <alignment horizontal="right" vertical="center"/>
    </xf>
    <xf numFmtId="165" fontId="0" fillId="0" borderId="10" xfId="0" applyNumberFormat="1" applyBorder="1" applyAlignment="1">
      <alignment horizontal="right"/>
    </xf>
    <xf numFmtId="165" fontId="8" fillId="3" borderId="16" xfId="0" applyNumberFormat="1" applyFont="1" applyFill="1" applyBorder="1" applyAlignment="1">
      <alignment horizontal="right" vertical="center"/>
    </xf>
    <xf numFmtId="165" fontId="0" fillId="0" borderId="46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46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/>
    </xf>
    <xf numFmtId="165" fontId="0" fillId="0" borderId="45" xfId="0" applyNumberFormat="1" applyBorder="1" applyAlignment="1">
      <alignment horizontal="right" vertical="center"/>
    </xf>
    <xf numFmtId="165" fontId="8" fillId="4" borderId="15" xfId="0" applyNumberFormat="1" applyFont="1" applyFill="1" applyBorder="1" applyAlignment="1">
      <alignment horizontal="right" vertical="center"/>
    </xf>
    <xf numFmtId="165" fontId="8" fillId="4" borderId="47" xfId="0" applyNumberFormat="1" applyFont="1" applyFill="1" applyBorder="1" applyAlignment="1">
      <alignment horizontal="right" vertical="center"/>
    </xf>
    <xf numFmtId="165" fontId="0" fillId="0" borderId="8" xfId="0" applyNumberFormat="1" applyBorder="1" applyAlignment="1">
      <alignment horizontal="right"/>
    </xf>
    <xf numFmtId="165" fontId="0" fillId="0" borderId="30" xfId="0" applyNumberFormat="1" applyBorder="1" applyAlignment="1">
      <alignment horizontal="right"/>
    </xf>
    <xf numFmtId="165" fontId="0" fillId="0" borderId="38" xfId="0" applyNumberFormat="1" applyBorder="1" applyAlignment="1">
      <alignment horizontal="right"/>
    </xf>
    <xf numFmtId="165" fontId="0" fillId="0" borderId="45" xfId="0" applyNumberFormat="1" applyBorder="1" applyAlignment="1">
      <alignment horizontal="right"/>
    </xf>
    <xf numFmtId="165" fontId="8" fillId="4" borderId="18" xfId="0" applyNumberFormat="1" applyFont="1" applyFill="1" applyBorder="1" applyAlignment="1">
      <alignment horizontal="right" vertical="center"/>
    </xf>
    <xf numFmtId="165" fontId="0" fillId="0" borderId="25" xfId="0" applyNumberFormat="1" applyBorder="1" applyAlignment="1">
      <alignment horizontal="right"/>
    </xf>
    <xf numFmtId="165" fontId="8" fillId="4" borderId="34" xfId="0" applyNumberFormat="1" applyFont="1" applyFill="1" applyBorder="1" applyAlignment="1">
      <alignment horizontal="right" vertical="center"/>
    </xf>
    <xf numFmtId="165" fontId="8" fillId="4" borderId="22" xfId="0" applyNumberFormat="1" applyFont="1" applyFill="1" applyBorder="1" applyAlignment="1">
      <alignment horizontal="right" vertical="center"/>
    </xf>
    <xf numFmtId="165" fontId="8" fillId="4" borderId="41" xfId="0" applyNumberFormat="1" applyFont="1" applyFill="1" applyBorder="1" applyAlignment="1">
      <alignment horizontal="right" vertical="center"/>
    </xf>
    <xf numFmtId="165" fontId="0" fillId="2" borderId="4" xfId="0" applyNumberFormat="1" applyFill="1" applyBorder="1" applyAlignment="1">
      <alignment horizontal="right"/>
    </xf>
    <xf numFmtId="165" fontId="0" fillId="2" borderId="12" xfId="0" applyNumberFormat="1" applyFill="1" applyBorder="1" applyAlignment="1">
      <alignment horizontal="right"/>
    </xf>
    <xf numFmtId="165" fontId="0" fillId="2" borderId="10" xfId="0" applyNumberFormat="1" applyFill="1" applyBorder="1" applyAlignment="1">
      <alignment horizontal="right"/>
    </xf>
    <xf numFmtId="0" fontId="0" fillId="3" borderId="32" xfId="0" applyFill="1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165" fontId="8" fillId="4" borderId="16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3" borderId="15" xfId="0" applyNumberFormat="1" applyFill="1" applyBorder="1" applyAlignment="1">
      <alignment horizontal="right"/>
    </xf>
    <xf numFmtId="0" fontId="0" fillId="2" borderId="50" xfId="0" applyFill="1" applyBorder="1" applyAlignment="1">
      <alignment horizontal="left" vertical="center"/>
    </xf>
    <xf numFmtId="0" fontId="0" fillId="3" borderId="52" xfId="0" applyFill="1" applyBorder="1"/>
    <xf numFmtId="0" fontId="10" fillId="3" borderId="42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/>
    <xf numFmtId="4" fontId="14" fillId="2" borderId="5" xfId="0" applyNumberFormat="1" applyFont="1" applyFill="1" applyBorder="1" applyAlignment="1"/>
    <xf numFmtId="4" fontId="14" fillId="0" borderId="46" xfId="0" applyNumberFormat="1" applyFont="1" applyBorder="1" applyAlignment="1"/>
    <xf numFmtId="4" fontId="14" fillId="2" borderId="1" xfId="0" applyNumberFormat="1" applyFont="1" applyFill="1" applyBorder="1" applyAlignment="1"/>
    <xf numFmtId="4" fontId="14" fillId="2" borderId="12" xfId="0" applyNumberFormat="1" applyFont="1" applyFill="1" applyBorder="1" applyAlignment="1"/>
    <xf numFmtId="4" fontId="14" fillId="2" borderId="0" xfId="0" applyNumberFormat="1" applyFont="1" applyFill="1" applyBorder="1" applyAlignment="1"/>
    <xf numFmtId="4" fontId="14" fillId="0" borderId="45" xfId="0" applyNumberFormat="1" applyFont="1" applyBorder="1" applyAlignment="1"/>
    <xf numFmtId="4" fontId="0" fillId="0" borderId="4" xfId="0" applyNumberFormat="1" applyBorder="1" applyAlignment="1"/>
    <xf numFmtId="4" fontId="0" fillId="0" borderId="51" xfId="0" applyNumberFormat="1" applyBorder="1" applyAlignment="1"/>
    <xf numFmtId="4" fontId="0" fillId="0" borderId="12" xfId="0" applyNumberFormat="1" applyBorder="1" applyAlignment="1"/>
    <xf numFmtId="4" fontId="8" fillId="4" borderId="16" xfId="0" applyNumberFormat="1" applyFont="1" applyFill="1" applyBorder="1" applyAlignment="1"/>
    <xf numFmtId="4" fontId="8" fillId="4" borderId="52" xfId="0" applyNumberFormat="1" applyFont="1" applyFill="1" applyBorder="1" applyAlignment="1"/>
    <xf numFmtId="4" fontId="8" fillId="4" borderId="49" xfId="0" applyNumberFormat="1" applyFont="1" applyFill="1" applyBorder="1" applyAlignment="1"/>
    <xf numFmtId="4" fontId="0" fillId="2" borderId="10" xfId="0" applyNumberFormat="1" applyFill="1" applyBorder="1" applyAlignment="1">
      <alignment horizontal="right"/>
    </xf>
    <xf numFmtId="4" fontId="0" fillId="0" borderId="53" xfId="0" applyNumberFormat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0" fillId="0" borderId="51" xfId="0" applyNumberFormat="1" applyBorder="1" applyAlignment="1">
      <alignment horizontal="right"/>
    </xf>
    <xf numFmtId="4" fontId="0" fillId="2" borderId="12" xfId="0" applyNumberFormat="1" applyFill="1" applyBorder="1" applyAlignment="1">
      <alignment horizontal="right"/>
    </xf>
    <xf numFmtId="4" fontId="0" fillId="2" borderId="10" xfId="0" applyNumberFormat="1" applyFill="1" applyBorder="1" applyAlignment="1"/>
    <xf numFmtId="4" fontId="0" fillId="2" borderId="7" xfId="0" applyNumberFormat="1" applyFill="1" applyBorder="1" applyAlignment="1"/>
    <xf numFmtId="4" fontId="0" fillId="0" borderId="53" xfId="0" applyNumberFormat="1" applyBorder="1" applyAlignment="1"/>
    <xf numFmtId="4" fontId="0" fillId="2" borderId="4" xfId="0" applyNumberFormat="1" applyFill="1" applyBorder="1" applyAlignment="1"/>
    <xf numFmtId="4" fontId="0" fillId="2" borderId="1" xfId="0" applyNumberFormat="1" applyFill="1" applyBorder="1" applyAlignment="1"/>
    <xf numFmtId="4" fontId="0" fillId="0" borderId="1" xfId="0" applyNumberFormat="1" applyBorder="1" applyAlignment="1"/>
    <xf numFmtId="4" fontId="0" fillId="0" borderId="50" xfId="0" applyNumberFormat="1" applyBorder="1" applyAlignment="1"/>
    <xf numFmtId="4" fontId="8" fillId="4" borderId="19" xfId="0" applyNumberFormat="1" applyFont="1" applyFill="1" applyBorder="1" applyAlignment="1"/>
    <xf numFmtId="4" fontId="8" fillId="4" borderId="56" xfId="0" applyNumberFormat="1" applyFont="1" applyFill="1" applyBorder="1" applyAlignment="1"/>
    <xf numFmtId="4" fontId="0" fillId="0" borderId="26" xfId="0" applyNumberFormat="1" applyBorder="1" applyAlignment="1"/>
    <xf numFmtId="4" fontId="0" fillId="0" borderId="25" xfId="0" applyNumberFormat="1" applyBorder="1" applyAlignment="1"/>
    <xf numFmtId="4" fontId="0" fillId="0" borderId="45" xfId="0" applyNumberFormat="1" applyBorder="1" applyAlignment="1"/>
    <xf numFmtId="4" fontId="8" fillId="4" borderId="21" xfId="0" applyNumberFormat="1" applyFont="1" applyFill="1" applyBorder="1" applyAlignment="1"/>
    <xf numFmtId="4" fontId="8" fillId="4" borderId="54" xfId="0" applyNumberFormat="1" applyFont="1" applyFill="1" applyBorder="1" applyAlignment="1"/>
    <xf numFmtId="4" fontId="0" fillId="0" borderId="7" xfId="0" applyNumberFormat="1" applyBorder="1" applyAlignment="1"/>
    <xf numFmtId="4" fontId="0" fillId="0" borderId="48" xfId="0" applyNumberFormat="1" applyBorder="1" applyAlignment="1"/>
    <xf numFmtId="4" fontId="8" fillId="4" borderId="23" xfId="0" applyNumberFormat="1" applyFont="1" applyFill="1" applyBorder="1" applyAlignment="1"/>
    <xf numFmtId="4" fontId="8" fillId="4" borderId="41" xfId="0" applyNumberFormat="1" applyFont="1" applyFill="1" applyBorder="1" applyAlignment="1"/>
    <xf numFmtId="4" fontId="8" fillId="3" borderId="16" xfId="0" applyNumberFormat="1" applyFont="1" applyFill="1" applyBorder="1" applyAlignment="1"/>
    <xf numFmtId="4" fontId="8" fillId="3" borderId="52" xfId="0" applyNumberFormat="1" applyFont="1" applyFill="1" applyBorder="1" applyAlignment="1"/>
    <xf numFmtId="4" fontId="0" fillId="0" borderId="3" xfId="0" applyNumberFormat="1" applyBorder="1"/>
    <xf numFmtId="4" fontId="0" fillId="0" borderId="4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51" xfId="0" applyNumberFormat="1" applyBorder="1"/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8" fillId="4" borderId="16" xfId="0" applyNumberFormat="1" applyFont="1" applyFill="1" applyBorder="1" applyAlignment="1">
      <alignment horizontal="right"/>
    </xf>
    <xf numFmtId="4" fontId="8" fillId="3" borderId="16" xfId="0" applyNumberFormat="1" applyFont="1" applyFill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0" fillId="0" borderId="50" xfId="0" applyNumberFormat="1" applyBorder="1"/>
    <xf numFmtId="4" fontId="0" fillId="0" borderId="0" xfId="0" applyNumberFormat="1"/>
    <xf numFmtId="10" fontId="0" fillId="0" borderId="0" xfId="0" applyNumberFormat="1"/>
    <xf numFmtId="165" fontId="0" fillId="0" borderId="17" xfId="0" applyNumberFormat="1" applyBorder="1" applyAlignment="1">
      <alignment horizontal="right" wrapText="1"/>
    </xf>
    <xf numFmtId="165" fontId="0" fillId="0" borderId="9" xfId="0" applyNumberFormat="1" applyBorder="1" applyAlignment="1">
      <alignment horizontal="right" wrapText="1"/>
    </xf>
    <xf numFmtId="165" fontId="0" fillId="0" borderId="5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9" fillId="3" borderId="34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4" fontId="12" fillId="2" borderId="20" xfId="0" applyNumberFormat="1" applyFont="1" applyFill="1" applyBorder="1" applyAlignment="1">
      <alignment horizontal="right" vertical="center" wrapText="1"/>
    </xf>
    <xf numFmtId="4" fontId="12" fillId="2" borderId="7" xfId="0" applyNumberFormat="1" applyFont="1" applyFill="1" applyBorder="1" applyAlignment="1">
      <alignment horizontal="right" wrapText="1"/>
    </xf>
    <xf numFmtId="165" fontId="7" fillId="2" borderId="34" xfId="0" applyNumberFormat="1" applyFont="1" applyFill="1" applyBorder="1" applyAlignment="1">
      <alignment horizontal="right" vertical="center" wrapText="1"/>
    </xf>
    <xf numFmtId="165" fontId="0" fillId="0" borderId="36" xfId="0" applyNumberFormat="1" applyBorder="1" applyAlignment="1">
      <alignment horizontal="right" vertical="center" wrapText="1"/>
    </xf>
    <xf numFmtId="0" fontId="8" fillId="3" borderId="14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left" vertical="top" wrapText="1"/>
    </xf>
    <xf numFmtId="0" fontId="0" fillId="0" borderId="7" xfId="0" applyBorder="1"/>
    <xf numFmtId="0" fontId="2" fillId="3" borderId="20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1" xfId="0" applyBorder="1" applyAlignment="1">
      <alignment wrapText="1"/>
    </xf>
    <xf numFmtId="0" fontId="0" fillId="3" borderId="33" xfId="0" applyFill="1" applyBorder="1" applyAlignment="1">
      <alignment horizontal="left" vertical="top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8" fillId="4" borderId="37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right" vertical="center"/>
    </xf>
    <xf numFmtId="0" fontId="8" fillId="4" borderId="23" xfId="0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8" fillId="4" borderId="14" xfId="0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0" fontId="8" fillId="4" borderId="33" xfId="0" applyFont="1" applyFill="1" applyBorder="1" applyAlignment="1">
      <alignment horizontal="right" vertical="center"/>
    </xf>
    <xf numFmtId="0" fontId="8" fillId="4" borderId="18" xfId="0" applyFont="1" applyFill="1" applyBorder="1" applyAlignment="1">
      <alignment horizontal="right" vertical="center"/>
    </xf>
    <xf numFmtId="0" fontId="8" fillId="4" borderId="19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2" borderId="28" xfId="0" applyNumberForma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65" fontId="0" fillId="0" borderId="34" xfId="0" applyNumberFormat="1" applyBorder="1" applyAlignment="1">
      <alignment horizontal="right"/>
    </xf>
    <xf numFmtId="165" fontId="0" fillId="0" borderId="36" xfId="0" applyNumberFormat="1" applyBorder="1" applyAlignment="1">
      <alignment horizontal="right"/>
    </xf>
    <xf numFmtId="0" fontId="0" fillId="3" borderId="39" xfId="0" applyFill="1" applyBorder="1" applyAlignment="1">
      <alignment horizontal="right" vertical="top"/>
    </xf>
    <xf numFmtId="0" fontId="0" fillId="3" borderId="32" xfId="0" applyFill="1" applyBorder="1" applyAlignment="1">
      <alignment horizontal="right" vertical="top"/>
    </xf>
    <xf numFmtId="0" fontId="0" fillId="3" borderId="40" xfId="0" applyFill="1" applyBorder="1" applyAlignment="1">
      <alignment horizontal="right" vertical="top"/>
    </xf>
    <xf numFmtId="0" fontId="2" fillId="3" borderId="20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165" fontId="0" fillId="2" borderId="5" xfId="0" applyNumberFormat="1" applyFill="1" applyBorder="1" applyAlignment="1">
      <alignment horizontal="right"/>
    </xf>
    <xf numFmtId="165" fontId="0" fillId="2" borderId="7" xfId="0" applyNumberFormat="1" applyFill="1" applyBorder="1" applyAlignment="1">
      <alignment horizontal="right"/>
    </xf>
    <xf numFmtId="165" fontId="0" fillId="0" borderId="38" xfId="0" applyNumberFormat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0" fillId="0" borderId="2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0" fillId="0" borderId="28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48" xfId="0" applyNumberFormat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8" fillId="4" borderId="14" xfId="0" applyFont="1" applyFill="1" applyBorder="1" applyAlignment="1">
      <alignment horizontal="right" vertical="top"/>
    </xf>
    <xf numFmtId="0" fontId="8" fillId="4" borderId="15" xfId="0" applyFont="1" applyFill="1" applyBorder="1" applyAlignment="1">
      <alignment horizontal="right"/>
    </xf>
    <xf numFmtId="0" fontId="8" fillId="4" borderId="16" xfId="0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4" fontId="12" fillId="2" borderId="7" xfId="0" applyNumberFormat="1" applyFont="1" applyFill="1" applyBorder="1" applyAlignment="1">
      <alignment horizontal="right" vertical="center" wrapText="1"/>
    </xf>
    <xf numFmtId="165" fontId="0" fillId="0" borderId="30" xfId="0" applyNumberFormat="1" applyBorder="1" applyAlignment="1">
      <alignment horizontal="right" wrapText="1"/>
    </xf>
    <xf numFmtId="165" fontId="0" fillId="0" borderId="46" xfId="0" applyNumberFormat="1" applyBorder="1" applyAlignment="1">
      <alignment horizontal="right" wrapText="1"/>
    </xf>
    <xf numFmtId="165" fontId="0" fillId="0" borderId="45" xfId="0" applyNumberFormat="1" applyBorder="1" applyAlignment="1">
      <alignment horizontal="right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2" xfId="0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4" fontId="9" fillId="3" borderId="20" xfId="0" applyNumberFormat="1" applyFont="1" applyFill="1" applyBorder="1" applyAlignment="1">
      <alignment horizontal="right" vertical="center" wrapText="1"/>
    </xf>
    <xf numFmtId="164" fontId="0" fillId="0" borderId="7" xfId="0" applyNumberFormat="1" applyBorder="1" applyAlignment="1">
      <alignment horizontal="right" vertical="center" wrapText="1"/>
    </xf>
    <xf numFmtId="0" fontId="0" fillId="3" borderId="44" xfId="0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4" fontId="13" fillId="2" borderId="20" xfId="0" applyNumberFormat="1" applyFont="1" applyFill="1" applyBorder="1" applyAlignment="1">
      <alignment wrapText="1"/>
    </xf>
    <xf numFmtId="4" fontId="13" fillId="2" borderId="9" xfId="0" applyNumberFormat="1" applyFont="1" applyFill="1" applyBorder="1" applyAlignment="1">
      <alignment wrapText="1"/>
    </xf>
    <xf numFmtId="4" fontId="13" fillId="2" borderId="34" xfId="0" applyNumberFormat="1" applyFont="1" applyFill="1" applyBorder="1" applyAlignment="1">
      <alignment wrapText="1"/>
    </xf>
    <xf numFmtId="4" fontId="13" fillId="2" borderId="53" xfId="0" applyNumberFormat="1" applyFont="1" applyFill="1" applyBorder="1" applyAlignment="1">
      <alignment wrapText="1"/>
    </xf>
    <xf numFmtId="4" fontId="1" fillId="0" borderId="9" xfId="0" applyNumberFormat="1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3" fillId="2" borderId="7" xfId="0" applyNumberFormat="1" applyFont="1" applyFill="1" applyBorder="1" applyAlignment="1">
      <alignment wrapText="1"/>
    </xf>
    <xf numFmtId="4" fontId="0" fillId="2" borderId="5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4" fontId="0" fillId="0" borderId="50" xfId="0" applyNumberFormat="1" applyBorder="1" applyAlignment="1">
      <alignment horizontal="right"/>
    </xf>
    <xf numFmtId="4" fontId="0" fillId="0" borderId="53" xfId="0" applyNumberFormat="1" applyBorder="1" applyAlignment="1">
      <alignment horizontal="right"/>
    </xf>
    <xf numFmtId="0" fontId="0" fillId="0" borderId="53" xfId="0" applyBorder="1" applyAlignment="1">
      <alignment horizontal="center"/>
    </xf>
    <xf numFmtId="0" fontId="8" fillId="3" borderId="51" xfId="0" applyFont="1" applyFill="1" applyBorder="1" applyAlignment="1">
      <alignment horizontal="left" vertical="center"/>
    </xf>
    <xf numFmtId="4" fontId="0" fillId="0" borderId="51" xfId="0" applyNumberFormat="1" applyBorder="1" applyAlignment="1">
      <alignment wrapText="1"/>
    </xf>
    <xf numFmtId="4" fontId="0" fillId="0" borderId="55" xfId="0" applyNumberFormat="1" applyBorder="1" applyAlignment="1">
      <alignment wrapText="1"/>
    </xf>
    <xf numFmtId="4" fontId="0" fillId="0" borderId="20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2" borderId="28" xfId="0" applyNumberFormat="1" applyFill="1" applyBorder="1" applyAlignment="1"/>
    <xf numFmtId="4" fontId="0" fillId="2" borderId="1" xfId="0" applyNumberFormat="1" applyFill="1" applyBorder="1" applyAlignment="1"/>
    <xf numFmtId="4" fontId="0" fillId="0" borderId="34" xfId="0" applyNumberFormat="1" applyBorder="1" applyAlignment="1">
      <alignment wrapText="1"/>
    </xf>
    <xf numFmtId="4" fontId="0" fillId="0" borderId="36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30" xfId="0" applyNumberFormat="1" applyBorder="1" applyAlignment="1">
      <alignment wrapText="1"/>
    </xf>
    <xf numFmtId="4" fontId="0" fillId="0" borderId="38" xfId="0" applyNumberFormat="1" applyBorder="1" applyAlignment="1">
      <alignment wrapText="1"/>
    </xf>
    <xf numFmtId="4" fontId="0" fillId="2" borderId="20" xfId="0" applyNumberFormat="1" applyFill="1" applyBorder="1" applyAlignment="1"/>
    <xf numFmtId="4" fontId="0" fillId="2" borderId="7" xfId="0" applyNumberFormat="1" applyFill="1" applyBorder="1" applyAlignment="1"/>
    <xf numFmtId="0" fontId="9" fillId="3" borderId="17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I95"/>
  <sheetViews>
    <sheetView zoomScaleNormal="100" workbookViewId="0">
      <selection activeCell="G12" sqref="G12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7" width="19.5" style="66" customWidth="1"/>
    <col min="8" max="8" width="19.5" customWidth="1"/>
    <col min="9" max="9" width="17.75" customWidth="1"/>
  </cols>
  <sheetData>
    <row r="1" spans="1:9" ht="93" customHeight="1"/>
    <row r="2" spans="1:9" ht="15">
      <c r="A2" s="49" t="s">
        <v>85</v>
      </c>
    </row>
    <row r="4" spans="1:9" ht="28.15" customHeight="1">
      <c r="A4" s="26" t="s">
        <v>95</v>
      </c>
      <c r="B4" s="27"/>
      <c r="C4" s="27"/>
      <c r="D4" s="27"/>
      <c r="E4" s="27"/>
      <c r="F4" s="27"/>
      <c r="G4" s="256"/>
      <c r="H4" s="256"/>
      <c r="I4" s="256"/>
    </row>
    <row r="5" spans="1:9" ht="24" customHeight="1">
      <c r="A5" s="24"/>
      <c r="B5" s="25"/>
      <c r="C5" s="25"/>
      <c r="D5" s="25"/>
      <c r="E5" s="25"/>
      <c r="F5" s="25"/>
      <c r="G5" s="233"/>
      <c r="H5" s="233"/>
      <c r="I5" s="233"/>
    </row>
    <row r="6" spans="1:9" ht="22.9" customHeight="1">
      <c r="A6" s="235" t="s">
        <v>38</v>
      </c>
      <c r="B6" s="236"/>
      <c r="C6" s="236"/>
      <c r="D6" s="236"/>
      <c r="E6" s="236"/>
      <c r="F6" s="236"/>
      <c r="G6" s="236"/>
      <c r="H6" s="236"/>
      <c r="I6" s="237"/>
    </row>
    <row r="7" spans="1:9" ht="25.9" customHeight="1" thickBot="1">
      <c r="A7" s="29"/>
      <c r="B7" s="30"/>
      <c r="C7" s="30"/>
      <c r="D7" s="30"/>
      <c r="E7" s="30"/>
      <c r="F7" s="30"/>
      <c r="G7" s="260"/>
      <c r="H7" s="260"/>
      <c r="I7" s="260"/>
    </row>
    <row r="8" spans="1:9" ht="24">
      <c r="A8" s="31" t="s">
        <v>0</v>
      </c>
      <c r="B8" s="32" t="s">
        <v>3</v>
      </c>
      <c r="C8" s="33" t="s">
        <v>64</v>
      </c>
      <c r="D8" s="33" t="s">
        <v>44</v>
      </c>
      <c r="E8" s="34" t="s">
        <v>12</v>
      </c>
      <c r="F8" s="35" t="s">
        <v>41</v>
      </c>
      <c r="G8" s="67" t="s">
        <v>5</v>
      </c>
      <c r="H8" s="74" t="s">
        <v>6</v>
      </c>
      <c r="I8" s="48" t="s">
        <v>86</v>
      </c>
    </row>
    <row r="9" spans="1:9" ht="28.15" customHeight="1">
      <c r="A9" s="263">
        <v>1</v>
      </c>
      <c r="B9" s="226" t="s">
        <v>1</v>
      </c>
      <c r="C9" s="4" t="s">
        <v>2</v>
      </c>
      <c r="D9" s="1"/>
      <c r="E9" s="3"/>
      <c r="F9" s="5" t="s">
        <v>8</v>
      </c>
      <c r="G9" s="76">
        <f>8509293-G11</f>
        <v>7854732</v>
      </c>
      <c r="H9" s="76">
        <f>G9-I9</f>
        <v>6676522</v>
      </c>
      <c r="I9" s="84">
        <f>1276394-I11</f>
        <v>1178210</v>
      </c>
    </row>
    <row r="10" spans="1:9" ht="24" customHeight="1">
      <c r="A10" s="264"/>
      <c r="B10" s="227"/>
      <c r="C10" s="4" t="s">
        <v>43</v>
      </c>
      <c r="D10" s="1"/>
      <c r="E10" s="3"/>
      <c r="F10" s="5" t="s">
        <v>8</v>
      </c>
      <c r="G10" s="76"/>
      <c r="H10" s="85"/>
      <c r="I10" s="86"/>
    </row>
    <row r="11" spans="1:9" ht="18" customHeight="1" thickBot="1">
      <c r="A11" s="264"/>
      <c r="B11" s="227"/>
      <c r="C11" s="13" t="s">
        <v>7</v>
      </c>
      <c r="D11" s="14"/>
      <c r="E11" s="15"/>
      <c r="F11" s="16" t="s">
        <v>13</v>
      </c>
      <c r="G11" s="77">
        <v>654561</v>
      </c>
      <c r="H11" s="77">
        <f>654561-I11</f>
        <v>556377</v>
      </c>
      <c r="I11" s="88">
        <v>98184</v>
      </c>
    </row>
    <row r="12" spans="1:9" ht="24" customHeight="1" thickBot="1">
      <c r="A12" s="257" t="s">
        <v>48</v>
      </c>
      <c r="B12" s="258"/>
      <c r="C12" s="258"/>
      <c r="D12" s="258"/>
      <c r="E12" s="258"/>
      <c r="F12" s="259"/>
      <c r="G12" s="105">
        <f>SUM(G9:G11)</f>
        <v>8509293</v>
      </c>
      <c r="H12" s="105">
        <f>SUM(H9:H11)</f>
        <v>7232899</v>
      </c>
      <c r="I12" s="105">
        <f>SUM(I9:I11)</f>
        <v>1276394</v>
      </c>
    </row>
    <row r="13" spans="1:9" ht="61.5" customHeight="1">
      <c r="A13" s="181">
        <v>2</v>
      </c>
      <c r="B13" s="178" t="s">
        <v>9</v>
      </c>
      <c r="C13" s="176" t="s">
        <v>88</v>
      </c>
      <c r="D13" s="17" t="s">
        <v>45</v>
      </c>
      <c r="E13" s="18" t="s">
        <v>12</v>
      </c>
      <c r="F13" s="187">
        <v>470</v>
      </c>
      <c r="G13" s="169">
        <f>255000-G15-G16-G17-G18</f>
        <v>125000</v>
      </c>
      <c r="H13" s="169">
        <f>G13</f>
        <v>125000</v>
      </c>
      <c r="I13" s="171"/>
    </row>
    <row r="14" spans="1:9" ht="21.6" customHeight="1">
      <c r="A14" s="182"/>
      <c r="B14" s="179"/>
      <c r="C14" s="177"/>
      <c r="D14" s="1"/>
      <c r="E14" s="3"/>
      <c r="F14" s="188"/>
      <c r="G14" s="170"/>
      <c r="H14" s="265"/>
      <c r="I14" s="172"/>
    </row>
    <row r="15" spans="1:9" ht="18.600000000000001" customHeight="1">
      <c r="A15" s="182"/>
      <c r="B15" s="179"/>
      <c r="C15" s="6" t="s">
        <v>10</v>
      </c>
      <c r="D15" s="1"/>
      <c r="E15" s="3"/>
      <c r="F15" s="5">
        <v>470</v>
      </c>
      <c r="G15" s="100">
        <v>50000</v>
      </c>
      <c r="H15" s="85">
        <f>G15</f>
        <v>50000</v>
      </c>
      <c r="I15" s="86"/>
    </row>
    <row r="16" spans="1:9" ht="19.899999999999999" customHeight="1">
      <c r="A16" s="182"/>
      <c r="B16" s="179"/>
      <c r="C16" s="6" t="s">
        <v>39</v>
      </c>
      <c r="D16" s="1"/>
      <c r="E16" s="3"/>
      <c r="F16" s="5">
        <v>470</v>
      </c>
      <c r="G16" s="100">
        <v>30000</v>
      </c>
      <c r="H16" s="85">
        <f t="shared" ref="H16:H18" si="0">G16</f>
        <v>30000</v>
      </c>
      <c r="I16" s="86"/>
    </row>
    <row r="17" spans="1:9" ht="20.45" customHeight="1">
      <c r="A17" s="182"/>
      <c r="B17" s="179"/>
      <c r="C17" s="6" t="s">
        <v>87</v>
      </c>
      <c r="D17" s="1"/>
      <c r="E17" s="3"/>
      <c r="F17" s="5">
        <v>470</v>
      </c>
      <c r="G17" s="100">
        <v>40000</v>
      </c>
      <c r="H17" s="85">
        <f t="shared" si="0"/>
        <v>40000</v>
      </c>
      <c r="I17" s="86"/>
    </row>
    <row r="18" spans="1:9" ht="27" customHeight="1">
      <c r="A18" s="182"/>
      <c r="B18" s="179"/>
      <c r="C18" s="4" t="s">
        <v>40</v>
      </c>
      <c r="D18" s="1"/>
      <c r="E18" s="3"/>
      <c r="F18" s="5">
        <v>470</v>
      </c>
      <c r="G18" s="100">
        <v>10000</v>
      </c>
      <c r="H18" s="85">
        <f t="shared" si="0"/>
        <v>10000</v>
      </c>
      <c r="I18" s="86"/>
    </row>
    <row r="19" spans="1:9" ht="24" customHeight="1" thickBot="1">
      <c r="A19" s="183"/>
      <c r="B19" s="180"/>
      <c r="C19" s="47" t="s">
        <v>11</v>
      </c>
      <c r="D19" s="14"/>
      <c r="E19" s="15"/>
      <c r="F19" s="19"/>
      <c r="G19" s="101"/>
      <c r="H19" s="87"/>
      <c r="I19" s="88"/>
    </row>
    <row r="20" spans="1:9" s="75" customFormat="1" ht="24" customHeight="1" thickBot="1">
      <c r="A20" s="189" t="s">
        <v>47</v>
      </c>
      <c r="B20" s="190"/>
      <c r="C20" s="190"/>
      <c r="D20" s="190"/>
      <c r="E20" s="190"/>
      <c r="F20" s="191"/>
      <c r="G20" s="78">
        <f>SUM(G13:G19)</f>
        <v>255000</v>
      </c>
      <c r="H20" s="89">
        <f t="shared" ref="H20:H25" si="1">G20</f>
        <v>255000</v>
      </c>
      <c r="I20" s="90"/>
    </row>
    <row r="21" spans="1:9" ht="45" customHeight="1">
      <c r="A21" s="264">
        <v>3</v>
      </c>
      <c r="B21" s="227" t="s">
        <v>14</v>
      </c>
      <c r="C21" s="261" t="s">
        <v>15</v>
      </c>
      <c r="D21" s="262"/>
      <c r="E21" s="196"/>
      <c r="F21" s="61" t="s">
        <v>93</v>
      </c>
      <c r="G21" s="102">
        <f>212500</f>
        <v>212500</v>
      </c>
      <c r="H21" s="91">
        <f t="shared" si="1"/>
        <v>212500</v>
      </c>
      <c r="I21" s="92"/>
    </row>
    <row r="22" spans="1:9" ht="34.9" customHeight="1">
      <c r="A22" s="264"/>
      <c r="B22" s="227"/>
      <c r="C22" s="212" t="s">
        <v>16</v>
      </c>
      <c r="D22" s="213"/>
      <c r="E22" s="214"/>
      <c r="F22" s="7">
        <v>430</v>
      </c>
      <c r="G22" s="100">
        <v>0</v>
      </c>
      <c r="H22" s="85">
        <f t="shared" si="1"/>
        <v>0</v>
      </c>
      <c r="I22" s="84"/>
    </row>
    <row r="23" spans="1:9" ht="30" customHeight="1">
      <c r="A23" s="264"/>
      <c r="B23" s="227"/>
      <c r="C23" s="212" t="s">
        <v>17</v>
      </c>
      <c r="D23" s="213"/>
      <c r="E23" s="214"/>
      <c r="F23" s="7" t="s">
        <v>94</v>
      </c>
      <c r="G23" s="100">
        <v>683655</v>
      </c>
      <c r="H23" s="85">
        <f t="shared" si="1"/>
        <v>683655</v>
      </c>
      <c r="I23" s="84"/>
    </row>
    <row r="24" spans="1:9" ht="27.6" customHeight="1">
      <c r="A24" s="264"/>
      <c r="B24" s="227"/>
      <c r="C24" s="212" t="s">
        <v>18</v>
      </c>
      <c r="D24" s="213"/>
      <c r="E24" s="214"/>
      <c r="F24" s="7">
        <v>438</v>
      </c>
      <c r="G24" s="100">
        <v>0</v>
      </c>
      <c r="H24" s="85">
        <f t="shared" si="1"/>
        <v>0</v>
      </c>
      <c r="I24" s="84"/>
    </row>
    <row r="25" spans="1:9" ht="25.15" customHeight="1">
      <c r="A25" s="264"/>
      <c r="B25" s="227"/>
      <c r="C25" s="217" t="s">
        <v>89</v>
      </c>
      <c r="D25" s="21" t="s">
        <v>65</v>
      </c>
      <c r="E25" s="22" t="s">
        <v>19</v>
      </c>
      <c r="F25" s="225">
        <v>441</v>
      </c>
      <c r="G25" s="209">
        <f>212500-G45</f>
        <v>197500</v>
      </c>
      <c r="H25" s="165">
        <f t="shared" si="1"/>
        <v>197500</v>
      </c>
      <c r="I25" s="211"/>
    </row>
    <row r="26" spans="1:9" ht="24" customHeight="1">
      <c r="A26" s="264"/>
      <c r="B26" s="227"/>
      <c r="C26" s="219"/>
      <c r="D26" s="1"/>
      <c r="E26" s="3"/>
      <c r="F26" s="198"/>
      <c r="G26" s="210"/>
      <c r="H26" s="166"/>
      <c r="I26" s="202"/>
    </row>
    <row r="27" spans="1:9" ht="23.45" customHeight="1">
      <c r="A27" s="264"/>
      <c r="B27" s="227"/>
      <c r="C27" s="212" t="s">
        <v>20</v>
      </c>
      <c r="D27" s="213"/>
      <c r="E27" s="214"/>
      <c r="F27" s="62">
        <v>461</v>
      </c>
      <c r="G27" s="100">
        <v>144500</v>
      </c>
      <c r="H27" s="85">
        <f t="shared" ref="H27:H34" si="2">G27</f>
        <v>144500</v>
      </c>
      <c r="I27" s="84"/>
    </row>
    <row r="28" spans="1:9" ht="24.6" customHeight="1" thickBot="1">
      <c r="A28" s="264"/>
      <c r="B28" s="227"/>
      <c r="C28" s="251" t="s">
        <v>99</v>
      </c>
      <c r="D28" s="252"/>
      <c r="E28" s="253"/>
      <c r="F28" s="19" t="s">
        <v>100</v>
      </c>
      <c r="G28" s="101">
        <f>850+70975</f>
        <v>71825</v>
      </c>
      <c r="H28" s="87">
        <f t="shared" si="2"/>
        <v>71825</v>
      </c>
      <c r="I28" s="93"/>
    </row>
    <row r="29" spans="1:9" s="75" customFormat="1" ht="24.6" customHeight="1" thickBot="1">
      <c r="A29" s="189" t="s">
        <v>46</v>
      </c>
      <c r="B29" s="190"/>
      <c r="C29" s="190"/>
      <c r="D29" s="190"/>
      <c r="E29" s="190"/>
      <c r="F29" s="191"/>
      <c r="G29" s="78">
        <f>SUM(G21:G28)</f>
        <v>1309980</v>
      </c>
      <c r="H29" s="89">
        <f t="shared" si="2"/>
        <v>1309980</v>
      </c>
      <c r="I29" s="90"/>
    </row>
    <row r="30" spans="1:9" ht="39.6" customHeight="1">
      <c r="A30" s="36">
        <v>4</v>
      </c>
      <c r="B30" s="20" t="s">
        <v>49</v>
      </c>
      <c r="C30" s="218" t="s">
        <v>51</v>
      </c>
      <c r="D30" s="254" t="s">
        <v>21</v>
      </c>
      <c r="E30" s="255"/>
      <c r="F30" s="28">
        <v>421</v>
      </c>
      <c r="G30" s="102">
        <v>122400</v>
      </c>
      <c r="H30" s="91">
        <f t="shared" si="2"/>
        <v>122400</v>
      </c>
      <c r="I30" s="92"/>
    </row>
    <row r="31" spans="1:9" ht="24" customHeight="1">
      <c r="A31" s="37"/>
      <c r="B31" s="20"/>
      <c r="C31" s="219"/>
      <c r="D31" s="223" t="s">
        <v>22</v>
      </c>
      <c r="E31" s="224"/>
      <c r="F31" s="7">
        <v>606</v>
      </c>
      <c r="G31" s="100">
        <v>17000</v>
      </c>
      <c r="H31" s="85">
        <f t="shared" si="2"/>
        <v>17000</v>
      </c>
      <c r="I31" s="84"/>
    </row>
    <row r="32" spans="1:9" ht="21" customHeight="1">
      <c r="A32" s="37"/>
      <c r="B32" s="20"/>
      <c r="C32" s="217" t="s">
        <v>23</v>
      </c>
      <c r="D32" s="223" t="s">
        <v>24</v>
      </c>
      <c r="E32" s="224"/>
      <c r="F32" s="7">
        <v>440</v>
      </c>
      <c r="G32" s="100">
        <v>714000</v>
      </c>
      <c r="H32" s="85">
        <f t="shared" si="2"/>
        <v>714000</v>
      </c>
      <c r="I32" s="84"/>
    </row>
    <row r="33" spans="1:9" ht="31.15" customHeight="1">
      <c r="A33" s="37"/>
      <c r="B33" s="20"/>
      <c r="C33" s="218"/>
      <c r="D33" s="223" t="s">
        <v>25</v>
      </c>
      <c r="E33" s="224"/>
      <c r="F33" s="7">
        <v>426</v>
      </c>
      <c r="G33" s="100">
        <v>184620</v>
      </c>
      <c r="H33" s="85">
        <f t="shared" si="2"/>
        <v>184620</v>
      </c>
      <c r="I33" s="84"/>
    </row>
    <row r="34" spans="1:9" ht="22.9" customHeight="1">
      <c r="A34" s="37"/>
      <c r="B34" s="20"/>
      <c r="C34" s="218"/>
      <c r="D34" s="223" t="s">
        <v>26</v>
      </c>
      <c r="E34" s="224"/>
      <c r="F34" s="7">
        <v>430</v>
      </c>
      <c r="G34" s="100">
        <v>8500</v>
      </c>
      <c r="H34" s="85">
        <f t="shared" si="2"/>
        <v>8500</v>
      </c>
      <c r="I34" s="84"/>
    </row>
    <row r="35" spans="1:9" ht="20.45" customHeight="1">
      <c r="A35" s="37"/>
      <c r="B35" s="20"/>
      <c r="C35" s="219"/>
      <c r="D35" s="249" t="s">
        <v>11</v>
      </c>
      <c r="E35" s="250"/>
      <c r="F35" s="3"/>
      <c r="G35" s="100"/>
      <c r="H35" s="85"/>
      <c r="I35" s="84"/>
    </row>
    <row r="36" spans="1:9" ht="30.6" customHeight="1">
      <c r="A36" s="37"/>
      <c r="B36" s="20"/>
      <c r="C36" s="212" t="s">
        <v>27</v>
      </c>
      <c r="D36" s="213"/>
      <c r="E36" s="214"/>
      <c r="F36" s="7">
        <v>427</v>
      </c>
      <c r="G36" s="100">
        <v>4250</v>
      </c>
      <c r="H36" s="85">
        <f>G36</f>
        <v>4250</v>
      </c>
      <c r="I36" s="84"/>
    </row>
    <row r="37" spans="1:9" ht="22.15" customHeight="1">
      <c r="A37" s="37"/>
      <c r="B37" s="20"/>
      <c r="C37" s="212" t="s">
        <v>28</v>
      </c>
      <c r="D37" s="213"/>
      <c r="E37" s="214"/>
      <c r="F37" s="7">
        <v>436</v>
      </c>
      <c r="G37" s="100">
        <v>0</v>
      </c>
      <c r="H37" s="85">
        <f>G37</f>
        <v>0</v>
      </c>
      <c r="I37" s="84"/>
    </row>
    <row r="38" spans="1:9" ht="22.9" customHeight="1">
      <c r="A38" s="37"/>
      <c r="B38" s="20"/>
      <c r="C38" s="212" t="s">
        <v>29</v>
      </c>
      <c r="D38" s="213"/>
      <c r="E38" s="214"/>
      <c r="F38" s="7">
        <v>430</v>
      </c>
      <c r="G38" s="100">
        <v>0</v>
      </c>
      <c r="H38" s="85">
        <f t="shared" ref="H38:H41" si="3">G38</f>
        <v>0</v>
      </c>
      <c r="I38" s="84"/>
    </row>
    <row r="39" spans="1:9" ht="20.45" customHeight="1">
      <c r="A39" s="37"/>
      <c r="B39" s="20"/>
      <c r="C39" s="217" t="s">
        <v>50</v>
      </c>
      <c r="D39" s="223" t="s">
        <v>30</v>
      </c>
      <c r="E39" s="224"/>
      <c r="F39" s="7">
        <v>430</v>
      </c>
      <c r="G39" s="100">
        <v>0</v>
      </c>
      <c r="H39" s="85">
        <f t="shared" si="3"/>
        <v>0</v>
      </c>
      <c r="I39" s="84"/>
    </row>
    <row r="40" spans="1:9" ht="21.6" customHeight="1">
      <c r="A40" s="37"/>
      <c r="B40" s="20"/>
      <c r="C40" s="218"/>
      <c r="D40" s="223" t="s">
        <v>31</v>
      </c>
      <c r="E40" s="224"/>
      <c r="F40" s="7">
        <v>421</v>
      </c>
      <c r="G40" s="100">
        <v>0</v>
      </c>
      <c r="H40" s="85">
        <f t="shared" si="3"/>
        <v>0</v>
      </c>
      <c r="I40" s="84"/>
    </row>
    <row r="41" spans="1:9" ht="20.45" customHeight="1">
      <c r="A41" s="37"/>
      <c r="B41" s="20"/>
      <c r="C41" s="218"/>
      <c r="D41" s="223" t="s">
        <v>32</v>
      </c>
      <c r="E41" s="224"/>
      <c r="F41" s="7">
        <v>430</v>
      </c>
      <c r="G41" s="100">
        <v>0</v>
      </c>
      <c r="H41" s="85">
        <f t="shared" si="3"/>
        <v>0</v>
      </c>
      <c r="I41" s="84"/>
    </row>
    <row r="42" spans="1:9" ht="22.9" customHeight="1">
      <c r="A42" s="216"/>
      <c r="B42" s="215"/>
      <c r="C42" s="219"/>
      <c r="D42" s="249" t="s">
        <v>11</v>
      </c>
      <c r="E42" s="250"/>
      <c r="F42" s="3"/>
      <c r="G42" s="100"/>
      <c r="H42" s="85"/>
      <c r="I42" s="84"/>
    </row>
    <row r="43" spans="1:9" ht="22.9" customHeight="1" thickBot="1">
      <c r="A43" s="216"/>
      <c r="B43" s="215"/>
      <c r="C43" s="220" t="s">
        <v>11</v>
      </c>
      <c r="D43" s="221"/>
      <c r="E43" s="222"/>
      <c r="F43" s="15"/>
      <c r="G43" s="77"/>
      <c r="H43" s="87"/>
      <c r="I43" s="94"/>
    </row>
    <row r="44" spans="1:9" s="75" customFormat="1" ht="22.9" customHeight="1" thickBot="1">
      <c r="A44" s="192" t="s">
        <v>52</v>
      </c>
      <c r="B44" s="193"/>
      <c r="C44" s="193"/>
      <c r="D44" s="193"/>
      <c r="E44" s="193"/>
      <c r="F44" s="194"/>
      <c r="G44" s="79">
        <f>SUM(G30:G43)</f>
        <v>1050770</v>
      </c>
      <c r="H44" s="95">
        <f>G44</f>
        <v>1050770</v>
      </c>
      <c r="I44" s="90"/>
    </row>
    <row r="45" spans="1:9" ht="22.9" customHeight="1">
      <c r="A45" s="203">
        <v>5</v>
      </c>
      <c r="B45" s="206" t="s">
        <v>55</v>
      </c>
      <c r="C45" s="195" t="s">
        <v>90</v>
      </c>
      <c r="D45" s="53" t="s">
        <v>58</v>
      </c>
      <c r="E45" s="54" t="s">
        <v>19</v>
      </c>
      <c r="F45" s="197" t="s">
        <v>53</v>
      </c>
      <c r="G45" s="199">
        <v>15000</v>
      </c>
      <c r="H45" s="163">
        <f>G45</f>
        <v>15000</v>
      </c>
      <c r="I45" s="201"/>
    </row>
    <row r="46" spans="1:9" ht="28.5" customHeight="1">
      <c r="A46" s="204"/>
      <c r="B46" s="207"/>
      <c r="C46" s="196"/>
      <c r="D46" s="1"/>
      <c r="E46" s="3"/>
      <c r="F46" s="198"/>
      <c r="G46" s="200"/>
      <c r="H46" s="164"/>
      <c r="I46" s="202"/>
    </row>
    <row r="47" spans="1:9" ht="33" customHeight="1" thickBot="1">
      <c r="A47" s="205"/>
      <c r="B47" s="208"/>
      <c r="C47" s="64" t="s">
        <v>54</v>
      </c>
      <c r="D47" s="55"/>
      <c r="E47" s="55"/>
      <c r="F47" s="56" t="s">
        <v>57</v>
      </c>
      <c r="G47" s="80">
        <v>0</v>
      </c>
      <c r="H47" s="96">
        <f>G47</f>
        <v>0</v>
      </c>
      <c r="I47" s="94"/>
    </row>
    <row r="48" spans="1:9" s="75" customFormat="1" ht="22.9" customHeight="1" thickBot="1">
      <c r="A48" s="192" t="s">
        <v>56</v>
      </c>
      <c r="B48" s="193"/>
      <c r="C48" s="193"/>
      <c r="D48" s="193"/>
      <c r="E48" s="193"/>
      <c r="F48" s="194"/>
      <c r="G48" s="79">
        <f>SUM(G45:G47)</f>
        <v>15000</v>
      </c>
      <c r="H48" s="95">
        <f>G48</f>
        <v>15000</v>
      </c>
      <c r="I48" s="97"/>
    </row>
    <row r="49" spans="1:9" ht="21.6" customHeight="1">
      <c r="A49" s="277">
        <v>6</v>
      </c>
      <c r="B49" s="206" t="s">
        <v>33</v>
      </c>
      <c r="C49" s="238" t="s">
        <v>11</v>
      </c>
      <c r="D49" s="53" t="s">
        <v>91</v>
      </c>
      <c r="E49" s="54" t="s">
        <v>19</v>
      </c>
      <c r="F49" s="187">
        <v>430</v>
      </c>
      <c r="G49" s="246">
        <v>0</v>
      </c>
      <c r="H49" s="246">
        <f>G49</f>
        <v>0</v>
      </c>
      <c r="I49" s="266"/>
    </row>
    <row r="50" spans="1:9" ht="22.15" customHeight="1">
      <c r="A50" s="264"/>
      <c r="B50" s="227"/>
      <c r="C50" s="188"/>
      <c r="D50" s="1"/>
      <c r="E50" s="3"/>
      <c r="F50" s="243"/>
      <c r="G50" s="247"/>
      <c r="H50" s="247"/>
      <c r="I50" s="267"/>
    </row>
    <row r="51" spans="1:9" ht="22.15" customHeight="1">
      <c r="A51" s="264"/>
      <c r="B51" s="227"/>
      <c r="C51" s="239" t="s">
        <v>11</v>
      </c>
      <c r="D51" s="241"/>
      <c r="E51" s="241"/>
      <c r="F51" s="244">
        <v>430</v>
      </c>
      <c r="G51" s="247">
        <v>0</v>
      </c>
      <c r="H51" s="247">
        <f>G51</f>
        <v>0</v>
      </c>
      <c r="I51" s="267"/>
    </row>
    <row r="52" spans="1:9" ht="18.75" customHeight="1" thickBot="1">
      <c r="A52" s="278"/>
      <c r="B52" s="279"/>
      <c r="C52" s="240"/>
      <c r="D52" s="242"/>
      <c r="E52" s="242"/>
      <c r="F52" s="245"/>
      <c r="G52" s="248"/>
      <c r="H52" s="248"/>
      <c r="I52" s="268"/>
    </row>
    <row r="53" spans="1:9" s="75" customFormat="1" ht="24" customHeight="1" thickBot="1">
      <c r="A53" s="184" t="s">
        <v>67</v>
      </c>
      <c r="B53" s="185"/>
      <c r="C53" s="185"/>
      <c r="D53" s="185"/>
      <c r="E53" s="185"/>
      <c r="F53" s="186"/>
      <c r="G53" s="81">
        <f>SUM(G49:G52)</f>
        <v>0</v>
      </c>
      <c r="H53" s="98">
        <f>G53</f>
        <v>0</v>
      </c>
      <c r="I53" s="99"/>
    </row>
    <row r="54" spans="1:9" ht="32.25" customHeight="1">
      <c r="A54" s="216">
        <v>7</v>
      </c>
      <c r="B54" s="227" t="s">
        <v>34</v>
      </c>
      <c r="C54" s="261" t="s">
        <v>35</v>
      </c>
      <c r="D54" s="262"/>
      <c r="E54" s="196"/>
      <c r="F54" s="23" t="s">
        <v>92</v>
      </c>
      <c r="G54" s="82">
        <v>4250</v>
      </c>
      <c r="H54" s="91">
        <f>G54</f>
        <v>4250</v>
      </c>
      <c r="I54" s="92"/>
    </row>
    <row r="55" spans="1:9" ht="32.25" customHeight="1" thickBot="1">
      <c r="A55" s="216"/>
      <c r="B55" s="227"/>
      <c r="C55" s="229" t="s">
        <v>11</v>
      </c>
      <c r="D55" s="230"/>
      <c r="E55" s="231"/>
      <c r="F55" s="23" t="s">
        <v>92</v>
      </c>
      <c r="G55" s="77"/>
      <c r="H55" s="87"/>
      <c r="I55" s="94"/>
    </row>
    <row r="56" spans="1:9" s="75" customFormat="1" ht="24.75" customHeight="1" thickBot="1">
      <c r="A56" s="189" t="s">
        <v>59</v>
      </c>
      <c r="B56" s="190"/>
      <c r="C56" s="190"/>
      <c r="D56" s="190"/>
      <c r="E56" s="190"/>
      <c r="F56" s="191"/>
      <c r="G56" s="78">
        <f>SUM(G54:G55)</f>
        <v>4250</v>
      </c>
      <c r="H56" s="89">
        <f>G56</f>
        <v>4250</v>
      </c>
      <c r="I56" s="90"/>
    </row>
    <row r="57" spans="1:9" ht="22.9" customHeight="1" thickBot="1">
      <c r="A57" s="173" t="s">
        <v>60</v>
      </c>
      <c r="B57" s="174"/>
      <c r="C57" s="174"/>
      <c r="D57" s="174"/>
      <c r="E57" s="174"/>
      <c r="F57" s="175"/>
      <c r="G57" s="83">
        <f>G12+G20+G29+G44+G48+G53+G56</f>
        <v>11144293</v>
      </c>
      <c r="H57" s="83">
        <f>H12+H20+H29+H44+H48+H53+H56</f>
        <v>9867899</v>
      </c>
      <c r="I57" s="83">
        <f>I12+I20+I29+I44+I48+I53+I56</f>
        <v>1276394</v>
      </c>
    </row>
    <row r="58" spans="1:9" ht="22.9" customHeight="1">
      <c r="A58" s="232"/>
      <c r="B58" s="233"/>
      <c r="C58" s="233"/>
      <c r="D58" s="233"/>
      <c r="E58" s="233"/>
      <c r="F58" s="233"/>
      <c r="G58" s="233"/>
      <c r="H58" s="233"/>
      <c r="I58" s="234"/>
    </row>
    <row r="59" spans="1:9" ht="22.9" customHeight="1">
      <c r="A59" s="235" t="s">
        <v>61</v>
      </c>
      <c r="B59" s="236"/>
      <c r="C59" s="236"/>
      <c r="D59" s="236"/>
      <c r="E59" s="236"/>
      <c r="F59" s="236"/>
      <c r="G59" s="236"/>
      <c r="H59" s="236"/>
      <c r="I59" s="237"/>
    </row>
    <row r="60" spans="1:9" s="11" customFormat="1" ht="22.9" customHeight="1" thickBot="1">
      <c r="A60" s="38"/>
      <c r="B60" s="39"/>
      <c r="C60" s="39"/>
      <c r="D60" s="39"/>
      <c r="E60" s="39"/>
      <c r="F60" s="39"/>
      <c r="G60" s="72"/>
      <c r="H60" s="39"/>
      <c r="I60" s="40"/>
    </row>
    <row r="61" spans="1:9" ht="25.9" customHeight="1">
      <c r="A61" s="43" t="s">
        <v>0</v>
      </c>
      <c r="B61" s="32" t="s">
        <v>3</v>
      </c>
      <c r="C61" s="274" t="s">
        <v>66</v>
      </c>
      <c r="D61" s="275"/>
      <c r="E61" s="276"/>
      <c r="F61" s="35" t="s">
        <v>41</v>
      </c>
      <c r="G61" s="73" t="s">
        <v>5</v>
      </c>
      <c r="H61" s="41" t="s">
        <v>6</v>
      </c>
      <c r="I61" s="48" t="s">
        <v>86</v>
      </c>
    </row>
    <row r="62" spans="1:9" ht="35.25" customHeight="1">
      <c r="A62" s="263">
        <v>1</v>
      </c>
      <c r="B62" s="226" t="s">
        <v>36</v>
      </c>
      <c r="C62" s="63" t="s">
        <v>11</v>
      </c>
      <c r="D62" s="9"/>
      <c r="E62" s="10"/>
      <c r="F62" s="7">
        <v>439</v>
      </c>
      <c r="G62" s="68"/>
      <c r="H62" s="2"/>
      <c r="I62" s="58"/>
    </row>
    <row r="63" spans="1:9" ht="34.5" customHeight="1" thickBot="1">
      <c r="A63" s="264"/>
      <c r="B63" s="227"/>
      <c r="C63" s="271" t="s">
        <v>11</v>
      </c>
      <c r="D63" s="272"/>
      <c r="E63" s="273"/>
      <c r="F63" s="7">
        <v>439</v>
      </c>
      <c r="G63" s="69"/>
      <c r="H63" s="50"/>
      <c r="I63" s="59"/>
    </row>
    <row r="64" spans="1:9" ht="22.9" customHeight="1" thickBot="1">
      <c r="A64" s="173" t="s">
        <v>63</v>
      </c>
      <c r="B64" s="174"/>
      <c r="C64" s="174"/>
      <c r="D64" s="174"/>
      <c r="E64" s="174"/>
      <c r="F64" s="175"/>
      <c r="G64" s="71"/>
      <c r="H64" s="52"/>
      <c r="I64" s="60"/>
    </row>
    <row r="65" spans="1:9" ht="22.9" customHeight="1">
      <c r="A65" s="232"/>
      <c r="B65" s="233"/>
      <c r="C65" s="233"/>
      <c r="D65" s="233"/>
      <c r="E65" s="233"/>
      <c r="F65" s="233"/>
      <c r="G65" s="233"/>
      <c r="H65" s="233"/>
      <c r="I65" s="234"/>
    </row>
    <row r="66" spans="1:9" ht="22.9" customHeight="1">
      <c r="A66" s="235" t="s">
        <v>62</v>
      </c>
      <c r="B66" s="236"/>
      <c r="C66" s="236"/>
      <c r="D66" s="236"/>
      <c r="E66" s="236"/>
      <c r="F66" s="236"/>
      <c r="G66" s="236"/>
      <c r="H66" s="236"/>
      <c r="I66" s="237"/>
    </row>
    <row r="67" spans="1:9" ht="22.9" customHeight="1" thickBot="1">
      <c r="A67" s="269"/>
      <c r="B67" s="260"/>
      <c r="C67" s="260"/>
      <c r="D67" s="260"/>
      <c r="E67" s="260"/>
      <c r="F67" s="260"/>
      <c r="G67" s="260"/>
      <c r="H67" s="260"/>
      <c r="I67" s="270"/>
    </row>
    <row r="68" spans="1:9" ht="30" customHeight="1">
      <c r="A68" s="283" t="s">
        <v>0</v>
      </c>
      <c r="B68" s="285" t="s">
        <v>3</v>
      </c>
      <c r="C68" s="285" t="s">
        <v>4</v>
      </c>
      <c r="D68" s="280" t="s">
        <v>41</v>
      </c>
      <c r="E68" s="281"/>
      <c r="F68" s="282"/>
      <c r="G68" s="287" t="s">
        <v>5</v>
      </c>
      <c r="H68" s="167" t="s">
        <v>6</v>
      </c>
      <c r="I68" s="167" t="s">
        <v>86</v>
      </c>
    </row>
    <row r="69" spans="1:9" ht="25.5" customHeight="1">
      <c r="A69" s="284"/>
      <c r="B69" s="286"/>
      <c r="C69" s="286"/>
      <c r="D69" s="42">
        <v>430</v>
      </c>
      <c r="E69" s="42">
        <v>439</v>
      </c>
      <c r="F69" s="42">
        <v>606</v>
      </c>
      <c r="G69" s="288"/>
      <c r="H69" s="168"/>
      <c r="I69" s="168"/>
    </row>
    <row r="70" spans="1:9" ht="49.5" customHeight="1">
      <c r="A70" s="263">
        <v>1</v>
      </c>
      <c r="B70" s="226" t="s">
        <v>78</v>
      </c>
      <c r="C70" s="8" t="s">
        <v>79</v>
      </c>
      <c r="D70" s="2"/>
      <c r="E70" s="3"/>
      <c r="F70" s="3"/>
      <c r="G70" s="68"/>
      <c r="H70" s="2"/>
      <c r="I70" s="58"/>
    </row>
    <row r="71" spans="1:9" ht="40.5" customHeight="1">
      <c r="A71" s="264"/>
      <c r="B71" s="227"/>
      <c r="C71" s="8" t="s">
        <v>84</v>
      </c>
      <c r="D71" s="2"/>
      <c r="E71" s="3"/>
      <c r="F71" s="3"/>
      <c r="G71" s="68"/>
      <c r="H71" s="2"/>
      <c r="I71" s="58"/>
    </row>
    <row r="72" spans="1:9" ht="22.5" customHeight="1" thickBot="1">
      <c r="A72" s="289"/>
      <c r="B72" s="228"/>
      <c r="C72" s="44" t="s">
        <v>11</v>
      </c>
      <c r="D72" s="2"/>
      <c r="E72" s="3"/>
      <c r="F72" s="3"/>
      <c r="G72" s="68"/>
      <c r="H72" s="2"/>
      <c r="I72" s="58"/>
    </row>
    <row r="73" spans="1:9" ht="22.5" customHeight="1" thickBot="1">
      <c r="A73" s="257" t="s">
        <v>48</v>
      </c>
      <c r="B73" s="258"/>
      <c r="C73" s="258"/>
      <c r="D73" s="258"/>
      <c r="E73" s="258"/>
      <c r="F73" s="259"/>
      <c r="G73" s="70"/>
      <c r="H73" s="51"/>
      <c r="I73" s="57"/>
    </row>
    <row r="74" spans="1:9" ht="45">
      <c r="A74" s="263">
        <v>2</v>
      </c>
      <c r="B74" s="226" t="s">
        <v>75</v>
      </c>
      <c r="C74" s="8" t="s">
        <v>80</v>
      </c>
      <c r="D74" s="2"/>
      <c r="E74" s="3"/>
      <c r="F74" s="3"/>
      <c r="G74" s="68"/>
      <c r="H74" s="2"/>
      <c r="I74" s="58"/>
    </row>
    <row r="75" spans="1:9" ht="45">
      <c r="A75" s="264"/>
      <c r="B75" s="227"/>
      <c r="C75" s="8" t="s">
        <v>81</v>
      </c>
      <c r="D75" s="2"/>
      <c r="E75" s="3"/>
      <c r="F75" s="3"/>
      <c r="G75" s="68"/>
      <c r="H75" s="2"/>
      <c r="I75" s="58"/>
    </row>
    <row r="76" spans="1:9" ht="67.5">
      <c r="A76" s="264"/>
      <c r="B76" s="227"/>
      <c r="C76" s="8" t="s">
        <v>82</v>
      </c>
      <c r="D76" s="2"/>
      <c r="E76" s="3"/>
      <c r="F76" s="3"/>
      <c r="G76" s="68"/>
      <c r="H76" s="2"/>
      <c r="I76" s="58"/>
    </row>
    <row r="77" spans="1:9" ht="20.45" customHeight="1" thickBot="1">
      <c r="A77" s="289"/>
      <c r="B77" s="228"/>
      <c r="C77" s="46" t="s">
        <v>11</v>
      </c>
      <c r="D77" s="2"/>
      <c r="E77" s="3"/>
      <c r="F77" s="3"/>
      <c r="G77" s="68"/>
      <c r="H77" s="2"/>
      <c r="I77" s="58"/>
    </row>
    <row r="78" spans="1:9" ht="20.45" customHeight="1" thickBot="1">
      <c r="A78" s="257" t="s">
        <v>47</v>
      </c>
      <c r="B78" s="258"/>
      <c r="C78" s="258"/>
      <c r="D78" s="258"/>
      <c r="E78" s="258"/>
      <c r="F78" s="259"/>
      <c r="G78" s="70"/>
      <c r="H78" s="51"/>
      <c r="I78" s="57"/>
    </row>
    <row r="79" spans="1:9" ht="50.25" customHeight="1">
      <c r="A79" s="263">
        <v>3</v>
      </c>
      <c r="B79" s="226" t="s">
        <v>76</v>
      </c>
      <c r="C79" s="8" t="s">
        <v>72</v>
      </c>
      <c r="D79" s="2"/>
      <c r="E79" s="3"/>
      <c r="F79" s="3"/>
      <c r="G79" s="68"/>
      <c r="H79" s="2"/>
      <c r="I79" s="58"/>
    </row>
    <row r="80" spans="1:9" ht="45">
      <c r="A80" s="264"/>
      <c r="B80" s="227"/>
      <c r="C80" s="8" t="s">
        <v>73</v>
      </c>
      <c r="D80" s="2"/>
      <c r="E80" s="3"/>
      <c r="F80" s="3"/>
      <c r="G80" s="68"/>
      <c r="H80" s="2"/>
      <c r="I80" s="58"/>
    </row>
    <row r="81" spans="1:9" ht="23.45" customHeight="1" thickBot="1">
      <c r="A81" s="289"/>
      <c r="B81" s="228"/>
      <c r="C81" s="45" t="s">
        <v>11</v>
      </c>
      <c r="D81" s="2"/>
      <c r="E81" s="3"/>
      <c r="F81" s="3"/>
      <c r="G81" s="68"/>
      <c r="H81" s="2"/>
      <c r="I81" s="58"/>
    </row>
    <row r="82" spans="1:9" ht="23.45" customHeight="1" thickBot="1">
      <c r="A82" s="257" t="s">
        <v>46</v>
      </c>
      <c r="B82" s="258"/>
      <c r="C82" s="258"/>
      <c r="D82" s="258"/>
      <c r="E82" s="258"/>
      <c r="F82" s="259"/>
      <c r="G82" s="70"/>
      <c r="H82" s="51"/>
      <c r="I82" s="57"/>
    </row>
    <row r="83" spans="1:9" ht="37.5" customHeight="1">
      <c r="A83" s="263">
        <v>4</v>
      </c>
      <c r="B83" s="290" t="s">
        <v>70</v>
      </c>
      <c r="C83" s="8" t="s">
        <v>83</v>
      </c>
      <c r="D83" s="2"/>
      <c r="E83" s="3"/>
      <c r="F83" s="3"/>
      <c r="G83" s="68"/>
      <c r="H83" s="2"/>
      <c r="I83" s="58"/>
    </row>
    <row r="84" spans="1:9" ht="31.5" customHeight="1">
      <c r="A84" s="264"/>
      <c r="B84" s="291"/>
      <c r="C84" s="8" t="s">
        <v>37</v>
      </c>
      <c r="D84" s="2"/>
      <c r="E84" s="3"/>
      <c r="F84" s="3"/>
      <c r="G84" s="68"/>
      <c r="H84" s="2"/>
      <c r="I84" s="58"/>
    </row>
    <row r="85" spans="1:9" ht="33.75" customHeight="1" thickBot="1">
      <c r="A85" s="264"/>
      <c r="B85" s="291"/>
      <c r="C85" s="44" t="s">
        <v>11</v>
      </c>
      <c r="D85" s="2"/>
      <c r="E85" s="3"/>
      <c r="F85" s="3"/>
      <c r="G85" s="68"/>
      <c r="H85" s="2"/>
      <c r="I85" s="58"/>
    </row>
    <row r="86" spans="1:9" ht="24.75" customHeight="1" thickBot="1">
      <c r="A86" s="257" t="s">
        <v>52</v>
      </c>
      <c r="B86" s="258"/>
      <c r="C86" s="258"/>
      <c r="D86" s="258"/>
      <c r="E86" s="258"/>
      <c r="F86" s="259"/>
      <c r="G86" s="70"/>
      <c r="H86" s="51"/>
      <c r="I86" s="57"/>
    </row>
    <row r="87" spans="1:9" ht="36" customHeight="1">
      <c r="A87" s="263">
        <v>5</v>
      </c>
      <c r="B87" s="226" t="s">
        <v>71</v>
      </c>
      <c r="C87" s="8" t="s">
        <v>74</v>
      </c>
      <c r="D87" s="2"/>
      <c r="E87" s="3"/>
      <c r="F87" s="3"/>
      <c r="G87" s="68"/>
      <c r="H87" s="2"/>
      <c r="I87" s="58"/>
    </row>
    <row r="88" spans="1:9" ht="34.9" customHeight="1" thickBot="1">
      <c r="A88" s="264"/>
      <c r="B88" s="227"/>
      <c r="C88" s="44" t="s">
        <v>11</v>
      </c>
      <c r="D88" s="2"/>
      <c r="E88" s="3"/>
      <c r="F88" s="3"/>
      <c r="G88" s="68"/>
      <c r="H88" s="2"/>
      <c r="I88" s="58"/>
    </row>
    <row r="89" spans="1:9" ht="26.25" customHeight="1" thickBot="1">
      <c r="A89" s="257" t="s">
        <v>56</v>
      </c>
      <c r="B89" s="258"/>
      <c r="C89" s="258"/>
      <c r="D89" s="258"/>
      <c r="E89" s="258"/>
      <c r="F89" s="259"/>
      <c r="G89" s="70"/>
      <c r="H89" s="51"/>
      <c r="I89" s="57"/>
    </row>
    <row r="90" spans="1:9" ht="24" customHeight="1" thickBot="1">
      <c r="A90" s="173" t="s">
        <v>69</v>
      </c>
      <c r="B90" s="174"/>
      <c r="C90" s="174"/>
      <c r="D90" s="174"/>
      <c r="E90" s="174"/>
      <c r="F90" s="175"/>
      <c r="G90" s="71"/>
      <c r="H90" s="52"/>
      <c r="I90" s="60"/>
    </row>
    <row r="91" spans="1:9" ht="24" customHeight="1" thickBot="1">
      <c r="A91" s="173" t="s">
        <v>77</v>
      </c>
      <c r="B91" s="174"/>
      <c r="C91" s="174"/>
      <c r="D91" s="174"/>
      <c r="E91" s="174"/>
      <c r="F91" s="175"/>
      <c r="G91" s="71"/>
      <c r="H91" s="52"/>
      <c r="I91" s="60"/>
    </row>
    <row r="93" spans="1:9">
      <c r="A93" s="12" t="s">
        <v>11</v>
      </c>
      <c r="B93" t="s">
        <v>97</v>
      </c>
    </row>
    <row r="94" spans="1:9">
      <c r="A94" s="12" t="s">
        <v>42</v>
      </c>
      <c r="B94" t="s">
        <v>68</v>
      </c>
    </row>
    <row r="95" spans="1:9">
      <c r="A95" s="65" t="s">
        <v>96</v>
      </c>
      <c r="B95" t="s">
        <v>98</v>
      </c>
    </row>
  </sheetData>
  <mergeCells count="112"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H13:H14"/>
    <mergeCell ref="D42:E42"/>
    <mergeCell ref="C37:E37"/>
    <mergeCell ref="C25:C26"/>
    <mergeCell ref="C27:E27"/>
    <mergeCell ref="C28:E28"/>
    <mergeCell ref="C36:E36"/>
    <mergeCell ref="C30:C31"/>
    <mergeCell ref="D30:E30"/>
    <mergeCell ref="D31:E31"/>
    <mergeCell ref="C32:C35"/>
    <mergeCell ref="D32:E32"/>
    <mergeCell ref="D33:E33"/>
    <mergeCell ref="D34:E34"/>
    <mergeCell ref="D35:E35"/>
    <mergeCell ref="B42:B43"/>
    <mergeCell ref="A42:A43"/>
    <mergeCell ref="C39:C42"/>
    <mergeCell ref="C43:E43"/>
    <mergeCell ref="D39:E39"/>
    <mergeCell ref="D40:E40"/>
    <mergeCell ref="D41:E41"/>
    <mergeCell ref="F25:F2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H45:H46"/>
    <mergeCell ref="H25:H26"/>
    <mergeCell ref="H68:H69"/>
    <mergeCell ref="G13:G14"/>
    <mergeCell ref="I13:I14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G45:G46"/>
    <mergeCell ref="I45:I46"/>
    <mergeCell ref="A45:A47"/>
    <mergeCell ref="B45:B47"/>
    <mergeCell ref="A48:F48"/>
    <mergeCell ref="G25:G26"/>
    <mergeCell ref="I25:I26"/>
    <mergeCell ref="A29:F29"/>
    <mergeCell ref="C38:E38"/>
  </mergeCells>
  <pageMargins left="0.23622047244094491" right="0.23622047244094491" top="0.39370078740157483" bottom="0.39370078740157483" header="0.31496062992125984" footer="0.31496062992125984"/>
  <pageSetup paperSize="9" scale="7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M95"/>
  <sheetViews>
    <sheetView tabSelected="1" zoomScaleNormal="100" workbookViewId="0">
      <selection activeCell="O57" sqref="O57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style="66" customWidth="1"/>
    <col min="9" max="9" width="19.5" customWidth="1"/>
    <col min="10" max="12" width="11.375" hidden="1" customWidth="1"/>
    <col min="13" max="13" width="12" hidden="1" customWidth="1"/>
  </cols>
  <sheetData>
    <row r="1" spans="1:11" ht="93" customHeight="1"/>
    <row r="2" spans="1:11" ht="15">
      <c r="A2" s="49" t="s">
        <v>85</v>
      </c>
    </row>
    <row r="4" spans="1:11" ht="28.15" customHeight="1">
      <c r="A4" s="26" t="s">
        <v>95</v>
      </c>
      <c r="B4" s="27"/>
      <c r="C4" s="27"/>
      <c r="D4" s="27"/>
      <c r="E4" s="27"/>
      <c r="F4" s="27"/>
      <c r="G4" s="256"/>
      <c r="H4" s="256"/>
      <c r="I4" s="256"/>
    </row>
    <row r="5" spans="1:11" ht="24" customHeight="1">
      <c r="A5" s="24"/>
      <c r="B5" s="25"/>
      <c r="C5" s="25"/>
      <c r="D5" s="25"/>
      <c r="E5" s="25"/>
      <c r="F5" s="25"/>
      <c r="G5" s="233"/>
      <c r="H5" s="233"/>
      <c r="I5" s="233"/>
    </row>
    <row r="6" spans="1:11" ht="22.9" customHeight="1">
      <c r="A6" s="235" t="s">
        <v>38</v>
      </c>
      <c r="B6" s="236"/>
      <c r="C6" s="236"/>
      <c r="D6" s="236"/>
      <c r="E6" s="236"/>
      <c r="F6" s="236"/>
      <c r="G6" s="236"/>
      <c r="H6" s="236"/>
      <c r="I6" s="236"/>
    </row>
    <row r="7" spans="1:11" ht="25.9" customHeight="1" thickBot="1">
      <c r="A7" s="29"/>
      <c r="B7" s="30"/>
      <c r="C7" s="30"/>
      <c r="D7" s="30"/>
      <c r="E7" s="30"/>
      <c r="F7" s="30"/>
      <c r="G7" s="260"/>
      <c r="H7" s="260"/>
      <c r="I7" s="260"/>
    </row>
    <row r="8" spans="1:11" ht="24">
      <c r="A8" s="31" t="s">
        <v>0</v>
      </c>
      <c r="B8" s="32" t="s">
        <v>3</v>
      </c>
      <c r="C8" s="33" t="s">
        <v>64</v>
      </c>
      <c r="D8" s="33" t="s">
        <v>44</v>
      </c>
      <c r="E8" s="34" t="s">
        <v>12</v>
      </c>
      <c r="F8" s="35" t="s">
        <v>41</v>
      </c>
      <c r="G8" s="67" t="s">
        <v>5</v>
      </c>
      <c r="H8" s="110" t="s">
        <v>6</v>
      </c>
      <c r="I8" s="48" t="s">
        <v>86</v>
      </c>
    </row>
    <row r="9" spans="1:11" ht="28.15" customHeight="1">
      <c r="A9" s="263">
        <v>1</v>
      </c>
      <c r="B9" s="226" t="s">
        <v>1</v>
      </c>
      <c r="C9" s="4" t="s">
        <v>2</v>
      </c>
      <c r="D9" s="153">
        <v>121</v>
      </c>
      <c r="E9" s="154">
        <f>G9/D9</f>
        <v>64152.272727272728</v>
      </c>
      <c r="F9" s="5" t="s">
        <v>8</v>
      </c>
      <c r="G9" s="118">
        <f>8509293-G11-G10</f>
        <v>7762425</v>
      </c>
      <c r="H9" s="118">
        <f>8509293-H11-H10</f>
        <v>7762425</v>
      </c>
      <c r="I9" s="119">
        <f>H9*85%</f>
        <v>6598061.25</v>
      </c>
      <c r="J9">
        <f>H9*85%</f>
        <v>6598061.25</v>
      </c>
    </row>
    <row r="10" spans="1:11" ht="24" customHeight="1">
      <c r="A10" s="264"/>
      <c r="B10" s="227"/>
      <c r="C10" s="4" t="s">
        <v>43</v>
      </c>
      <c r="D10" s="153">
        <v>121</v>
      </c>
      <c r="E10" s="154">
        <f t="shared" ref="E10:E11" si="0">G10/D10</f>
        <v>826.44628099173553</v>
      </c>
      <c r="F10" s="5" t="s">
        <v>8</v>
      </c>
      <c r="G10" s="118">
        <v>100000</v>
      </c>
      <c r="H10" s="118">
        <v>100000</v>
      </c>
      <c r="I10" s="119">
        <f>H10*85%</f>
        <v>85000</v>
      </c>
      <c r="J10">
        <f t="shared" ref="J10" si="1">H10*85%</f>
        <v>85000</v>
      </c>
    </row>
    <row r="11" spans="1:11" ht="18" customHeight="1" thickBot="1">
      <c r="A11" s="264"/>
      <c r="B11" s="227"/>
      <c r="C11" s="13" t="s">
        <v>7</v>
      </c>
      <c r="D11" s="106">
        <v>120</v>
      </c>
      <c r="E11" s="154">
        <f t="shared" si="0"/>
        <v>5390.5666666666666</v>
      </c>
      <c r="F11" s="16" t="s">
        <v>13</v>
      </c>
      <c r="G11" s="120">
        <v>646868</v>
      </c>
      <c r="H11" s="120">
        <v>646868</v>
      </c>
      <c r="I11" s="119">
        <f>H11*85%</f>
        <v>549837.79999999993</v>
      </c>
      <c r="J11">
        <f>H11*85%</f>
        <v>549837.79999999993</v>
      </c>
    </row>
    <row r="12" spans="1:11" ht="24" customHeight="1" thickBot="1">
      <c r="A12" s="257" t="s">
        <v>48</v>
      </c>
      <c r="B12" s="258"/>
      <c r="C12" s="258"/>
      <c r="D12" s="258"/>
      <c r="E12" s="258"/>
      <c r="F12" s="259"/>
      <c r="G12" s="121">
        <f>SUM(G9:G11)</f>
        <v>8509293</v>
      </c>
      <c r="H12" s="121">
        <f>SUM(H9:H11)</f>
        <v>8509293</v>
      </c>
      <c r="I12" s="122">
        <f>SUM(I9:I11)</f>
        <v>7232899.0499999998</v>
      </c>
      <c r="J12" s="161">
        <f>H12*85%</f>
        <v>7232899.0499999998</v>
      </c>
      <c r="K12" s="161">
        <f>H12*15%</f>
        <v>1276393.95</v>
      </c>
    </row>
    <row r="13" spans="1:11" ht="61.5" customHeight="1">
      <c r="A13" s="181">
        <v>2</v>
      </c>
      <c r="B13" s="178" t="s">
        <v>9</v>
      </c>
      <c r="C13" s="176" t="s">
        <v>88</v>
      </c>
      <c r="D13" s="17" t="s">
        <v>45</v>
      </c>
      <c r="E13" s="18" t="s">
        <v>12</v>
      </c>
      <c r="F13" s="187">
        <v>470</v>
      </c>
      <c r="G13" s="292">
        <f>255000-G15-G16-G17-G18</f>
        <v>125000</v>
      </c>
      <c r="H13" s="292">
        <f>G13</f>
        <v>125000</v>
      </c>
      <c r="I13" s="294">
        <f>G13</f>
        <v>125000</v>
      </c>
    </row>
    <row r="14" spans="1:11" ht="21.6" customHeight="1">
      <c r="A14" s="182"/>
      <c r="B14" s="179"/>
      <c r="C14" s="177"/>
      <c r="D14" s="153">
        <v>100</v>
      </c>
      <c r="E14" s="154">
        <v>1250</v>
      </c>
      <c r="F14" s="188"/>
      <c r="G14" s="293"/>
      <c r="H14" s="299"/>
      <c r="I14" s="295"/>
    </row>
    <row r="15" spans="1:11" ht="18.600000000000001" customHeight="1">
      <c r="A15" s="182"/>
      <c r="B15" s="179"/>
      <c r="C15" s="6" t="s">
        <v>10</v>
      </c>
      <c r="D15" s="153">
        <v>25</v>
      </c>
      <c r="E15" s="154">
        <v>2000</v>
      </c>
      <c r="F15" s="5">
        <v>470</v>
      </c>
      <c r="G15" s="111">
        <v>50000</v>
      </c>
      <c r="H15" s="112">
        <f>G15</f>
        <v>50000</v>
      </c>
      <c r="I15" s="113">
        <f>G15</f>
        <v>50000</v>
      </c>
    </row>
    <row r="16" spans="1:11" ht="19.899999999999999" customHeight="1">
      <c r="A16" s="182"/>
      <c r="B16" s="179"/>
      <c r="C16" s="6" t="s">
        <v>39</v>
      </c>
      <c r="D16" s="153">
        <v>15</v>
      </c>
      <c r="E16" s="154">
        <v>2000</v>
      </c>
      <c r="F16" s="5">
        <v>470</v>
      </c>
      <c r="G16" s="111">
        <v>30000</v>
      </c>
      <c r="H16" s="112">
        <f t="shared" ref="H16:H19" si="2">G16</f>
        <v>30000</v>
      </c>
      <c r="I16" s="113">
        <f t="shared" ref="I16:I19" si="3">G16</f>
        <v>30000</v>
      </c>
    </row>
    <row r="17" spans="1:11" ht="20.45" customHeight="1">
      <c r="A17" s="182"/>
      <c r="B17" s="179"/>
      <c r="C17" s="6" t="s">
        <v>87</v>
      </c>
      <c r="D17" s="153">
        <v>4</v>
      </c>
      <c r="E17" s="154">
        <v>10000</v>
      </c>
      <c r="F17" s="5">
        <v>470</v>
      </c>
      <c r="G17" s="111">
        <v>40000</v>
      </c>
      <c r="H17" s="112">
        <f t="shared" si="2"/>
        <v>40000</v>
      </c>
      <c r="I17" s="113">
        <f t="shared" si="3"/>
        <v>40000</v>
      </c>
    </row>
    <row r="18" spans="1:11" ht="27" customHeight="1">
      <c r="A18" s="182"/>
      <c r="B18" s="179"/>
      <c r="C18" s="4" t="s">
        <v>40</v>
      </c>
      <c r="D18" s="153">
        <v>25</v>
      </c>
      <c r="E18" s="154">
        <v>400</v>
      </c>
      <c r="F18" s="5">
        <v>470</v>
      </c>
      <c r="G18" s="111">
        <v>10000</v>
      </c>
      <c r="H18" s="114">
        <f t="shared" si="2"/>
        <v>10000</v>
      </c>
      <c r="I18" s="113">
        <f t="shared" si="3"/>
        <v>10000</v>
      </c>
    </row>
    <row r="19" spans="1:11" ht="24" customHeight="1" thickBot="1">
      <c r="A19" s="183"/>
      <c r="B19" s="180"/>
      <c r="C19" s="47" t="s">
        <v>11</v>
      </c>
      <c r="D19" s="106"/>
      <c r="E19" s="19"/>
      <c r="F19" s="19"/>
      <c r="G19" s="115">
        <v>0</v>
      </c>
      <c r="H19" s="116">
        <f t="shared" si="2"/>
        <v>0</v>
      </c>
      <c r="I19" s="117">
        <f t="shared" si="3"/>
        <v>0</v>
      </c>
    </row>
    <row r="20" spans="1:11" s="75" customFormat="1" ht="24" customHeight="1" thickBot="1">
      <c r="A20" s="189" t="s">
        <v>47</v>
      </c>
      <c r="B20" s="190"/>
      <c r="C20" s="190"/>
      <c r="D20" s="190"/>
      <c r="E20" s="190"/>
      <c r="F20" s="191"/>
      <c r="G20" s="121">
        <f>SUM(G13:G19)</f>
        <v>255000</v>
      </c>
      <c r="H20" s="123">
        <f>SUM(H13:H19)</f>
        <v>255000</v>
      </c>
      <c r="I20" s="122">
        <f t="shared" ref="I20:I25" si="4">G20</f>
        <v>255000</v>
      </c>
      <c r="J20" s="75" t="s">
        <v>102</v>
      </c>
    </row>
    <row r="21" spans="1:11" ht="45" customHeight="1">
      <c r="A21" s="264">
        <v>3</v>
      </c>
      <c r="B21" s="227" t="s">
        <v>14</v>
      </c>
      <c r="C21" s="296" t="s">
        <v>15</v>
      </c>
      <c r="D21" s="297"/>
      <c r="E21" s="298"/>
      <c r="F21" s="104" t="s">
        <v>93</v>
      </c>
      <c r="G21" s="124">
        <f>212500</f>
        <v>212500</v>
      </c>
      <c r="H21" s="124">
        <f>212500</f>
        <v>212500</v>
      </c>
      <c r="I21" s="125">
        <f t="shared" si="4"/>
        <v>212500</v>
      </c>
    </row>
    <row r="22" spans="1:11" ht="34.9" customHeight="1">
      <c r="A22" s="264"/>
      <c r="B22" s="227"/>
      <c r="C22" s="212" t="s">
        <v>16</v>
      </c>
      <c r="D22" s="213"/>
      <c r="E22" s="214"/>
      <c r="F22" s="7">
        <v>430</v>
      </c>
      <c r="G22" s="126">
        <v>0</v>
      </c>
      <c r="H22" s="124">
        <f>G22</f>
        <v>0</v>
      </c>
      <c r="I22" s="127">
        <f t="shared" si="4"/>
        <v>0</v>
      </c>
    </row>
    <row r="23" spans="1:11" ht="30" customHeight="1">
      <c r="A23" s="264"/>
      <c r="B23" s="227"/>
      <c r="C23" s="212" t="s">
        <v>17</v>
      </c>
      <c r="D23" s="213"/>
      <c r="E23" s="214"/>
      <c r="F23" s="7" t="s">
        <v>94</v>
      </c>
      <c r="G23" s="126">
        <v>683655</v>
      </c>
      <c r="H23" s="124">
        <f t="shared" ref="H23:H24" si="5">G23</f>
        <v>683655</v>
      </c>
      <c r="I23" s="127">
        <f t="shared" si="4"/>
        <v>683655</v>
      </c>
      <c r="K23">
        <f>85000+36091+136000+426564</f>
        <v>683655</v>
      </c>
    </row>
    <row r="24" spans="1:11" ht="27.6" customHeight="1">
      <c r="A24" s="264"/>
      <c r="B24" s="227"/>
      <c r="C24" s="212" t="s">
        <v>18</v>
      </c>
      <c r="D24" s="213"/>
      <c r="E24" s="214"/>
      <c r="F24" s="7">
        <v>438</v>
      </c>
      <c r="G24" s="126">
        <v>0</v>
      </c>
      <c r="H24" s="124">
        <f t="shared" si="5"/>
        <v>0</v>
      </c>
      <c r="I24" s="127">
        <f t="shared" si="4"/>
        <v>0</v>
      </c>
    </row>
    <row r="25" spans="1:11" ht="25.15" customHeight="1">
      <c r="A25" s="264"/>
      <c r="B25" s="227"/>
      <c r="C25" s="217" t="s">
        <v>89</v>
      </c>
      <c r="D25" s="21" t="s">
        <v>65</v>
      </c>
      <c r="E25" s="22" t="s">
        <v>19</v>
      </c>
      <c r="F25" s="225">
        <v>441</v>
      </c>
      <c r="G25" s="300">
        <f>212500-G45</f>
        <v>197500</v>
      </c>
      <c r="H25" s="300">
        <f>G25</f>
        <v>197500</v>
      </c>
      <c r="I25" s="302">
        <f t="shared" si="4"/>
        <v>197500</v>
      </c>
    </row>
    <row r="26" spans="1:11" ht="24" customHeight="1">
      <c r="A26" s="264"/>
      <c r="B26" s="227"/>
      <c r="C26" s="219"/>
      <c r="D26" s="153">
        <v>136</v>
      </c>
      <c r="E26" s="154">
        <v>1452.2</v>
      </c>
      <c r="F26" s="198"/>
      <c r="G26" s="301"/>
      <c r="H26" s="301"/>
      <c r="I26" s="303"/>
    </row>
    <row r="27" spans="1:11" ht="23.45" customHeight="1">
      <c r="A27" s="264"/>
      <c r="B27" s="227"/>
      <c r="C27" s="212" t="s">
        <v>20</v>
      </c>
      <c r="D27" s="213"/>
      <c r="E27" s="214"/>
      <c r="F27" s="62">
        <v>461</v>
      </c>
      <c r="G27" s="126">
        <v>144500</v>
      </c>
      <c r="H27" s="126">
        <v>144500</v>
      </c>
      <c r="I27" s="127">
        <f t="shared" ref="I27:I34" si="6">G27</f>
        <v>144500</v>
      </c>
    </row>
    <row r="28" spans="1:11" ht="24.6" customHeight="1" thickBot="1">
      <c r="A28" s="264"/>
      <c r="B28" s="227"/>
      <c r="C28" s="251" t="s">
        <v>101</v>
      </c>
      <c r="D28" s="252"/>
      <c r="E28" s="253"/>
      <c r="F28" s="19" t="s">
        <v>100</v>
      </c>
      <c r="G28" s="128">
        <f>850+70975-G79</f>
        <v>51825</v>
      </c>
      <c r="H28" s="128">
        <f t="shared" ref="H28:I28" si="7">850+70975-H79</f>
        <v>51825</v>
      </c>
      <c r="I28" s="128">
        <f t="shared" si="7"/>
        <v>51825</v>
      </c>
      <c r="K28">
        <f>1700+39525+5500+4250+850</f>
        <v>51825</v>
      </c>
    </row>
    <row r="29" spans="1:11" s="75" customFormat="1" ht="24.6" customHeight="1" thickBot="1">
      <c r="A29" s="189" t="s">
        <v>46</v>
      </c>
      <c r="B29" s="190"/>
      <c r="C29" s="190"/>
      <c r="D29" s="190"/>
      <c r="E29" s="190"/>
      <c r="F29" s="191"/>
      <c r="G29" s="121">
        <f>SUM(G21:G28)</f>
        <v>1289980</v>
      </c>
      <c r="H29" s="123">
        <f>SUM(H21:H28)</f>
        <v>1289980</v>
      </c>
      <c r="I29" s="122">
        <f t="shared" si="6"/>
        <v>1289980</v>
      </c>
    </row>
    <row r="30" spans="1:11" ht="39.6" customHeight="1">
      <c r="A30" s="103">
        <v>4</v>
      </c>
      <c r="B30" s="20" t="s">
        <v>49</v>
      </c>
      <c r="C30" s="218" t="s">
        <v>51</v>
      </c>
      <c r="D30" s="254" t="s">
        <v>21</v>
      </c>
      <c r="E30" s="255"/>
      <c r="F30" s="104">
        <v>421</v>
      </c>
      <c r="G30" s="129">
        <f>126650-G54</f>
        <v>122400</v>
      </c>
      <c r="H30" s="130">
        <f>G30</f>
        <v>122400</v>
      </c>
      <c r="I30" s="131">
        <f t="shared" si="6"/>
        <v>122400</v>
      </c>
    </row>
    <row r="31" spans="1:11" ht="24" customHeight="1">
      <c r="A31" s="37"/>
      <c r="B31" s="20"/>
      <c r="C31" s="219"/>
      <c r="D31" s="223" t="s">
        <v>22</v>
      </c>
      <c r="E31" s="224"/>
      <c r="F31" s="7">
        <v>606</v>
      </c>
      <c r="G31" s="132">
        <v>17000</v>
      </c>
      <c r="H31" s="133">
        <f t="shared" ref="H31:H42" si="8">G31</f>
        <v>17000</v>
      </c>
      <c r="I31" s="119">
        <f t="shared" si="6"/>
        <v>17000</v>
      </c>
    </row>
    <row r="32" spans="1:11" ht="21" customHeight="1">
      <c r="A32" s="37"/>
      <c r="B32" s="20"/>
      <c r="C32" s="217" t="s">
        <v>23</v>
      </c>
      <c r="D32" s="223" t="s">
        <v>24</v>
      </c>
      <c r="E32" s="224"/>
      <c r="F32" s="7">
        <v>440</v>
      </c>
      <c r="G32" s="132">
        <v>714000</v>
      </c>
      <c r="H32" s="133">
        <f t="shared" si="8"/>
        <v>714000</v>
      </c>
      <c r="I32" s="119">
        <f t="shared" si="6"/>
        <v>714000</v>
      </c>
    </row>
    <row r="33" spans="1:9" ht="31.15" customHeight="1">
      <c r="A33" s="37"/>
      <c r="B33" s="20"/>
      <c r="C33" s="218"/>
      <c r="D33" s="223" t="s">
        <v>25</v>
      </c>
      <c r="E33" s="224"/>
      <c r="F33" s="7">
        <v>426</v>
      </c>
      <c r="G33" s="132">
        <v>184620</v>
      </c>
      <c r="H33" s="133">
        <f t="shared" si="8"/>
        <v>184620</v>
      </c>
      <c r="I33" s="119">
        <f t="shared" si="6"/>
        <v>184620</v>
      </c>
    </row>
    <row r="34" spans="1:9" ht="22.9" customHeight="1">
      <c r="A34" s="37"/>
      <c r="B34" s="20"/>
      <c r="C34" s="218"/>
      <c r="D34" s="223" t="s">
        <v>26</v>
      </c>
      <c r="E34" s="224"/>
      <c r="F34" s="7">
        <v>430</v>
      </c>
      <c r="G34" s="132">
        <v>8500</v>
      </c>
      <c r="H34" s="133">
        <f t="shared" si="8"/>
        <v>8500</v>
      </c>
      <c r="I34" s="119">
        <f t="shared" si="6"/>
        <v>8500</v>
      </c>
    </row>
    <row r="35" spans="1:9" ht="20.45" customHeight="1">
      <c r="A35" s="37"/>
      <c r="B35" s="20"/>
      <c r="C35" s="219"/>
      <c r="D35" s="249" t="s">
        <v>11</v>
      </c>
      <c r="E35" s="250"/>
      <c r="F35" s="3"/>
      <c r="G35" s="132">
        <v>0</v>
      </c>
      <c r="H35" s="133">
        <f t="shared" si="8"/>
        <v>0</v>
      </c>
      <c r="I35" s="119">
        <v>0</v>
      </c>
    </row>
    <row r="36" spans="1:9" ht="30.6" customHeight="1">
      <c r="A36" s="37"/>
      <c r="B36" s="20"/>
      <c r="C36" s="212" t="s">
        <v>27</v>
      </c>
      <c r="D36" s="213"/>
      <c r="E36" s="214"/>
      <c r="F36" s="7">
        <v>427</v>
      </c>
      <c r="G36" s="132">
        <v>4250</v>
      </c>
      <c r="H36" s="133">
        <f t="shared" si="8"/>
        <v>4250</v>
      </c>
      <c r="I36" s="119">
        <f>G36</f>
        <v>4250</v>
      </c>
    </row>
    <row r="37" spans="1:9" ht="22.15" customHeight="1">
      <c r="A37" s="37"/>
      <c r="B37" s="20"/>
      <c r="C37" s="212" t="s">
        <v>28</v>
      </c>
      <c r="D37" s="213"/>
      <c r="E37" s="214"/>
      <c r="F37" s="7">
        <v>436</v>
      </c>
      <c r="G37" s="132">
        <v>0</v>
      </c>
      <c r="H37" s="133">
        <f t="shared" si="8"/>
        <v>0</v>
      </c>
      <c r="I37" s="119">
        <f>G37</f>
        <v>0</v>
      </c>
    </row>
    <row r="38" spans="1:9" ht="22.9" customHeight="1">
      <c r="A38" s="37"/>
      <c r="B38" s="20"/>
      <c r="C38" s="212" t="s">
        <v>29</v>
      </c>
      <c r="D38" s="213"/>
      <c r="E38" s="214"/>
      <c r="F38" s="7">
        <v>430</v>
      </c>
      <c r="G38" s="132">
        <v>0</v>
      </c>
      <c r="H38" s="133">
        <f t="shared" si="8"/>
        <v>0</v>
      </c>
      <c r="I38" s="119">
        <f t="shared" ref="I38:I43" si="9">G38</f>
        <v>0</v>
      </c>
    </row>
    <row r="39" spans="1:9" ht="20.45" customHeight="1">
      <c r="A39" s="37"/>
      <c r="B39" s="20"/>
      <c r="C39" s="217" t="s">
        <v>50</v>
      </c>
      <c r="D39" s="223" t="s">
        <v>30</v>
      </c>
      <c r="E39" s="224"/>
      <c r="F39" s="7">
        <v>430</v>
      </c>
      <c r="G39" s="132">
        <v>0</v>
      </c>
      <c r="H39" s="133">
        <f t="shared" si="8"/>
        <v>0</v>
      </c>
      <c r="I39" s="119">
        <f t="shared" si="9"/>
        <v>0</v>
      </c>
    </row>
    <row r="40" spans="1:9" ht="21.6" customHeight="1">
      <c r="A40" s="37"/>
      <c r="B40" s="20"/>
      <c r="C40" s="218"/>
      <c r="D40" s="223" t="s">
        <v>31</v>
      </c>
      <c r="E40" s="224"/>
      <c r="F40" s="7">
        <v>421</v>
      </c>
      <c r="G40" s="132">
        <v>0</v>
      </c>
      <c r="H40" s="133">
        <f t="shared" si="8"/>
        <v>0</v>
      </c>
      <c r="I40" s="119">
        <f t="shared" si="9"/>
        <v>0</v>
      </c>
    </row>
    <row r="41" spans="1:9" ht="20.45" customHeight="1">
      <c r="A41" s="37"/>
      <c r="B41" s="20"/>
      <c r="C41" s="218"/>
      <c r="D41" s="223" t="s">
        <v>32</v>
      </c>
      <c r="E41" s="224"/>
      <c r="F41" s="7">
        <v>430</v>
      </c>
      <c r="G41" s="132">
        <v>0</v>
      </c>
      <c r="H41" s="133">
        <f t="shared" si="8"/>
        <v>0</v>
      </c>
      <c r="I41" s="119">
        <f t="shared" si="9"/>
        <v>0</v>
      </c>
    </row>
    <row r="42" spans="1:9" ht="22.9" customHeight="1">
      <c r="A42" s="216"/>
      <c r="B42" s="215"/>
      <c r="C42" s="219"/>
      <c r="D42" s="249" t="s">
        <v>11</v>
      </c>
      <c r="E42" s="250"/>
      <c r="F42" s="3"/>
      <c r="G42" s="132">
        <v>0</v>
      </c>
      <c r="H42" s="133">
        <f t="shared" si="8"/>
        <v>0</v>
      </c>
      <c r="I42" s="119">
        <f t="shared" si="9"/>
        <v>0</v>
      </c>
    </row>
    <row r="43" spans="1:9" ht="22.9" customHeight="1" thickBot="1">
      <c r="A43" s="216"/>
      <c r="B43" s="215"/>
      <c r="C43" s="220" t="s">
        <v>11</v>
      </c>
      <c r="D43" s="221"/>
      <c r="E43" s="222"/>
      <c r="F43" s="15"/>
      <c r="G43" s="120">
        <v>0</v>
      </c>
      <c r="H43" s="134">
        <v>0</v>
      </c>
      <c r="I43" s="135">
        <f t="shared" si="9"/>
        <v>0</v>
      </c>
    </row>
    <row r="44" spans="1:9" s="75" customFormat="1" ht="22.9" customHeight="1" thickBot="1">
      <c r="A44" s="192" t="s">
        <v>52</v>
      </c>
      <c r="B44" s="193"/>
      <c r="C44" s="193"/>
      <c r="D44" s="193"/>
      <c r="E44" s="193"/>
      <c r="F44" s="194"/>
      <c r="G44" s="136">
        <f>SUM(G30:G43)</f>
        <v>1050770</v>
      </c>
      <c r="H44" s="136">
        <f>SUM(H30:H43)</f>
        <v>1050770</v>
      </c>
      <c r="I44" s="137">
        <f>G44</f>
        <v>1050770</v>
      </c>
    </row>
    <row r="45" spans="1:9" ht="22.9" customHeight="1">
      <c r="A45" s="203">
        <v>5</v>
      </c>
      <c r="B45" s="206" t="s">
        <v>55</v>
      </c>
      <c r="C45" s="195" t="s">
        <v>90</v>
      </c>
      <c r="D45" s="53" t="s">
        <v>58</v>
      </c>
      <c r="E45" s="54" t="s">
        <v>19</v>
      </c>
      <c r="F45" s="197" t="s">
        <v>53</v>
      </c>
      <c r="G45" s="310">
        <v>15000</v>
      </c>
      <c r="H45" s="317">
        <f>G45</f>
        <v>15000</v>
      </c>
      <c r="I45" s="312">
        <f>G45</f>
        <v>15000</v>
      </c>
    </row>
    <row r="46" spans="1:9" ht="28.5" customHeight="1">
      <c r="A46" s="204"/>
      <c r="B46" s="207"/>
      <c r="C46" s="196"/>
      <c r="D46" s="153">
        <v>25</v>
      </c>
      <c r="E46" s="154">
        <v>600</v>
      </c>
      <c r="F46" s="198"/>
      <c r="G46" s="311"/>
      <c r="H46" s="318"/>
      <c r="I46" s="313"/>
    </row>
    <row r="47" spans="1:9" ht="33" customHeight="1" thickBot="1">
      <c r="A47" s="205"/>
      <c r="B47" s="208"/>
      <c r="C47" s="64" t="s">
        <v>54</v>
      </c>
      <c r="D47" s="55"/>
      <c r="E47" s="55"/>
      <c r="F47" s="56" t="s">
        <v>57</v>
      </c>
      <c r="G47" s="138">
        <v>0</v>
      </c>
      <c r="H47" s="139">
        <f>G47</f>
        <v>0</v>
      </c>
      <c r="I47" s="140">
        <f>G47</f>
        <v>0</v>
      </c>
    </row>
    <row r="48" spans="1:9" s="75" customFormat="1" ht="22.9" customHeight="1" thickBot="1">
      <c r="A48" s="192" t="s">
        <v>56</v>
      </c>
      <c r="B48" s="193"/>
      <c r="C48" s="193"/>
      <c r="D48" s="193"/>
      <c r="E48" s="193"/>
      <c r="F48" s="194"/>
      <c r="G48" s="136">
        <f>SUM(G45:G47)</f>
        <v>15000</v>
      </c>
      <c r="H48" s="136">
        <f>SUM(H45:H47)</f>
        <v>15000</v>
      </c>
      <c r="I48" s="137">
        <f>G48</f>
        <v>15000</v>
      </c>
    </row>
    <row r="49" spans="1:11" ht="21.6" customHeight="1">
      <c r="A49" s="277">
        <v>6</v>
      </c>
      <c r="B49" s="206" t="s">
        <v>33</v>
      </c>
      <c r="C49" s="238" t="s">
        <v>11</v>
      </c>
      <c r="D49" s="53" t="s">
        <v>91</v>
      </c>
      <c r="E49" s="54" t="s">
        <v>19</v>
      </c>
      <c r="F49" s="187">
        <v>430</v>
      </c>
      <c r="G49" s="246">
        <v>0</v>
      </c>
      <c r="H49" s="308">
        <f>G49</f>
        <v>0</v>
      </c>
      <c r="I49" s="315">
        <f>G49</f>
        <v>0</v>
      </c>
    </row>
    <row r="50" spans="1:11" ht="22.15" customHeight="1">
      <c r="A50" s="264"/>
      <c r="B50" s="227"/>
      <c r="C50" s="188"/>
      <c r="D50" s="1"/>
      <c r="E50" s="3"/>
      <c r="F50" s="243"/>
      <c r="G50" s="314"/>
      <c r="H50" s="309"/>
      <c r="I50" s="316"/>
    </row>
    <row r="51" spans="1:11" ht="22.15" customHeight="1">
      <c r="A51" s="264"/>
      <c r="B51" s="227"/>
      <c r="C51" s="239" t="s">
        <v>11</v>
      </c>
      <c r="D51" s="241"/>
      <c r="E51" s="241"/>
      <c r="F51" s="244">
        <v>430</v>
      </c>
      <c r="G51" s="247">
        <v>0</v>
      </c>
      <c r="H51" s="247">
        <f>G51</f>
        <v>0</v>
      </c>
      <c r="I51" s="306">
        <f>G51</f>
        <v>0</v>
      </c>
    </row>
    <row r="52" spans="1:11" ht="18.75" customHeight="1" thickBot="1">
      <c r="A52" s="278"/>
      <c r="B52" s="279"/>
      <c r="C52" s="240"/>
      <c r="D52" s="242"/>
      <c r="E52" s="242"/>
      <c r="F52" s="245"/>
      <c r="G52" s="248"/>
      <c r="H52" s="248"/>
      <c r="I52" s="307"/>
    </row>
    <row r="53" spans="1:11" s="75" customFormat="1" ht="24" customHeight="1" thickBot="1">
      <c r="A53" s="184" t="s">
        <v>67</v>
      </c>
      <c r="B53" s="185"/>
      <c r="C53" s="185"/>
      <c r="D53" s="185"/>
      <c r="E53" s="185"/>
      <c r="F53" s="186"/>
      <c r="G53" s="141">
        <f>SUM(G49:G52)</f>
        <v>0</v>
      </c>
      <c r="H53" s="141">
        <f>SUM(H49:H52)</f>
        <v>0</v>
      </c>
      <c r="I53" s="142">
        <f>G53</f>
        <v>0</v>
      </c>
    </row>
    <row r="54" spans="1:11" ht="32.25" customHeight="1">
      <c r="A54" s="216">
        <v>7</v>
      </c>
      <c r="B54" s="227" t="s">
        <v>34</v>
      </c>
      <c r="C54" s="261" t="s">
        <v>35</v>
      </c>
      <c r="D54" s="262"/>
      <c r="E54" s="196"/>
      <c r="F54" s="23" t="s">
        <v>92</v>
      </c>
      <c r="G54" s="143">
        <v>4250</v>
      </c>
      <c r="H54" s="143">
        <f>G54</f>
        <v>4250</v>
      </c>
      <c r="I54" s="131">
        <f>G54</f>
        <v>4250</v>
      </c>
    </row>
    <row r="55" spans="1:11" ht="32.25" customHeight="1" thickBot="1">
      <c r="A55" s="216"/>
      <c r="B55" s="227"/>
      <c r="C55" s="229" t="s">
        <v>11</v>
      </c>
      <c r="D55" s="230"/>
      <c r="E55" s="231"/>
      <c r="F55" s="23" t="s">
        <v>92</v>
      </c>
      <c r="G55" s="144">
        <v>0</v>
      </c>
      <c r="H55" s="144">
        <v>0</v>
      </c>
      <c r="I55" s="140">
        <v>0</v>
      </c>
    </row>
    <row r="56" spans="1:11" s="75" customFormat="1" ht="24.75" customHeight="1" thickBot="1">
      <c r="A56" s="189" t="s">
        <v>59</v>
      </c>
      <c r="B56" s="190"/>
      <c r="C56" s="190"/>
      <c r="D56" s="190"/>
      <c r="E56" s="190"/>
      <c r="F56" s="191"/>
      <c r="G56" s="145">
        <f>SUM(G54:G55)</f>
        <v>4250</v>
      </c>
      <c r="H56" s="145">
        <f>SUM(H54:H55)</f>
        <v>4250</v>
      </c>
      <c r="I56" s="146">
        <f>G56</f>
        <v>4250</v>
      </c>
    </row>
    <row r="57" spans="1:11" ht="22.9" customHeight="1" thickBot="1">
      <c r="A57" s="173" t="s">
        <v>60</v>
      </c>
      <c r="B57" s="174"/>
      <c r="C57" s="174"/>
      <c r="D57" s="174"/>
      <c r="E57" s="174"/>
      <c r="F57" s="175"/>
      <c r="G57" s="147">
        <f>G12+G20+G29+G44+G48+G53+G56</f>
        <v>11124293</v>
      </c>
      <c r="H57" s="147">
        <f>H12+H20+H29+H44+H48+H53+H56</f>
        <v>11124293</v>
      </c>
      <c r="I57" s="148">
        <f>I12+I20+I29+I44+I48+I53+I56</f>
        <v>9847899.0500000007</v>
      </c>
      <c r="K57">
        <f>I57/H57</f>
        <v>0.88526066780154034</v>
      </c>
    </row>
    <row r="58" spans="1:11" ht="22.9" customHeight="1">
      <c r="A58" s="232"/>
      <c r="B58" s="233"/>
      <c r="C58" s="233"/>
      <c r="D58" s="233"/>
      <c r="E58" s="233"/>
      <c r="F58" s="233"/>
      <c r="G58" s="233"/>
      <c r="H58" s="233"/>
      <c r="I58" s="304"/>
    </row>
    <row r="59" spans="1:11" ht="22.9" customHeight="1">
      <c r="A59" s="235" t="s">
        <v>61</v>
      </c>
      <c r="B59" s="236"/>
      <c r="C59" s="236"/>
      <c r="D59" s="236"/>
      <c r="E59" s="236"/>
      <c r="F59" s="236"/>
      <c r="G59" s="236"/>
      <c r="H59" s="236"/>
      <c r="I59" s="305"/>
    </row>
    <row r="60" spans="1:11" s="11" customFormat="1" ht="22.9" customHeight="1" thickBot="1">
      <c r="A60" s="38"/>
      <c r="B60" s="39"/>
      <c r="C60" s="39"/>
      <c r="D60" s="39"/>
      <c r="E60" s="39"/>
      <c r="F60" s="39"/>
      <c r="G60" s="72"/>
      <c r="H60" s="72"/>
      <c r="I60" s="108"/>
    </row>
    <row r="61" spans="1:11" ht="25.9" customHeight="1">
      <c r="A61" s="43" t="s">
        <v>0</v>
      </c>
      <c r="B61" s="32" t="s">
        <v>3</v>
      </c>
      <c r="C61" s="274" t="s">
        <v>66</v>
      </c>
      <c r="D61" s="275"/>
      <c r="E61" s="276"/>
      <c r="F61" s="35" t="s">
        <v>41</v>
      </c>
      <c r="G61" s="73" t="s">
        <v>5</v>
      </c>
      <c r="H61" s="74" t="s">
        <v>6</v>
      </c>
      <c r="I61" s="48" t="s">
        <v>86</v>
      </c>
    </row>
    <row r="62" spans="1:11" ht="35.25" customHeight="1">
      <c r="A62" s="263">
        <v>1</v>
      </c>
      <c r="B62" s="226" t="s">
        <v>36</v>
      </c>
      <c r="C62" s="63" t="s">
        <v>11</v>
      </c>
      <c r="D62" s="9"/>
      <c r="E62" s="10"/>
      <c r="F62" s="7">
        <v>439</v>
      </c>
      <c r="G62" s="150">
        <v>0</v>
      </c>
      <c r="H62" s="157">
        <v>0</v>
      </c>
      <c r="I62" s="152">
        <v>0</v>
      </c>
    </row>
    <row r="63" spans="1:11" ht="34.5" customHeight="1" thickBot="1">
      <c r="A63" s="264"/>
      <c r="B63" s="227"/>
      <c r="C63" s="271" t="s">
        <v>11</v>
      </c>
      <c r="D63" s="272"/>
      <c r="E63" s="273"/>
      <c r="F63" s="7">
        <v>439</v>
      </c>
      <c r="G63" s="158">
        <v>0</v>
      </c>
      <c r="H63" s="159">
        <v>0</v>
      </c>
      <c r="I63" s="160">
        <v>0</v>
      </c>
    </row>
    <row r="64" spans="1:11" ht="22.9" customHeight="1" thickBot="1">
      <c r="A64" s="173" t="s">
        <v>63</v>
      </c>
      <c r="B64" s="174"/>
      <c r="C64" s="174"/>
      <c r="D64" s="174"/>
      <c r="E64" s="174"/>
      <c r="F64" s="175"/>
      <c r="G64" s="71"/>
      <c r="H64" s="107"/>
      <c r="I64" s="109"/>
    </row>
    <row r="65" spans="1:9" ht="22.9" customHeight="1">
      <c r="A65" s="232"/>
      <c r="B65" s="233"/>
      <c r="C65" s="233"/>
      <c r="D65" s="233"/>
      <c r="E65" s="233"/>
      <c r="F65" s="233"/>
      <c r="G65" s="233"/>
      <c r="H65" s="233"/>
      <c r="I65" s="233"/>
    </row>
    <row r="66" spans="1:9" ht="22.9" customHeight="1">
      <c r="A66" s="235" t="s">
        <v>62</v>
      </c>
      <c r="B66" s="236"/>
      <c r="C66" s="236"/>
      <c r="D66" s="236"/>
      <c r="E66" s="236"/>
      <c r="F66" s="236"/>
      <c r="G66" s="236"/>
      <c r="H66" s="236"/>
      <c r="I66" s="236"/>
    </row>
    <row r="67" spans="1:9" ht="22.9" customHeight="1" thickBot="1">
      <c r="A67" s="269"/>
      <c r="B67" s="260"/>
      <c r="C67" s="260"/>
      <c r="D67" s="260"/>
      <c r="E67" s="260"/>
      <c r="F67" s="260"/>
      <c r="G67" s="260"/>
      <c r="H67" s="260"/>
      <c r="I67" s="260"/>
    </row>
    <row r="68" spans="1:9" ht="30" customHeight="1">
      <c r="A68" s="283" t="s">
        <v>0</v>
      </c>
      <c r="B68" s="285" t="s">
        <v>3</v>
      </c>
      <c r="C68" s="285" t="s">
        <v>4</v>
      </c>
      <c r="D68" s="280" t="s">
        <v>41</v>
      </c>
      <c r="E68" s="281"/>
      <c r="F68" s="282"/>
      <c r="G68" s="287" t="s">
        <v>5</v>
      </c>
      <c r="H68" s="319" t="s">
        <v>6</v>
      </c>
      <c r="I68" s="167" t="s">
        <v>86</v>
      </c>
    </row>
    <row r="69" spans="1:9" ht="25.5" customHeight="1">
      <c r="A69" s="284"/>
      <c r="B69" s="286"/>
      <c r="C69" s="286"/>
      <c r="D69" s="42">
        <v>430</v>
      </c>
      <c r="E69" s="42">
        <v>439</v>
      </c>
      <c r="F69" s="42">
        <v>606</v>
      </c>
      <c r="G69" s="288"/>
      <c r="H69" s="320"/>
      <c r="I69" s="168"/>
    </row>
    <row r="70" spans="1:9" ht="49.5" customHeight="1">
      <c r="A70" s="263">
        <v>1</v>
      </c>
      <c r="B70" s="226" t="s">
        <v>78</v>
      </c>
      <c r="C70" s="8" t="s">
        <v>79</v>
      </c>
      <c r="D70" s="2"/>
      <c r="E70" s="3"/>
      <c r="F70" s="3"/>
      <c r="G70" s="150">
        <v>0</v>
      </c>
      <c r="H70" s="151">
        <v>0</v>
      </c>
      <c r="I70" s="152">
        <v>0</v>
      </c>
    </row>
    <row r="71" spans="1:9" ht="40.5" customHeight="1">
      <c r="A71" s="264"/>
      <c r="B71" s="227"/>
      <c r="C71" s="8" t="s">
        <v>84</v>
      </c>
      <c r="D71" s="2"/>
      <c r="E71" s="3"/>
      <c r="F71" s="3"/>
      <c r="G71" s="150">
        <v>0</v>
      </c>
      <c r="H71" s="151">
        <v>0</v>
      </c>
      <c r="I71" s="152">
        <v>0</v>
      </c>
    </row>
    <row r="72" spans="1:9" ht="22.5" customHeight="1" thickBot="1">
      <c r="A72" s="289"/>
      <c r="B72" s="228"/>
      <c r="C72" s="44" t="s">
        <v>11</v>
      </c>
      <c r="D72" s="2"/>
      <c r="E72" s="3"/>
      <c r="F72" s="3"/>
      <c r="G72" s="150">
        <v>0</v>
      </c>
      <c r="H72" s="151">
        <v>0</v>
      </c>
      <c r="I72" s="152">
        <v>0</v>
      </c>
    </row>
    <row r="73" spans="1:9" ht="22.5" customHeight="1" thickBot="1">
      <c r="A73" s="257" t="s">
        <v>48</v>
      </c>
      <c r="B73" s="258"/>
      <c r="C73" s="258"/>
      <c r="D73" s="258"/>
      <c r="E73" s="258"/>
      <c r="F73" s="259"/>
      <c r="G73" s="155">
        <f>SUM(G70:G72)</f>
        <v>0</v>
      </c>
      <c r="H73" s="155">
        <f t="shared" ref="H73:I73" si="10">SUM(H70:H72)</f>
        <v>0</v>
      </c>
      <c r="I73" s="155">
        <f t="shared" si="10"/>
        <v>0</v>
      </c>
    </row>
    <row r="74" spans="1:9" ht="45">
      <c r="A74" s="263">
        <v>2</v>
      </c>
      <c r="B74" s="226" t="s">
        <v>75</v>
      </c>
      <c r="C74" s="8" t="s">
        <v>80</v>
      </c>
      <c r="D74" s="2"/>
      <c r="E74" s="3"/>
      <c r="F74" s="3"/>
      <c r="G74" s="150">
        <v>0</v>
      </c>
      <c r="H74" s="151">
        <v>0</v>
      </c>
      <c r="I74" s="152">
        <v>0</v>
      </c>
    </row>
    <row r="75" spans="1:9" ht="45">
      <c r="A75" s="264"/>
      <c r="B75" s="227"/>
      <c r="C75" s="8" t="s">
        <v>81</v>
      </c>
      <c r="D75" s="2"/>
      <c r="E75" s="3"/>
      <c r="F75" s="3"/>
      <c r="G75" s="150">
        <v>0</v>
      </c>
      <c r="H75" s="151">
        <v>0</v>
      </c>
      <c r="I75" s="152">
        <v>0</v>
      </c>
    </row>
    <row r="76" spans="1:9" ht="67.5">
      <c r="A76" s="264"/>
      <c r="B76" s="227"/>
      <c r="C76" s="8" t="s">
        <v>82</v>
      </c>
      <c r="D76" s="2"/>
      <c r="E76" s="3"/>
      <c r="F76" s="3"/>
      <c r="G76" s="150">
        <v>0</v>
      </c>
      <c r="H76" s="151">
        <v>0</v>
      </c>
      <c r="I76" s="152">
        <v>0</v>
      </c>
    </row>
    <row r="77" spans="1:9" ht="20.45" customHeight="1" thickBot="1">
      <c r="A77" s="289"/>
      <c r="B77" s="228"/>
      <c r="C77" s="46" t="s">
        <v>11</v>
      </c>
      <c r="D77" s="2"/>
      <c r="E77" s="3"/>
      <c r="F77" s="3"/>
      <c r="G77" s="150">
        <v>0</v>
      </c>
      <c r="H77" s="151">
        <v>0</v>
      </c>
      <c r="I77" s="152">
        <v>0</v>
      </c>
    </row>
    <row r="78" spans="1:9" ht="20.45" customHeight="1" thickBot="1">
      <c r="A78" s="257" t="s">
        <v>47</v>
      </c>
      <c r="B78" s="258"/>
      <c r="C78" s="258"/>
      <c r="D78" s="258"/>
      <c r="E78" s="258"/>
      <c r="F78" s="259"/>
      <c r="G78" s="155">
        <f>SUM(G74:G77)</f>
        <v>0</v>
      </c>
      <c r="H78" s="155">
        <f t="shared" ref="H78:I78" si="11">SUM(H74:H77)</f>
        <v>0</v>
      </c>
      <c r="I78" s="155">
        <f t="shared" si="11"/>
        <v>0</v>
      </c>
    </row>
    <row r="79" spans="1:9" ht="50.25" customHeight="1">
      <c r="A79" s="263">
        <v>3</v>
      </c>
      <c r="B79" s="226" t="s">
        <v>76</v>
      </c>
      <c r="C79" s="8" t="s">
        <v>72</v>
      </c>
      <c r="D79" s="149">
        <v>20000</v>
      </c>
      <c r="E79" s="3"/>
      <c r="F79" s="3"/>
      <c r="G79" s="150">
        <f>D79</f>
        <v>20000</v>
      </c>
      <c r="H79" s="151">
        <f>G79</f>
        <v>20000</v>
      </c>
      <c r="I79" s="152">
        <f>H79</f>
        <v>20000</v>
      </c>
    </row>
    <row r="80" spans="1:9" ht="45">
      <c r="A80" s="264"/>
      <c r="B80" s="227"/>
      <c r="C80" s="8" t="s">
        <v>73</v>
      </c>
      <c r="D80" s="2"/>
      <c r="E80" s="3"/>
      <c r="F80" s="3"/>
      <c r="G80" s="150">
        <v>0</v>
      </c>
      <c r="H80" s="151">
        <v>0</v>
      </c>
      <c r="I80" s="152">
        <v>0</v>
      </c>
    </row>
    <row r="81" spans="1:13" ht="23.45" customHeight="1" thickBot="1">
      <c r="A81" s="289"/>
      <c r="B81" s="228"/>
      <c r="C81" s="45" t="s">
        <v>11</v>
      </c>
      <c r="D81" s="2"/>
      <c r="E81" s="3"/>
      <c r="F81" s="3"/>
      <c r="G81" s="150"/>
      <c r="H81" s="151"/>
      <c r="I81" s="152"/>
    </row>
    <row r="82" spans="1:13" ht="23.45" customHeight="1" thickBot="1">
      <c r="A82" s="257" t="s">
        <v>46</v>
      </c>
      <c r="B82" s="258"/>
      <c r="C82" s="258"/>
      <c r="D82" s="258"/>
      <c r="E82" s="258"/>
      <c r="F82" s="259"/>
      <c r="G82" s="155">
        <f>SUM(G79:G81)</f>
        <v>20000</v>
      </c>
      <c r="H82" s="155">
        <f t="shared" ref="H82:I82" si="12">SUM(H79:H81)</f>
        <v>20000</v>
      </c>
      <c r="I82" s="155">
        <f t="shared" si="12"/>
        <v>20000</v>
      </c>
    </row>
    <row r="83" spans="1:13" ht="37.5" customHeight="1">
      <c r="A83" s="263">
        <v>4</v>
      </c>
      <c r="B83" s="290" t="s">
        <v>70</v>
      </c>
      <c r="C83" s="8" t="s">
        <v>83</v>
      </c>
      <c r="D83" s="2"/>
      <c r="E83" s="3"/>
      <c r="F83" s="3"/>
      <c r="G83" s="150">
        <v>0</v>
      </c>
      <c r="H83" s="150">
        <v>0</v>
      </c>
      <c r="I83" s="150">
        <v>0</v>
      </c>
    </row>
    <row r="84" spans="1:13" ht="31.5" customHeight="1">
      <c r="A84" s="264"/>
      <c r="B84" s="291"/>
      <c r="C84" s="8" t="s">
        <v>37</v>
      </c>
      <c r="D84" s="2"/>
      <c r="E84" s="3"/>
      <c r="F84" s="3"/>
      <c r="G84" s="150">
        <v>0</v>
      </c>
      <c r="H84" s="150">
        <v>0</v>
      </c>
      <c r="I84" s="150">
        <v>0</v>
      </c>
    </row>
    <row r="85" spans="1:13" ht="33.75" customHeight="1" thickBot="1">
      <c r="A85" s="264"/>
      <c r="B85" s="291"/>
      <c r="C85" s="44" t="s">
        <v>11</v>
      </c>
      <c r="D85" s="2"/>
      <c r="E85" s="3"/>
      <c r="F85" s="3"/>
      <c r="G85" s="150">
        <v>0</v>
      </c>
      <c r="H85" s="150">
        <v>0</v>
      </c>
      <c r="I85" s="150">
        <v>0</v>
      </c>
    </row>
    <row r="86" spans="1:13" ht="24.75" customHeight="1" thickBot="1">
      <c r="A86" s="257" t="s">
        <v>52</v>
      </c>
      <c r="B86" s="258"/>
      <c r="C86" s="258"/>
      <c r="D86" s="258"/>
      <c r="E86" s="258"/>
      <c r="F86" s="259"/>
      <c r="G86" s="155">
        <f>SUM(G83:G85)</f>
        <v>0</v>
      </c>
      <c r="H86" s="155">
        <f t="shared" ref="H86:I86" si="13">SUM(H83:H85)</f>
        <v>0</v>
      </c>
      <c r="I86" s="155">
        <f t="shared" si="13"/>
        <v>0</v>
      </c>
    </row>
    <row r="87" spans="1:13" ht="36" customHeight="1">
      <c r="A87" s="263">
        <v>5</v>
      </c>
      <c r="B87" s="226" t="s">
        <v>71</v>
      </c>
      <c r="C87" s="8" t="s">
        <v>74</v>
      </c>
      <c r="D87" s="2"/>
      <c r="E87" s="3"/>
      <c r="F87" s="3"/>
      <c r="G87" s="150">
        <v>0</v>
      </c>
      <c r="H87" s="150">
        <v>0</v>
      </c>
      <c r="I87" s="150">
        <v>0</v>
      </c>
    </row>
    <row r="88" spans="1:13" ht="34.9" customHeight="1" thickBot="1">
      <c r="A88" s="264"/>
      <c r="B88" s="227"/>
      <c r="C88" s="44" t="s">
        <v>11</v>
      </c>
      <c r="D88" s="2"/>
      <c r="E88" s="3"/>
      <c r="F88" s="3"/>
      <c r="G88" s="150">
        <v>0</v>
      </c>
      <c r="H88" s="150">
        <v>0</v>
      </c>
      <c r="I88" s="150">
        <v>0</v>
      </c>
    </row>
    <row r="89" spans="1:13" ht="26.25" customHeight="1" thickBot="1">
      <c r="A89" s="257" t="s">
        <v>56</v>
      </c>
      <c r="B89" s="258"/>
      <c r="C89" s="258"/>
      <c r="D89" s="258"/>
      <c r="E89" s="258"/>
      <c r="F89" s="259"/>
      <c r="G89" s="155">
        <f>SUM(G87:G88)</f>
        <v>0</v>
      </c>
      <c r="H89" s="155">
        <f t="shared" ref="H89:I89" si="14">SUM(H87:H88)</f>
        <v>0</v>
      </c>
      <c r="I89" s="155">
        <f t="shared" si="14"/>
        <v>0</v>
      </c>
    </row>
    <row r="90" spans="1:13" ht="24" customHeight="1" thickBot="1">
      <c r="A90" s="173" t="s">
        <v>69</v>
      </c>
      <c r="B90" s="174"/>
      <c r="C90" s="174"/>
      <c r="D90" s="174"/>
      <c r="E90" s="174"/>
      <c r="F90" s="175"/>
      <c r="G90" s="156">
        <f>G73+G78+G82+G86+G89</f>
        <v>20000</v>
      </c>
      <c r="H90" s="156">
        <f t="shared" ref="H90:I90" si="15">H73+H78+H82+H86+H89</f>
        <v>20000</v>
      </c>
      <c r="I90" s="156">
        <f t="shared" si="15"/>
        <v>20000</v>
      </c>
    </row>
    <row r="91" spans="1:13" ht="24" customHeight="1" thickBot="1">
      <c r="A91" s="173" t="s">
        <v>77</v>
      </c>
      <c r="B91" s="174"/>
      <c r="C91" s="174"/>
      <c r="D91" s="174"/>
      <c r="E91" s="174"/>
      <c r="F91" s="175"/>
      <c r="G91" s="156">
        <f>G90+G64+G57</f>
        <v>11144293</v>
      </c>
      <c r="H91" s="156">
        <f t="shared" ref="H91:I91" si="16">H90+H64+H57</f>
        <v>11144293</v>
      </c>
      <c r="I91" s="156">
        <f t="shared" si="16"/>
        <v>9867899.0500000007</v>
      </c>
      <c r="K91" s="162">
        <f>I91/H91</f>
        <v>0.88546658365855968</v>
      </c>
      <c r="L91" s="161">
        <f>G91/4</f>
        <v>2786073.25</v>
      </c>
      <c r="M91" s="161">
        <f>I91/4</f>
        <v>2466974.7625000002</v>
      </c>
    </row>
    <row r="93" spans="1:13">
      <c r="A93" s="12" t="s">
        <v>11</v>
      </c>
      <c r="B93" t="s">
        <v>97</v>
      </c>
    </row>
    <row r="94" spans="1:13">
      <c r="A94" s="12" t="s">
        <v>42</v>
      </c>
      <c r="B94" t="s">
        <v>68</v>
      </c>
    </row>
    <row r="95" spans="1:13">
      <c r="A95" s="65" t="s">
        <v>96</v>
      </c>
      <c r="B95" t="s">
        <v>98</v>
      </c>
    </row>
  </sheetData>
  <mergeCells count="112">
    <mergeCell ref="A70:A72"/>
    <mergeCell ref="B70:B72"/>
    <mergeCell ref="A73:F73"/>
    <mergeCell ref="A74:A77"/>
    <mergeCell ref="B74:B77"/>
    <mergeCell ref="H68:H69"/>
    <mergeCell ref="A64:F64"/>
    <mergeCell ref="A65:I65"/>
    <mergeCell ref="A66:I66"/>
    <mergeCell ref="A67:I67"/>
    <mergeCell ref="A68:A69"/>
    <mergeCell ref="B68:B69"/>
    <mergeCell ref="C68:C69"/>
    <mergeCell ref="D68:F68"/>
    <mergeCell ref="G68:G69"/>
    <mergeCell ref="I68:I69"/>
    <mergeCell ref="A86:F86"/>
    <mergeCell ref="A87:A88"/>
    <mergeCell ref="B87:B88"/>
    <mergeCell ref="A89:F89"/>
    <mergeCell ref="A90:F90"/>
    <mergeCell ref="A91:F91"/>
    <mergeCell ref="A78:F78"/>
    <mergeCell ref="A79:A81"/>
    <mergeCell ref="B79:B81"/>
    <mergeCell ref="A82:F82"/>
    <mergeCell ref="A83:A85"/>
    <mergeCell ref="B83:B85"/>
    <mergeCell ref="A62:A63"/>
    <mergeCell ref="B62:B63"/>
    <mergeCell ref="C63:E63"/>
    <mergeCell ref="A53:F53"/>
    <mergeCell ref="A54:A55"/>
    <mergeCell ref="B54:B55"/>
    <mergeCell ref="C54:E54"/>
    <mergeCell ref="C55:E55"/>
    <mergeCell ref="A56:F56"/>
    <mergeCell ref="A57:F57"/>
    <mergeCell ref="A58:I58"/>
    <mergeCell ref="A59:I59"/>
    <mergeCell ref="C61:E61"/>
    <mergeCell ref="G51:G52"/>
    <mergeCell ref="I51:I52"/>
    <mergeCell ref="H49:H50"/>
    <mergeCell ref="H51:H52"/>
    <mergeCell ref="G45:G46"/>
    <mergeCell ref="I45:I46"/>
    <mergeCell ref="A48:F48"/>
    <mergeCell ref="A49:A52"/>
    <mergeCell ref="B49:B52"/>
    <mergeCell ref="C49:C50"/>
    <mergeCell ref="F49:F50"/>
    <mergeCell ref="G49:G50"/>
    <mergeCell ref="I49:I50"/>
    <mergeCell ref="H45:H46"/>
    <mergeCell ref="C51:C52"/>
    <mergeCell ref="D51:D52"/>
    <mergeCell ref="E51:E52"/>
    <mergeCell ref="F51:F52"/>
    <mergeCell ref="C36:E36"/>
    <mergeCell ref="C37:E37"/>
    <mergeCell ref="C38:E38"/>
    <mergeCell ref="C39:C42"/>
    <mergeCell ref="D39:E39"/>
    <mergeCell ref="D40:E40"/>
    <mergeCell ref="D41:E41"/>
    <mergeCell ref="A44:F44"/>
    <mergeCell ref="A45:A47"/>
    <mergeCell ref="B45:B47"/>
    <mergeCell ref="C45:C46"/>
    <mergeCell ref="F45:F46"/>
    <mergeCell ref="A42:A43"/>
    <mergeCell ref="B42:B43"/>
    <mergeCell ref="D42:E42"/>
    <mergeCell ref="C43:E43"/>
    <mergeCell ref="F25:F26"/>
    <mergeCell ref="G25:G26"/>
    <mergeCell ref="I25:I26"/>
    <mergeCell ref="C27:E27"/>
    <mergeCell ref="C28:E28"/>
    <mergeCell ref="A29:F29"/>
    <mergeCell ref="C30:C31"/>
    <mergeCell ref="D30:E30"/>
    <mergeCell ref="D31:E31"/>
    <mergeCell ref="C32:C35"/>
    <mergeCell ref="D32:E32"/>
    <mergeCell ref="D33:E33"/>
    <mergeCell ref="D34:E34"/>
    <mergeCell ref="D35:E35"/>
    <mergeCell ref="A20:F20"/>
    <mergeCell ref="A21:A28"/>
    <mergeCell ref="B21:B28"/>
    <mergeCell ref="C21:E21"/>
    <mergeCell ref="C22:E22"/>
    <mergeCell ref="C23:E23"/>
    <mergeCell ref="C24:E24"/>
    <mergeCell ref="C25:C26"/>
    <mergeCell ref="H13:H14"/>
    <mergeCell ref="H25:H26"/>
    <mergeCell ref="A12:F12"/>
    <mergeCell ref="A13:A19"/>
    <mergeCell ref="B13:B19"/>
    <mergeCell ref="C13:C14"/>
    <mergeCell ref="F13:F14"/>
    <mergeCell ref="G13:G14"/>
    <mergeCell ref="G4:I4"/>
    <mergeCell ref="G5:I5"/>
    <mergeCell ref="A6:I6"/>
    <mergeCell ref="G7:I7"/>
    <mergeCell ref="A9:A11"/>
    <mergeCell ref="B9:B11"/>
    <mergeCell ref="I13:I14"/>
  </mergeCells>
  <pageMargins left="0.23622047244094491" right="0.23622047244094491" top="0.39370078740157483" bottom="0.39370078740157483" header="0.31496062992125984" footer="0.31496062992125984"/>
  <pageSetup paperSize="9"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Arkusz3</vt:lpstr>
      <vt:lpstr>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aorszewska</cp:lastModifiedBy>
  <cp:lastPrinted>2015-12-18T08:50:36Z</cp:lastPrinted>
  <dcterms:created xsi:type="dcterms:W3CDTF">2015-09-28T11:49:28Z</dcterms:created>
  <dcterms:modified xsi:type="dcterms:W3CDTF">2015-12-18T09:21:33Z</dcterms:modified>
</cp:coreProperties>
</file>