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20730" windowHeight="961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22" i="1" l="1"/>
  <c r="I79" i="1"/>
  <c r="I86" i="1"/>
  <c r="I85" i="1"/>
  <c r="I84" i="1"/>
  <c r="I83" i="1"/>
  <c r="I57" i="1"/>
  <c r="I45" i="1"/>
  <c r="I44" i="1"/>
  <c r="I30" i="1"/>
  <c r="I9" i="1"/>
  <c r="I70" i="1" l="1"/>
  <c r="I48" i="1"/>
  <c r="I37" i="1"/>
  <c r="I36" i="1"/>
  <c r="I35" i="1"/>
  <c r="I33" i="1"/>
  <c r="I32" i="1"/>
  <c r="I31" i="1"/>
  <c r="I16" i="1"/>
  <c r="I13" i="1"/>
  <c r="I10" i="1"/>
  <c r="I12" i="1"/>
  <c r="H20" i="1"/>
  <c r="I20" i="1"/>
  <c r="I29" i="1" l="1"/>
  <c r="H48" i="1" l="1"/>
  <c r="I34" i="1"/>
  <c r="E10" i="1" l="1"/>
  <c r="E9" i="1"/>
  <c r="H33" i="1" l="1"/>
  <c r="H31" i="1"/>
  <c r="H32" i="1"/>
  <c r="E46" i="1" l="1"/>
  <c r="E16" i="1"/>
  <c r="E14" i="1"/>
  <c r="H85" i="1"/>
  <c r="I64" i="1"/>
  <c r="H64" i="1"/>
  <c r="G64" i="1"/>
  <c r="H89" i="1"/>
  <c r="I89" i="1"/>
  <c r="G89" i="1"/>
  <c r="G86" i="1"/>
  <c r="G82" i="1"/>
  <c r="H78" i="1"/>
  <c r="I78" i="1"/>
  <c r="G78" i="1"/>
  <c r="G73" i="1"/>
  <c r="I87" i="1"/>
  <c r="H87" i="1"/>
  <c r="H84" i="1"/>
  <c r="H83" i="1"/>
  <c r="H80" i="1"/>
  <c r="I80" i="1"/>
  <c r="H79" i="1"/>
  <c r="H82" i="1" s="1"/>
  <c r="I75" i="1"/>
  <c r="I76" i="1"/>
  <c r="I74" i="1"/>
  <c r="H75" i="1"/>
  <c r="H76" i="1"/>
  <c r="H74" i="1"/>
  <c r="I71" i="1"/>
  <c r="H71" i="1"/>
  <c r="H70" i="1"/>
  <c r="I73" i="1" s="1"/>
  <c r="G56" i="1"/>
  <c r="I55" i="1"/>
  <c r="H55" i="1"/>
  <c r="H54" i="1"/>
  <c r="I54" i="1" s="1"/>
  <c r="I56" i="1" s="1"/>
  <c r="G53" i="1"/>
  <c r="H53" i="1"/>
  <c r="I53" i="1"/>
  <c r="I51" i="1"/>
  <c r="I49" i="1"/>
  <c r="H51" i="1"/>
  <c r="H49" i="1"/>
  <c r="G48" i="1"/>
  <c r="I47" i="1"/>
  <c r="H47" i="1"/>
  <c r="H45" i="1"/>
  <c r="G44" i="1"/>
  <c r="H35" i="1"/>
  <c r="H36" i="1"/>
  <c r="H37" i="1"/>
  <c r="H38" i="1"/>
  <c r="I38" i="1"/>
  <c r="H39" i="1"/>
  <c r="I39" i="1" s="1"/>
  <c r="H40" i="1"/>
  <c r="I40" i="1"/>
  <c r="H41" i="1"/>
  <c r="I41" i="1" s="1"/>
  <c r="H30" i="1"/>
  <c r="G29" i="1"/>
  <c r="I21" i="1"/>
  <c r="I23" i="1"/>
  <c r="I24" i="1"/>
  <c r="I27" i="1"/>
  <c r="I25" i="1"/>
  <c r="H27" i="1"/>
  <c r="H22" i="1"/>
  <c r="H29" i="1" s="1"/>
  <c r="H23" i="1"/>
  <c r="H24" i="1"/>
  <c r="H25" i="1"/>
  <c r="H21" i="1"/>
  <c r="G20" i="1"/>
  <c r="H16" i="1"/>
  <c r="H17" i="1"/>
  <c r="I17" i="1" s="1"/>
  <c r="H18" i="1"/>
  <c r="I18" i="1"/>
  <c r="H15" i="1"/>
  <c r="I15" i="1" s="1"/>
  <c r="H13" i="1"/>
  <c r="G12" i="1"/>
  <c r="H10" i="1"/>
  <c r="H9" i="1"/>
  <c r="G57" i="1" l="1"/>
  <c r="I82" i="1"/>
  <c r="I90" i="1" s="1"/>
  <c r="H73" i="1"/>
  <c r="H44" i="1"/>
  <c r="H12" i="1"/>
  <c r="H56" i="1"/>
  <c r="H86" i="1"/>
  <c r="G90" i="1"/>
  <c r="H90" i="1" l="1"/>
  <c r="H57" i="1"/>
  <c r="G91" i="1"/>
  <c r="I91" i="1" l="1"/>
  <c r="H91" i="1"/>
</calcChain>
</file>

<file path=xl/sharedStrings.xml><?xml version="1.0" encoding="utf-8"?>
<sst xmlns="http://schemas.openxmlformats.org/spreadsheetml/2006/main" count="166" uniqueCount="96">
  <si>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</si>
  <si>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</si>
  <si>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</si>
  <si>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</si>
  <si>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</si>
  <si>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</si>
  <si>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</si>
  <si>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</si>
  <si>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Podnoszenie kwalifikacji pracowników zaangażowanych w proces realizacji RPO WZ</t>
  </si>
  <si>
    <t>Kursy językowe</t>
  </si>
  <si>
    <t>*</t>
  </si>
  <si>
    <t>Szacowany średni koszt jednostkowy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</si>
  <si>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</si>
  <si>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</si>
  <si>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</si>
  <si>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</si>
  <si>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</si>
  <si>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</si>
  <si>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</si>
  <si>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</si>
  <si>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</si>
  <si>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</si>
  <si>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</si>
  <si>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</si>
  <si>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</si>
  <si>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</si>
  <si>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</si>
  <si>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</si>
  <si>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</si>
  <si>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</si>
  <si>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</si>
  <si>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</si>
  <si>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</si>
  <si>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</si>
  <si>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</si>
  <si>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</si>
  <si>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</si>
  <si>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</si>
  <si>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</si>
  <si>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</si>
  <si>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</si>
  <si>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</si>
  <si>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</si>
  <si>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</si>
  <si>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</si>
  <si>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</si>
  <si>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</si>
  <si>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</si>
  <si>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</si>
  <si>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</si>
  <si>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</si>
  <si>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 xml:space="preserve">Pokrycie kosztów podróży służbowych krajowych i zagranicznych służących prawidłowemu funkcjonowaniu Programu </t>
  </si>
  <si>
    <t>Razem poz. 5: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</si>
  <si>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</si>
  <si>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</si>
  <si>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</si>
  <si>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</si>
  <si>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</si>
  <si>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</si>
  <si>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</si>
  <si>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</si>
  <si>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</si>
  <si>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</si>
  <si>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</si>
  <si>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</si>
  <si>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</si>
  <si>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</si>
  <si>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</si>
  <si>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</si>
  <si>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</si>
  <si>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</si>
  <si>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</si>
  <si>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</si>
  <si>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</si>
  <si>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</si>
  <si>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</si>
  <si>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</si>
  <si>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</si>
  <si>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</si>
  <si>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</si>
  <si>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</si>
  <si>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</si>
  <si>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</si>
  <si>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</si>
  <si>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</si>
  <si>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</si>
  <si>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</si>
  <si>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</si>
  <si>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</si>
  <si>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</si>
  <si>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</si>
  <si>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</si>
  <si>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bieżące</t>
  </si>
  <si>
    <t>inwestycyjne</t>
  </si>
  <si>
    <t>gadżety i materiały promocyjne</t>
  </si>
  <si>
    <t>Opłata za monitoring obiektu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</si>
</sst>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00000000000"/>
  </numFmts>
  <fonts count="13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charset val="238"/>
    </font>
    <font>
      <sz val="1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9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7" fillId="0" borderId="0" xfId="0" applyFont="1"/>
    <xf numFmtId="0" fontId="4" fillId="3" borderId="4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7" xfId="0" applyBorder="1" applyAlignment="1">
      <alignment horizontal="right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44" fontId="0" fillId="0" borderId="4" xfId="1" applyFont="1" applyBorder="1"/>
    <xf numFmtId="44" fontId="0" fillId="0" borderId="3" xfId="1" applyFont="1" applyBorder="1"/>
    <xf numFmtId="44" fontId="0" fillId="0" borderId="45" xfId="1" applyFont="1" applyBorder="1" applyAlignment="1">
      <alignment horizontal="center" vertical="center"/>
    </xf>
    <xf numFmtId="44" fontId="0" fillId="0" borderId="8" xfId="1" applyFont="1" applyBorder="1"/>
    <xf numFmtId="44" fontId="0" fillId="0" borderId="45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37" xfId="1" applyFont="1" applyBorder="1"/>
    <xf numFmtId="44" fontId="0" fillId="4" borderId="16" xfId="1" applyFont="1" applyFill="1" applyBorder="1"/>
    <xf numFmtId="44" fontId="0" fillId="0" borderId="30" xfId="1" applyFont="1" applyBorder="1"/>
    <xf numFmtId="44" fontId="0" fillId="0" borderId="44" xfId="1" applyFont="1" applyBorder="1"/>
    <xf numFmtId="44" fontId="0" fillId="0" borderId="26" xfId="1" applyFont="1" applyBorder="1"/>
    <xf numFmtId="44" fontId="0" fillId="0" borderId="25" xfId="1" applyFont="1" applyBorder="1"/>
    <xf numFmtId="44" fontId="0" fillId="4" borderId="34" xfId="1" applyFont="1" applyFill="1" applyBorder="1"/>
    <xf numFmtId="44" fontId="0" fillId="4" borderId="40" xfId="1" applyFont="1" applyFill="1" applyBorder="1"/>
    <xf numFmtId="44" fontId="0" fillId="4" borderId="46" xfId="1" applyFont="1" applyFill="1" applyBorder="1"/>
    <xf numFmtId="44" fontId="0" fillId="3" borderId="16" xfId="0" applyNumberFormat="1" applyFill="1" applyBorder="1"/>
    <xf numFmtId="44" fontId="0" fillId="4" borderId="1" xfId="0" applyNumberForma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0" fillId="0" borderId="1" xfId="1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44" fontId="0" fillId="4" borderId="1" xfId="1" applyFont="1" applyFill="1" applyBorder="1"/>
    <xf numFmtId="44" fontId="0" fillId="4" borderId="45" xfId="0" applyNumberFormat="1" applyFill="1" applyBorder="1"/>
    <xf numFmtId="44" fontId="0" fillId="4" borderId="45" xfId="1" applyFont="1" applyFill="1" applyBorder="1" applyAlignment="1">
      <alignment horizontal="center" vertical="center"/>
    </xf>
    <xf numFmtId="44" fontId="0" fillId="4" borderId="45" xfId="1" applyFont="1" applyFill="1" applyBorder="1"/>
    <xf numFmtId="0" fontId="0" fillId="0" borderId="47" xfId="0" applyBorder="1"/>
    <xf numFmtId="44" fontId="0" fillId="0" borderId="47" xfId="1" applyFont="1" applyBorder="1"/>
    <xf numFmtId="44" fontId="0" fillId="4" borderId="49" xfId="1" applyFont="1" applyFill="1" applyBorder="1"/>
    <xf numFmtId="44" fontId="0" fillId="4" borderId="15" xfId="1" applyFont="1" applyFill="1" applyBorder="1"/>
    <xf numFmtId="44" fontId="0" fillId="3" borderId="16" xfId="1" applyFont="1" applyFill="1" applyBorder="1"/>
    <xf numFmtId="44" fontId="0" fillId="3" borderId="15" xfId="1" applyFont="1" applyFill="1" applyBorder="1"/>
    <xf numFmtId="44" fontId="0" fillId="3" borderId="46" xfId="1" applyFont="1" applyFill="1" applyBorder="1"/>
    <xf numFmtId="44" fontId="0" fillId="3" borderId="49" xfId="1" applyFont="1" applyFill="1" applyBorder="1"/>
    <xf numFmtId="44" fontId="0" fillId="0" borderId="0" xfId="0" applyNumberFormat="1"/>
    <xf numFmtId="44" fontId="0" fillId="0" borderId="10" xfId="1" applyFont="1" applyFill="1" applyBorder="1"/>
    <xf numFmtId="44" fontId="0" fillId="0" borderId="1" xfId="1" applyFont="1" applyFill="1" applyBorder="1"/>
    <xf numFmtId="44" fontId="0" fillId="3" borderId="49" xfId="1" applyNumberFormat="1" applyFont="1" applyFill="1" applyBorder="1"/>
    <xf numFmtId="44" fontId="0" fillId="0" borderId="45" xfId="1" applyNumberFormat="1" applyFont="1" applyBorder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0" borderId="1" xfId="1" applyNumberFormat="1" applyFont="1" applyBorder="1"/>
    <xf numFmtId="44" fontId="12" fillId="0" borderId="4" xfId="1" applyFont="1" applyBorder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0" fontId="8" fillId="3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3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4" fontId="0" fillId="0" borderId="1" xfId="1" applyFont="1" applyBorder="1" applyAlignment="1">
      <alignment wrapText="1"/>
    </xf>
    <xf numFmtId="44" fontId="0" fillId="0" borderId="47" xfId="1" applyFont="1" applyBorder="1" applyAlignment="1">
      <alignment wrapText="1"/>
    </xf>
    <xf numFmtId="44" fontId="0" fillId="0" borderId="30" xfId="1" applyFont="1" applyBorder="1" applyAlignment="1">
      <alignment wrapText="1"/>
    </xf>
    <xf numFmtId="44" fontId="0" fillId="0" borderId="45" xfId="1" applyFont="1" applyBorder="1" applyAlignment="1">
      <alignment wrapText="1"/>
    </xf>
    <xf numFmtId="44" fontId="0" fillId="0" borderId="44" xfId="1" applyFon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1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8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7" fillId="4" borderId="48" xfId="0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/>
    </xf>
    <xf numFmtId="44" fontId="1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11" fillId="2" borderId="1" xfId="1" applyFont="1" applyFill="1" applyBorder="1" applyAlignment="1">
      <alignment horizontal="left" vertical="center" wrapText="1"/>
    </xf>
    <xf numFmtId="44" fontId="11" fillId="0" borderId="1" xfId="1" applyFont="1" applyBorder="1" applyAlignment="1">
      <alignment wrapText="1"/>
    </xf>
    <xf numFmtId="44" fontId="11" fillId="2" borderId="45" xfId="1" applyFont="1" applyFill="1" applyBorder="1" applyAlignment="1">
      <alignment horizontal="left" vertical="center" wrapText="1"/>
    </xf>
    <xf numFmtId="44" fontId="11" fillId="0" borderId="45" xfId="1" applyFont="1" applyBorder="1" applyAlignment="1">
      <alignment vertical="center" wrapText="1"/>
    </xf>
    <xf numFmtId="44" fontId="0" fillId="0" borderId="17" xfId="1" applyFont="1" applyBorder="1" applyAlignment="1">
      <alignment wrapText="1"/>
    </xf>
    <xf numFmtId="44" fontId="0" fillId="0" borderId="9" xfId="1" applyFont="1" applyBorder="1" applyAlignment="1">
      <alignment wrapText="1"/>
    </xf>
    <xf numFmtId="44" fontId="0" fillId="0" borderId="1" xfId="1" applyFont="1" applyBorder="1" applyAlignment="1"/>
    <xf numFmtId="44" fontId="0" fillId="0" borderId="28" xfId="1" applyFont="1" applyBorder="1" applyAlignment="1"/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28" xfId="1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vertical="top" wrapText="1"/>
    </xf>
    <xf numFmtId="0" fontId="0" fillId="3" borderId="48" xfId="0" applyFill="1" applyBorder="1" applyAlignment="1">
      <alignment horizontal="left" vertical="top" wrapText="1"/>
    </xf>
    <xf numFmtId="0" fontId="0" fillId="0" borderId="48" xfId="0" applyBorder="1" applyAlignment="1">
      <alignment wrapText="1"/>
    </xf>
    <xf numFmtId="0" fontId="7" fillId="4" borderId="36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4" fontId="0" fillId="0" borderId="34" xfId="1" applyFont="1" applyBorder="1" applyAlignment="1"/>
    <xf numFmtId="44" fontId="0" fillId="0" borderId="35" xfId="1" applyFont="1" applyBorder="1" applyAlignment="1"/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44" fontId="0" fillId="0" borderId="45" xfId="1" applyFont="1" applyBorder="1" applyAlignment="1"/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0" fontId="0" fillId="3" borderId="39" xfId="0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K95"/>
  <sheetViews>
    <sheetView tabSelected="1" topLeftCell="B7" zoomScaleNormal="100" workbookViewId="0">
      <selection activeCell="D14" sqref="D14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  <col min="11" max="11" width="30.25" customWidth="1"/>
  </cols>
  <sheetData>
    <row r="1" spans="1:11" ht="93" customHeight="1"/>
    <row r="2" spans="1:11" ht="15">
      <c r="A2" s="31" t="s">
        <v>78</v>
      </c>
    </row>
    <row r="4" spans="1:11" ht="28.15" customHeight="1">
      <c r="A4" s="12" t="s">
        <v>84</v>
      </c>
      <c r="B4" s="13"/>
      <c r="C4" s="13"/>
      <c r="D4" s="13"/>
      <c r="E4" s="13"/>
      <c r="F4" s="13"/>
      <c r="G4" s="145"/>
      <c r="H4" s="145"/>
      <c r="I4" s="145"/>
    </row>
    <row r="5" spans="1:11" ht="24" customHeight="1">
      <c r="A5" s="10"/>
      <c r="B5" s="11"/>
      <c r="C5" s="11"/>
      <c r="D5" s="11"/>
      <c r="E5" s="11"/>
      <c r="F5" s="11"/>
      <c r="G5" s="127"/>
      <c r="H5" s="127"/>
      <c r="I5" s="127"/>
    </row>
    <row r="6" spans="1:11" ht="22.9" customHeight="1">
      <c r="A6" s="129" t="s">
        <v>36</v>
      </c>
      <c r="B6" s="130"/>
      <c r="C6" s="130"/>
      <c r="D6" s="130"/>
      <c r="E6" s="130"/>
      <c r="F6" s="130"/>
      <c r="G6" s="130"/>
      <c r="H6" s="130"/>
      <c r="I6" s="131"/>
    </row>
    <row r="7" spans="1:11" ht="25.9" customHeight="1" thickBot="1">
      <c r="A7" s="14"/>
      <c r="B7" s="15"/>
      <c r="C7" s="15"/>
      <c r="D7" s="15"/>
      <c r="E7" s="15"/>
      <c r="F7" s="15"/>
      <c r="G7" s="124"/>
      <c r="H7" s="124"/>
      <c r="I7" s="124"/>
    </row>
    <row r="8" spans="1:11" ht="24">
      <c r="A8" s="16" t="s">
        <v>0</v>
      </c>
      <c r="B8" s="17" t="s">
        <v>3</v>
      </c>
      <c r="C8" s="18" t="s">
        <v>59</v>
      </c>
      <c r="D8" s="18" t="s">
        <v>42</v>
      </c>
      <c r="E8" s="19" t="s">
        <v>11</v>
      </c>
      <c r="F8" s="19" t="s">
        <v>39</v>
      </c>
      <c r="G8" s="29" t="s">
        <v>5</v>
      </c>
      <c r="H8" s="29" t="s">
        <v>6</v>
      </c>
      <c r="I8" s="30" t="s">
        <v>79</v>
      </c>
    </row>
    <row r="9" spans="1:11" ht="28.15" customHeight="1">
      <c r="A9" s="150">
        <v>1</v>
      </c>
      <c r="B9" s="149" t="s">
        <v>1</v>
      </c>
      <c r="C9" s="81" t="s">
        <v>2</v>
      </c>
      <c r="D9" s="82">
        <v>4.75</v>
      </c>
      <c r="E9" s="85">
        <f>G9/D9</f>
        <v>41890.32</v>
      </c>
      <c r="F9" s="84" t="s">
        <v>92</v>
      </c>
      <c r="G9" s="58">
        <v>198979.02</v>
      </c>
      <c r="H9" s="58">
        <f>G9</f>
        <v>198979.02</v>
      </c>
      <c r="I9" s="42">
        <f>H9*0.849999956004</f>
        <v>169132.15824571904</v>
      </c>
      <c r="K9" s="76"/>
    </row>
    <row r="10" spans="1:11" ht="24" customHeight="1">
      <c r="A10" s="150"/>
      <c r="B10" s="149"/>
      <c r="C10" s="81" t="s">
        <v>41</v>
      </c>
      <c r="D10" s="82">
        <v>4.75</v>
      </c>
      <c r="E10" s="58">
        <f>G10/D10</f>
        <v>8353.7494736842109</v>
      </c>
      <c r="F10" s="84" t="s">
        <v>92</v>
      </c>
      <c r="G10" s="58">
        <v>39680.31</v>
      </c>
      <c r="H10" s="58">
        <f t="shared" ref="H10" si="0">G10</f>
        <v>39680.31</v>
      </c>
      <c r="I10" s="42">
        <f>H10*0.849999911795</f>
        <v>33728.259999998256</v>
      </c>
    </row>
    <row r="11" spans="1:11">
      <c r="A11" s="150"/>
      <c r="B11" s="149"/>
      <c r="C11" s="59" t="s">
        <v>7</v>
      </c>
      <c r="D11" s="82"/>
      <c r="E11" s="58"/>
      <c r="F11" s="84"/>
      <c r="G11" s="58"/>
      <c r="H11" s="58"/>
      <c r="I11" s="40"/>
    </row>
    <row r="12" spans="1:11" ht="24" customHeight="1">
      <c r="A12" s="146" t="s">
        <v>46</v>
      </c>
      <c r="B12" s="147"/>
      <c r="C12" s="147"/>
      <c r="D12" s="147"/>
      <c r="E12" s="147"/>
      <c r="F12" s="147"/>
      <c r="G12" s="55">
        <f>SUM(G9:G11)</f>
        <v>238659.33</v>
      </c>
      <c r="H12" s="55">
        <f>SUM(H9:H11)</f>
        <v>238659.33</v>
      </c>
      <c r="I12" s="65">
        <f>SUM(I9:I11)</f>
        <v>202860.4182457173</v>
      </c>
    </row>
    <row r="13" spans="1:11" ht="61.5" customHeight="1">
      <c r="A13" s="179">
        <v>2</v>
      </c>
      <c r="B13" s="178" t="s">
        <v>8</v>
      </c>
      <c r="C13" s="176" t="s">
        <v>81</v>
      </c>
      <c r="D13" s="56" t="s">
        <v>43</v>
      </c>
      <c r="E13" s="57" t="s">
        <v>11</v>
      </c>
      <c r="F13" s="184" t="s">
        <v>92</v>
      </c>
      <c r="G13" s="153">
        <v>1375</v>
      </c>
      <c r="H13" s="151">
        <f>G13</f>
        <v>1375</v>
      </c>
      <c r="I13" s="155">
        <f>H13*0.85</f>
        <v>1168.75</v>
      </c>
    </row>
    <row r="14" spans="1:11" ht="21.6" customHeight="1">
      <c r="A14" s="180"/>
      <c r="B14" s="168"/>
      <c r="C14" s="177"/>
      <c r="D14" s="82">
        <v>3</v>
      </c>
      <c r="E14" s="58">
        <f>G13/D14</f>
        <v>458.33333333333331</v>
      </c>
      <c r="F14" s="185"/>
      <c r="G14" s="154"/>
      <c r="H14" s="151"/>
      <c r="I14" s="156"/>
    </row>
    <row r="15" spans="1:11" ht="18.600000000000001" customHeight="1">
      <c r="A15" s="180"/>
      <c r="B15" s="168"/>
      <c r="C15" s="83" t="s">
        <v>9</v>
      </c>
      <c r="D15" s="82"/>
      <c r="E15" s="58"/>
      <c r="F15" s="84" t="s">
        <v>92</v>
      </c>
      <c r="G15" s="58">
        <v>0</v>
      </c>
      <c r="H15" s="58">
        <f>G15</f>
        <v>0</v>
      </c>
      <c r="I15" s="40">
        <f>H15*0.85</f>
        <v>0</v>
      </c>
    </row>
    <row r="16" spans="1:11" ht="19.899999999999999" customHeight="1">
      <c r="A16" s="180"/>
      <c r="B16" s="168"/>
      <c r="C16" s="83" t="s">
        <v>37</v>
      </c>
      <c r="D16" s="82">
        <v>1</v>
      </c>
      <c r="E16" s="58">
        <f t="shared" ref="E16" si="1">G16/D16</f>
        <v>4200</v>
      </c>
      <c r="F16" s="84" t="s">
        <v>92</v>
      </c>
      <c r="G16" s="58">
        <v>4200</v>
      </c>
      <c r="H16" s="58">
        <f t="shared" ref="H16:H18" si="2">G16</f>
        <v>4200</v>
      </c>
      <c r="I16" s="40">
        <f>H16*0.85</f>
        <v>3570</v>
      </c>
    </row>
    <row r="17" spans="1:9" ht="20.45" customHeight="1">
      <c r="A17" s="180"/>
      <c r="B17" s="168"/>
      <c r="C17" s="83" t="s">
        <v>80</v>
      </c>
      <c r="D17" s="82"/>
      <c r="E17" s="58"/>
      <c r="F17" s="84" t="s">
        <v>92</v>
      </c>
      <c r="G17" s="58"/>
      <c r="H17" s="58">
        <f t="shared" si="2"/>
        <v>0</v>
      </c>
      <c r="I17" s="40">
        <f t="shared" ref="I17:I18" si="3">H17*0.85</f>
        <v>0</v>
      </c>
    </row>
    <row r="18" spans="1:9" ht="27" customHeight="1">
      <c r="A18" s="180"/>
      <c r="B18" s="168"/>
      <c r="C18" s="81" t="s">
        <v>38</v>
      </c>
      <c r="D18" s="82"/>
      <c r="E18" s="58"/>
      <c r="F18" s="84" t="s">
        <v>92</v>
      </c>
      <c r="G18" s="58"/>
      <c r="H18" s="58">
        <f t="shared" si="2"/>
        <v>0</v>
      </c>
      <c r="I18" s="40">
        <f t="shared" si="3"/>
        <v>0</v>
      </c>
    </row>
    <row r="19" spans="1:9" ht="24" customHeight="1">
      <c r="A19" s="180"/>
      <c r="B19" s="168"/>
      <c r="C19" s="60" t="s">
        <v>10</v>
      </c>
      <c r="D19" s="82"/>
      <c r="E19" s="58"/>
      <c r="F19" s="61"/>
      <c r="G19" s="58"/>
      <c r="H19" s="58"/>
      <c r="I19" s="40"/>
    </row>
    <row r="20" spans="1:9" ht="24" customHeight="1">
      <c r="A20" s="146" t="s">
        <v>45</v>
      </c>
      <c r="B20" s="147"/>
      <c r="C20" s="147"/>
      <c r="D20" s="147"/>
      <c r="E20" s="147"/>
      <c r="F20" s="147"/>
      <c r="G20" s="62">
        <f t="shared" ref="G20" si="4">SUM(G13:G18)</f>
        <v>5575</v>
      </c>
      <c r="H20" s="62">
        <f>SUM(H13:H18)</f>
        <v>5575</v>
      </c>
      <c r="I20" s="66">
        <f>SUM(I13:I18)</f>
        <v>4738.75</v>
      </c>
    </row>
    <row r="21" spans="1:9" ht="45" customHeight="1">
      <c r="A21" s="150">
        <v>3</v>
      </c>
      <c r="B21" s="149" t="s">
        <v>12</v>
      </c>
      <c r="C21" s="148" t="s">
        <v>13</v>
      </c>
      <c r="D21" s="148"/>
      <c r="E21" s="148"/>
      <c r="F21" s="84" t="s">
        <v>92</v>
      </c>
      <c r="G21" s="58"/>
      <c r="H21" s="58">
        <f>G21</f>
        <v>0</v>
      </c>
      <c r="I21" s="42">
        <f t="shared" ref="I21:I23" si="5">H21*0.85</f>
        <v>0</v>
      </c>
    </row>
    <row r="22" spans="1:9" ht="34.9" customHeight="1">
      <c r="A22" s="150"/>
      <c r="B22" s="149"/>
      <c r="C22" s="148" t="s">
        <v>14</v>
      </c>
      <c r="D22" s="148"/>
      <c r="E22" s="148"/>
      <c r="F22" s="84" t="s">
        <v>92</v>
      </c>
      <c r="G22" s="58">
        <v>1025.82</v>
      </c>
      <c r="H22" s="58">
        <f t="shared" ref="H22:H24" si="6">G22</f>
        <v>1025.82</v>
      </c>
      <c r="I22" s="42">
        <f>H22*0.849993176191</f>
        <v>871.94000000025153</v>
      </c>
    </row>
    <row r="23" spans="1:9" ht="30" customHeight="1">
      <c r="A23" s="150"/>
      <c r="B23" s="149"/>
      <c r="C23" s="148" t="s">
        <v>15</v>
      </c>
      <c r="D23" s="148"/>
      <c r="E23" s="148"/>
      <c r="F23" s="84" t="s">
        <v>92</v>
      </c>
      <c r="G23" s="58"/>
      <c r="H23" s="58">
        <f t="shared" si="6"/>
        <v>0</v>
      </c>
      <c r="I23" s="42">
        <f t="shared" si="5"/>
        <v>0</v>
      </c>
    </row>
    <row r="24" spans="1:9" ht="27.6" customHeight="1">
      <c r="A24" s="150"/>
      <c r="B24" s="149"/>
      <c r="C24" s="148" t="s">
        <v>16</v>
      </c>
      <c r="D24" s="148"/>
      <c r="E24" s="148"/>
      <c r="F24" s="84" t="s">
        <v>92</v>
      </c>
      <c r="G24" s="58"/>
      <c r="H24" s="58">
        <f t="shared" si="6"/>
        <v>0</v>
      </c>
      <c r="I24" s="42">
        <f>H24*0.85</f>
        <v>0</v>
      </c>
    </row>
    <row r="25" spans="1:9" ht="25.15" customHeight="1">
      <c r="A25" s="150"/>
      <c r="B25" s="149"/>
      <c r="C25" s="148" t="s">
        <v>82</v>
      </c>
      <c r="D25" s="63" t="s">
        <v>60</v>
      </c>
      <c r="E25" s="9" t="s">
        <v>17</v>
      </c>
      <c r="F25" s="152" t="s">
        <v>92</v>
      </c>
      <c r="G25" s="159"/>
      <c r="H25" s="159">
        <f>G25</f>
        <v>0</v>
      </c>
      <c r="I25" s="199">
        <f>H25*0.85</f>
        <v>0</v>
      </c>
    </row>
    <row r="26" spans="1:9" ht="24" customHeight="1">
      <c r="A26" s="150"/>
      <c r="B26" s="149"/>
      <c r="C26" s="148"/>
      <c r="D26" s="82"/>
      <c r="E26" s="58"/>
      <c r="F26" s="152"/>
      <c r="G26" s="159"/>
      <c r="H26" s="159"/>
      <c r="I26" s="199"/>
    </row>
    <row r="27" spans="1:9" ht="23.45" customHeight="1">
      <c r="A27" s="150"/>
      <c r="B27" s="149"/>
      <c r="C27" s="148" t="s">
        <v>18</v>
      </c>
      <c r="D27" s="148"/>
      <c r="E27" s="148"/>
      <c r="F27" s="84" t="s">
        <v>92</v>
      </c>
      <c r="G27" s="58"/>
      <c r="H27" s="58">
        <f>G27</f>
        <v>0</v>
      </c>
      <c r="I27" s="42">
        <f>H27*0.85</f>
        <v>0</v>
      </c>
    </row>
    <row r="28" spans="1:9" ht="24.6" customHeight="1">
      <c r="A28" s="150"/>
      <c r="B28" s="149"/>
      <c r="C28" s="191" t="s">
        <v>10</v>
      </c>
      <c r="D28" s="191"/>
      <c r="E28" s="191"/>
      <c r="F28" s="82"/>
      <c r="G28" s="58"/>
      <c r="H28" s="58"/>
      <c r="I28" s="42"/>
    </row>
    <row r="29" spans="1:9" ht="24.6" customHeight="1">
      <c r="A29" s="146" t="s">
        <v>44</v>
      </c>
      <c r="B29" s="147"/>
      <c r="C29" s="147"/>
      <c r="D29" s="147"/>
      <c r="E29" s="147"/>
      <c r="F29" s="147"/>
      <c r="G29" s="64">
        <f>SUM(G21:G28)</f>
        <v>1025.82</v>
      </c>
      <c r="H29" s="64">
        <f t="shared" ref="H29" si="7">SUM(H21:H28)</f>
        <v>1025.82</v>
      </c>
      <c r="I29" s="67">
        <f>SUM(I21:I28)</f>
        <v>871.94000000025153</v>
      </c>
    </row>
    <row r="30" spans="1:9" ht="39.6" customHeight="1">
      <c r="A30" s="203">
        <v>4</v>
      </c>
      <c r="B30" s="200" t="s">
        <v>47</v>
      </c>
      <c r="C30" s="148" t="s">
        <v>49</v>
      </c>
      <c r="D30" s="175" t="s">
        <v>19</v>
      </c>
      <c r="E30" s="175"/>
      <c r="F30" s="84" t="s">
        <v>92</v>
      </c>
      <c r="G30" s="58">
        <v>228891.76</v>
      </c>
      <c r="H30" s="58">
        <f>G30</f>
        <v>228891.76</v>
      </c>
      <c r="I30" s="80">
        <f>H30*0.849999755342</f>
        <v>194557.9399997998</v>
      </c>
    </row>
    <row r="31" spans="1:9" ht="24" customHeight="1">
      <c r="A31" s="204"/>
      <c r="B31" s="201"/>
      <c r="C31" s="148"/>
      <c r="D31" s="175" t="s">
        <v>20</v>
      </c>
      <c r="E31" s="175"/>
      <c r="F31" s="84" t="s">
        <v>93</v>
      </c>
      <c r="G31" s="58">
        <v>147296.22</v>
      </c>
      <c r="H31" s="58">
        <f t="shared" ref="H31" si="8">G31</f>
        <v>147296.22</v>
      </c>
      <c r="I31" s="80">
        <f>H31*0.849999680915</f>
        <v>125201.73999998564</v>
      </c>
    </row>
    <row r="32" spans="1:9" ht="21" customHeight="1">
      <c r="A32" s="204"/>
      <c r="B32" s="201"/>
      <c r="C32" s="148" t="s">
        <v>21</v>
      </c>
      <c r="D32" s="175" t="s">
        <v>22</v>
      </c>
      <c r="E32" s="175"/>
      <c r="F32" s="84" t="s">
        <v>92</v>
      </c>
      <c r="G32" s="58">
        <v>17360.73</v>
      </c>
      <c r="H32" s="58">
        <f t="shared" ref="H32:H41" si="9">G32</f>
        <v>17360.73</v>
      </c>
      <c r="I32" s="42">
        <f>H32*0.849997667148</f>
        <v>14756.579999986297</v>
      </c>
    </row>
    <row r="33" spans="1:11" ht="31.15" customHeight="1">
      <c r="A33" s="204"/>
      <c r="B33" s="201"/>
      <c r="C33" s="148"/>
      <c r="D33" s="175" t="s">
        <v>23</v>
      </c>
      <c r="E33" s="175"/>
      <c r="F33" s="84" t="s">
        <v>92</v>
      </c>
      <c r="G33" s="58">
        <v>6607.26</v>
      </c>
      <c r="H33" s="58">
        <f t="shared" ref="H33" si="10">G33</f>
        <v>6607.26</v>
      </c>
      <c r="I33" s="42">
        <f>H33*0.849993794704</f>
        <v>5616.1299999959519</v>
      </c>
    </row>
    <row r="34" spans="1:11" ht="22.9" customHeight="1">
      <c r="A34" s="204"/>
      <c r="B34" s="201"/>
      <c r="C34" s="148"/>
      <c r="D34" s="175" t="s">
        <v>24</v>
      </c>
      <c r="E34" s="175"/>
      <c r="F34" s="84" t="s">
        <v>92</v>
      </c>
      <c r="G34" s="58"/>
      <c r="H34" s="58"/>
      <c r="I34" s="42">
        <f t="shared" ref="I34" si="11">H34*0.849999643758</f>
        <v>0</v>
      </c>
    </row>
    <row r="35" spans="1:11" ht="20.45" customHeight="1">
      <c r="A35" s="204"/>
      <c r="B35" s="201"/>
      <c r="C35" s="148"/>
      <c r="D35" s="175" t="s">
        <v>95</v>
      </c>
      <c r="E35" s="175"/>
      <c r="F35" s="84" t="s">
        <v>92</v>
      </c>
      <c r="G35" s="58">
        <v>124.18</v>
      </c>
      <c r="H35" s="58">
        <f t="shared" si="9"/>
        <v>124.18</v>
      </c>
      <c r="I35" s="42">
        <f>H35*0.84997584152</f>
        <v>105.54999999995361</v>
      </c>
    </row>
    <row r="36" spans="1:11" ht="30.6" customHeight="1">
      <c r="A36" s="204"/>
      <c r="B36" s="201"/>
      <c r="C36" s="148" t="s">
        <v>25</v>
      </c>
      <c r="D36" s="148"/>
      <c r="E36" s="148"/>
      <c r="F36" s="87" t="s">
        <v>92</v>
      </c>
      <c r="G36" s="58">
        <v>242268.13</v>
      </c>
      <c r="H36" s="58">
        <f t="shared" si="9"/>
        <v>242268.13</v>
      </c>
      <c r="I36" s="42">
        <f>H36*0.849999832829</f>
        <v>205927.86999979446</v>
      </c>
    </row>
    <row r="37" spans="1:11" ht="22.15" customHeight="1">
      <c r="A37" s="204"/>
      <c r="B37" s="201"/>
      <c r="C37" s="148" t="s">
        <v>26</v>
      </c>
      <c r="D37" s="148"/>
      <c r="E37" s="148"/>
      <c r="F37" s="84" t="s">
        <v>92</v>
      </c>
      <c r="G37" s="78">
        <v>273.86</v>
      </c>
      <c r="H37" s="58">
        <f t="shared" si="9"/>
        <v>273.86</v>
      </c>
      <c r="I37" s="42">
        <f>H37*0.849996348499</f>
        <v>232.77999999993614</v>
      </c>
    </row>
    <row r="38" spans="1:11" ht="22.9" customHeight="1">
      <c r="A38" s="204"/>
      <c r="B38" s="201"/>
      <c r="C38" s="148" t="s">
        <v>27</v>
      </c>
      <c r="D38" s="148"/>
      <c r="E38" s="148"/>
      <c r="F38" s="84" t="s">
        <v>92</v>
      </c>
      <c r="G38" s="58"/>
      <c r="H38" s="58">
        <f t="shared" si="9"/>
        <v>0</v>
      </c>
      <c r="I38" s="42">
        <f t="shared" ref="I38:I41" si="12">H38*0.85</f>
        <v>0</v>
      </c>
    </row>
    <row r="39" spans="1:11" ht="20.45" customHeight="1">
      <c r="A39" s="204"/>
      <c r="B39" s="201"/>
      <c r="C39" s="148" t="s">
        <v>48</v>
      </c>
      <c r="D39" s="175" t="s">
        <v>28</v>
      </c>
      <c r="E39" s="175"/>
      <c r="F39" s="84" t="s">
        <v>92</v>
      </c>
      <c r="G39" s="58"/>
      <c r="H39" s="58">
        <f t="shared" si="9"/>
        <v>0</v>
      </c>
      <c r="I39" s="42">
        <f t="shared" si="12"/>
        <v>0</v>
      </c>
    </row>
    <row r="40" spans="1:11" ht="21.6" customHeight="1">
      <c r="A40" s="204"/>
      <c r="B40" s="201"/>
      <c r="C40" s="148"/>
      <c r="D40" s="175" t="s">
        <v>29</v>
      </c>
      <c r="E40" s="175"/>
      <c r="F40" s="84" t="s">
        <v>92</v>
      </c>
      <c r="G40" s="58"/>
      <c r="H40" s="58">
        <f t="shared" si="9"/>
        <v>0</v>
      </c>
      <c r="I40" s="42">
        <f t="shared" si="12"/>
        <v>0</v>
      </c>
      <c r="K40" s="76"/>
    </row>
    <row r="41" spans="1:11" ht="20.45" customHeight="1">
      <c r="A41" s="204"/>
      <c r="B41" s="201"/>
      <c r="C41" s="148"/>
      <c r="D41" s="175" t="s">
        <v>30</v>
      </c>
      <c r="E41" s="175"/>
      <c r="F41" s="84" t="s">
        <v>92</v>
      </c>
      <c r="G41" s="58"/>
      <c r="H41" s="58">
        <f t="shared" si="9"/>
        <v>0</v>
      </c>
      <c r="I41" s="42">
        <f t="shared" si="12"/>
        <v>0</v>
      </c>
    </row>
    <row r="42" spans="1:11" ht="22.9" customHeight="1">
      <c r="A42" s="204"/>
      <c r="B42" s="201"/>
      <c r="C42" s="148"/>
      <c r="D42" s="190" t="s">
        <v>10</v>
      </c>
      <c r="E42" s="190"/>
      <c r="F42" s="82"/>
      <c r="G42" s="58"/>
      <c r="H42" s="58"/>
      <c r="I42" s="42"/>
    </row>
    <row r="43" spans="1:11" ht="22.9" customHeight="1" thickBot="1">
      <c r="A43" s="205"/>
      <c r="B43" s="202"/>
      <c r="C43" s="189" t="s">
        <v>10</v>
      </c>
      <c r="D43" s="189"/>
      <c r="E43" s="189"/>
      <c r="F43" s="68"/>
      <c r="G43" s="69"/>
      <c r="H43" s="69"/>
      <c r="I43" s="48"/>
    </row>
    <row r="44" spans="1:11" ht="22.9" customHeight="1" thickBot="1">
      <c r="A44" s="104" t="s">
        <v>50</v>
      </c>
      <c r="B44" s="105"/>
      <c r="C44" s="105"/>
      <c r="D44" s="105"/>
      <c r="E44" s="105"/>
      <c r="F44" s="106"/>
      <c r="G44" s="46">
        <f>SUM(G30:G41)</f>
        <v>642822.14</v>
      </c>
      <c r="H44" s="46">
        <f t="shared" ref="H44" si="13">SUM(H30:H41)</f>
        <v>642822.14</v>
      </c>
      <c r="I44" s="70">
        <f>SUM(I30:I43)</f>
        <v>546398.58999956201</v>
      </c>
    </row>
    <row r="45" spans="1:11" ht="22.9" customHeight="1">
      <c r="A45" s="138">
        <v>5</v>
      </c>
      <c r="B45" s="140" t="s">
        <v>51</v>
      </c>
      <c r="C45" s="186" t="s">
        <v>88</v>
      </c>
      <c r="D45" s="32" t="s">
        <v>53</v>
      </c>
      <c r="E45" s="33" t="s">
        <v>17</v>
      </c>
      <c r="F45" s="187" t="s">
        <v>92</v>
      </c>
      <c r="G45" s="160">
        <v>1234.5</v>
      </c>
      <c r="H45" s="157">
        <f>G45</f>
        <v>1234.5</v>
      </c>
      <c r="I45" s="192">
        <f>H45*0.849995949777</f>
        <v>1049.3199999997064</v>
      </c>
    </row>
    <row r="46" spans="1:11" ht="28.5" customHeight="1">
      <c r="A46" s="99"/>
      <c r="B46" s="194"/>
      <c r="C46" s="144"/>
      <c r="D46" s="1">
        <v>8</v>
      </c>
      <c r="E46" s="58">
        <f>G45/D46</f>
        <v>154.3125</v>
      </c>
      <c r="F46" s="188"/>
      <c r="G46" s="159"/>
      <c r="H46" s="158"/>
      <c r="I46" s="193"/>
    </row>
    <row r="47" spans="1:11" ht="33" customHeight="1" thickBot="1">
      <c r="A47" s="139"/>
      <c r="B47" s="195"/>
      <c r="C47" s="36" t="s">
        <v>89</v>
      </c>
      <c r="D47" s="34"/>
      <c r="E47" s="58"/>
      <c r="F47" s="3" t="s">
        <v>92</v>
      </c>
      <c r="G47" s="49"/>
      <c r="H47" s="50">
        <f>G47</f>
        <v>0</v>
      </c>
      <c r="I47" s="48">
        <f>H47*0.85</f>
        <v>0</v>
      </c>
    </row>
    <row r="48" spans="1:11" ht="22.9" customHeight="1" thickBot="1">
      <c r="A48" s="196" t="s">
        <v>52</v>
      </c>
      <c r="B48" s="197"/>
      <c r="C48" s="197"/>
      <c r="D48" s="197"/>
      <c r="E48" s="197"/>
      <c r="F48" s="198"/>
      <c r="G48" s="51">
        <f t="shared" ref="G48" si="14">SUM(G45:G47)</f>
        <v>1234.5</v>
      </c>
      <c r="H48" s="51">
        <f>SUM(H45:H47)</f>
        <v>1234.5</v>
      </c>
      <c r="I48" s="51">
        <f>SUM(I45:I47)</f>
        <v>1049.3199999997064</v>
      </c>
    </row>
    <row r="49" spans="1:9" ht="21.6" customHeight="1">
      <c r="A49" s="138">
        <v>6</v>
      </c>
      <c r="B49" s="140" t="s">
        <v>31</v>
      </c>
      <c r="C49" s="164" t="s">
        <v>10</v>
      </c>
      <c r="D49" s="32" t="s">
        <v>83</v>
      </c>
      <c r="E49" s="33" t="s">
        <v>17</v>
      </c>
      <c r="F49" s="170"/>
      <c r="G49" s="174"/>
      <c r="H49" s="174">
        <f>G49</f>
        <v>0</v>
      </c>
      <c r="I49" s="120">
        <f>H49*0.85</f>
        <v>0</v>
      </c>
    </row>
    <row r="50" spans="1:9" ht="22.15" customHeight="1">
      <c r="A50" s="99"/>
      <c r="B50" s="110"/>
      <c r="C50" s="165"/>
      <c r="D50" s="1"/>
      <c r="E50" s="2"/>
      <c r="F50" s="171"/>
      <c r="G50" s="118"/>
      <c r="H50" s="118"/>
      <c r="I50" s="121"/>
    </row>
    <row r="51" spans="1:9" ht="22.15" customHeight="1">
      <c r="A51" s="99"/>
      <c r="B51" s="110"/>
      <c r="C51" s="166" t="s">
        <v>10</v>
      </c>
      <c r="D51" s="168"/>
      <c r="E51" s="168"/>
      <c r="F51" s="172"/>
      <c r="G51" s="118"/>
      <c r="H51" s="118">
        <f>G51</f>
        <v>0</v>
      </c>
      <c r="I51" s="121">
        <f>H51*0.85</f>
        <v>0</v>
      </c>
    </row>
    <row r="52" spans="1:9" ht="15" thickBot="1">
      <c r="A52" s="139"/>
      <c r="B52" s="141"/>
      <c r="C52" s="167"/>
      <c r="D52" s="169"/>
      <c r="E52" s="169"/>
      <c r="F52" s="173"/>
      <c r="G52" s="119"/>
      <c r="H52" s="119"/>
      <c r="I52" s="122"/>
    </row>
    <row r="53" spans="1:9" ht="24" customHeight="1" thickBot="1">
      <c r="A53" s="181" t="s">
        <v>62</v>
      </c>
      <c r="B53" s="182"/>
      <c r="C53" s="182"/>
      <c r="D53" s="182"/>
      <c r="E53" s="182"/>
      <c r="F53" s="183"/>
      <c r="G53" s="52">
        <f t="shared" ref="G53:H53" si="15">SUM(G49:G52)</f>
        <v>0</v>
      </c>
      <c r="H53" s="52">
        <f t="shared" si="15"/>
        <v>0</v>
      </c>
      <c r="I53" s="52">
        <f>SUM(I49:I52)</f>
        <v>0</v>
      </c>
    </row>
    <row r="54" spans="1:9" ht="32.25" customHeight="1">
      <c r="A54" s="99">
        <v>7</v>
      </c>
      <c r="B54" s="110" t="s">
        <v>32</v>
      </c>
      <c r="C54" s="142" t="s">
        <v>33</v>
      </c>
      <c r="D54" s="143"/>
      <c r="E54" s="144"/>
      <c r="F54" s="3" t="s">
        <v>92</v>
      </c>
      <c r="G54" s="77"/>
      <c r="H54" s="41">
        <f>G54</f>
        <v>0</v>
      </c>
      <c r="I54" s="47">
        <f>H54*0.85</f>
        <v>0</v>
      </c>
    </row>
    <row r="55" spans="1:9" ht="20.25" customHeight="1" thickBot="1">
      <c r="A55" s="99"/>
      <c r="B55" s="110"/>
      <c r="C55" s="161" t="s">
        <v>10</v>
      </c>
      <c r="D55" s="162"/>
      <c r="E55" s="163"/>
      <c r="F55" s="3"/>
      <c r="G55" s="43"/>
      <c r="H55" s="44">
        <f>G55</f>
        <v>0</v>
      </c>
      <c r="I55" s="48">
        <f>H55*0.85</f>
        <v>0</v>
      </c>
    </row>
    <row r="56" spans="1:9" ht="24.75" customHeight="1" thickBot="1">
      <c r="A56" s="104" t="s">
        <v>54</v>
      </c>
      <c r="B56" s="105"/>
      <c r="C56" s="105"/>
      <c r="D56" s="105"/>
      <c r="E56" s="105"/>
      <c r="F56" s="106"/>
      <c r="G56" s="53">
        <f t="shared" ref="G56:H56" si="16">SUM(G54:G55)</f>
        <v>0</v>
      </c>
      <c r="H56" s="53">
        <f t="shared" si="16"/>
        <v>0</v>
      </c>
      <c r="I56" s="53">
        <f>SUM(I54:I55)</f>
        <v>0</v>
      </c>
    </row>
    <row r="57" spans="1:9" ht="22.9" customHeight="1" thickBot="1">
      <c r="A57" s="101" t="s">
        <v>55</v>
      </c>
      <c r="B57" s="102"/>
      <c r="C57" s="102"/>
      <c r="D57" s="102"/>
      <c r="E57" s="102"/>
      <c r="F57" s="103"/>
      <c r="G57" s="54">
        <f>G56+G53+G48+G44+G29+G20+G12</f>
        <v>889316.78999999992</v>
      </c>
      <c r="H57" s="54">
        <f t="shared" ref="H57" si="17">H56+H53+H48+H44+H29+H20+H12</f>
        <v>889316.78999999992</v>
      </c>
      <c r="I57" s="54">
        <f>I56+I53+I48+I44+I29+I20+I12</f>
        <v>755919.01824527932</v>
      </c>
    </row>
    <row r="58" spans="1:9" ht="22.9" customHeight="1">
      <c r="A58" s="126"/>
      <c r="B58" s="127"/>
      <c r="C58" s="127"/>
      <c r="D58" s="127"/>
      <c r="E58" s="127"/>
      <c r="F58" s="127"/>
      <c r="G58" s="127"/>
      <c r="H58" s="127"/>
      <c r="I58" s="128"/>
    </row>
    <row r="59" spans="1:9" ht="22.9" customHeight="1">
      <c r="A59" s="129" t="s">
        <v>56</v>
      </c>
      <c r="B59" s="130"/>
      <c r="C59" s="130"/>
      <c r="D59" s="130"/>
      <c r="E59" s="130"/>
      <c r="F59" s="130"/>
      <c r="G59" s="130"/>
      <c r="H59" s="130"/>
      <c r="I59" s="131"/>
    </row>
    <row r="60" spans="1:9" s="7" customFormat="1" ht="22.9" customHeight="1" thickBot="1">
      <c r="A60" s="21"/>
      <c r="B60" s="22"/>
      <c r="C60" s="22"/>
      <c r="D60" s="22"/>
      <c r="E60" s="22"/>
      <c r="F60" s="22"/>
      <c r="G60" s="22"/>
      <c r="H60" s="22"/>
      <c r="I60" s="23"/>
    </row>
    <row r="61" spans="1:9" ht="25.9" customHeight="1">
      <c r="A61" s="25" t="s">
        <v>0</v>
      </c>
      <c r="B61" s="17" t="s">
        <v>3</v>
      </c>
      <c r="C61" s="135" t="s">
        <v>61</v>
      </c>
      <c r="D61" s="136"/>
      <c r="E61" s="137"/>
      <c r="F61" s="20" t="s">
        <v>39</v>
      </c>
      <c r="G61" s="19" t="s">
        <v>5</v>
      </c>
      <c r="H61" s="24" t="s">
        <v>6</v>
      </c>
      <c r="I61" s="30" t="s">
        <v>79</v>
      </c>
    </row>
    <row r="62" spans="1:9" ht="35.25" customHeight="1">
      <c r="A62" s="98">
        <v>1</v>
      </c>
      <c r="B62" s="109" t="s">
        <v>34</v>
      </c>
      <c r="C62" s="35" t="s">
        <v>10</v>
      </c>
      <c r="D62" s="5"/>
      <c r="E62" s="6"/>
      <c r="F62" s="3"/>
      <c r="G62" s="38"/>
      <c r="H62" s="39"/>
      <c r="I62" s="42"/>
    </row>
    <row r="63" spans="1:9" ht="34.5" customHeight="1" thickBot="1">
      <c r="A63" s="99"/>
      <c r="B63" s="110"/>
      <c r="C63" s="132" t="s">
        <v>10</v>
      </c>
      <c r="D63" s="133"/>
      <c r="E63" s="134"/>
      <c r="F63" s="3"/>
      <c r="G63" s="43"/>
      <c r="H63" s="44"/>
      <c r="I63" s="45"/>
    </row>
    <row r="64" spans="1:9" ht="22.9" customHeight="1" thickBot="1">
      <c r="A64" s="101" t="s">
        <v>58</v>
      </c>
      <c r="B64" s="102"/>
      <c r="C64" s="102"/>
      <c r="D64" s="102"/>
      <c r="E64" s="102"/>
      <c r="F64" s="103"/>
      <c r="G64" s="72">
        <f>G62+G63</f>
        <v>0</v>
      </c>
      <c r="H64" s="73">
        <f>H62+H63</f>
        <v>0</v>
      </c>
      <c r="I64" s="74">
        <f>I62+I63</f>
        <v>0</v>
      </c>
    </row>
    <row r="65" spans="1:11" ht="22.9" customHeight="1">
      <c r="A65" s="126"/>
      <c r="B65" s="127"/>
      <c r="C65" s="127"/>
      <c r="D65" s="127"/>
      <c r="E65" s="127"/>
      <c r="F65" s="127"/>
      <c r="G65" s="127"/>
      <c r="H65" s="127"/>
      <c r="I65" s="128"/>
    </row>
    <row r="66" spans="1:11" ht="22.9" customHeight="1">
      <c r="A66" s="129" t="s">
        <v>57</v>
      </c>
      <c r="B66" s="130"/>
      <c r="C66" s="130"/>
      <c r="D66" s="130"/>
      <c r="E66" s="130"/>
      <c r="F66" s="130"/>
      <c r="G66" s="130"/>
      <c r="H66" s="130"/>
      <c r="I66" s="131"/>
    </row>
    <row r="67" spans="1:11" ht="22.9" customHeight="1" thickBot="1">
      <c r="A67" s="123"/>
      <c r="B67" s="124"/>
      <c r="C67" s="124"/>
      <c r="D67" s="124"/>
      <c r="E67" s="124"/>
      <c r="F67" s="124"/>
      <c r="G67" s="124"/>
      <c r="H67" s="124"/>
      <c r="I67" s="125"/>
    </row>
    <row r="68" spans="1:11" ht="30" customHeight="1">
      <c r="A68" s="94" t="s">
        <v>0</v>
      </c>
      <c r="B68" s="96" t="s">
        <v>3</v>
      </c>
      <c r="C68" s="96" t="s">
        <v>4</v>
      </c>
      <c r="D68" s="91" t="s">
        <v>39</v>
      </c>
      <c r="E68" s="92"/>
      <c r="F68" s="93"/>
      <c r="G68" s="96" t="s">
        <v>5</v>
      </c>
      <c r="H68" s="89" t="s">
        <v>6</v>
      </c>
      <c r="I68" s="89" t="s">
        <v>79</v>
      </c>
    </row>
    <row r="69" spans="1:11" ht="25.5" customHeight="1">
      <c r="A69" s="95"/>
      <c r="B69" s="97"/>
      <c r="C69" s="97"/>
      <c r="D69" s="206"/>
      <c r="E69" s="207"/>
      <c r="F69" s="208"/>
      <c r="G69" s="97"/>
      <c r="H69" s="90"/>
      <c r="I69" s="90"/>
      <c r="K69" s="88"/>
    </row>
    <row r="70" spans="1:11" ht="45">
      <c r="A70" s="98">
        <v>1</v>
      </c>
      <c r="B70" s="109" t="s">
        <v>72</v>
      </c>
      <c r="C70" s="4" t="s">
        <v>73</v>
      </c>
      <c r="D70" s="112" t="s">
        <v>92</v>
      </c>
      <c r="E70" s="113"/>
      <c r="F70" s="114"/>
      <c r="G70" s="86">
        <v>3828.25</v>
      </c>
      <c r="H70" s="39">
        <f>G70</f>
        <v>3828.25</v>
      </c>
      <c r="I70" s="42">
        <f>H70*0.8499967348</f>
        <v>3253.9999999981001</v>
      </c>
    </row>
    <row r="71" spans="1:11" ht="22.5">
      <c r="A71" s="99"/>
      <c r="B71" s="110"/>
      <c r="C71" s="4" t="s">
        <v>77</v>
      </c>
      <c r="D71" s="112" t="s">
        <v>92</v>
      </c>
      <c r="E71" s="113"/>
      <c r="F71" s="114"/>
      <c r="G71" s="38"/>
      <c r="H71" s="39">
        <f>G71</f>
        <v>0</v>
      </c>
      <c r="I71" s="42">
        <f>H71*0.85</f>
        <v>0</v>
      </c>
    </row>
    <row r="72" spans="1:11" ht="22.5" customHeight="1" thickBot="1">
      <c r="A72" s="100"/>
      <c r="B72" s="111"/>
      <c r="C72" s="26" t="s">
        <v>10</v>
      </c>
      <c r="D72" s="115"/>
      <c r="E72" s="116"/>
      <c r="F72" s="117"/>
      <c r="G72" s="38"/>
      <c r="H72" s="39"/>
      <c r="I72" s="42"/>
    </row>
    <row r="73" spans="1:11" ht="22.5" customHeight="1" thickBot="1">
      <c r="A73" s="104" t="s">
        <v>46</v>
      </c>
      <c r="B73" s="105"/>
      <c r="C73" s="105"/>
      <c r="D73" s="105"/>
      <c r="E73" s="105"/>
      <c r="F73" s="106"/>
      <c r="G73" s="71">
        <f>SUM(G70:G72)</f>
        <v>3828.25</v>
      </c>
      <c r="H73" s="71">
        <f>SUM(H70:H72)</f>
        <v>3828.25</v>
      </c>
      <c r="I73" s="70">
        <f>SUM(I70:I72)</f>
        <v>3253.9999999981001</v>
      </c>
    </row>
    <row r="74" spans="1:11" ht="45">
      <c r="A74" s="98">
        <v>2</v>
      </c>
      <c r="B74" s="109" t="s">
        <v>69</v>
      </c>
      <c r="C74" s="4" t="s">
        <v>74</v>
      </c>
      <c r="D74" s="112" t="s">
        <v>92</v>
      </c>
      <c r="E74" s="113"/>
      <c r="F74" s="114"/>
      <c r="G74" s="38"/>
      <c r="H74" s="39">
        <f>G74</f>
        <v>0</v>
      </c>
      <c r="I74" s="42">
        <f>H74*0.85</f>
        <v>0</v>
      </c>
    </row>
    <row r="75" spans="1:11" ht="45">
      <c r="A75" s="99"/>
      <c r="B75" s="110"/>
      <c r="C75" s="4" t="s">
        <v>75</v>
      </c>
      <c r="D75" s="112" t="s">
        <v>92</v>
      </c>
      <c r="E75" s="113"/>
      <c r="F75" s="114"/>
      <c r="G75" s="38"/>
      <c r="H75" s="39">
        <f t="shared" ref="H75:H76" si="18">G75</f>
        <v>0</v>
      </c>
      <c r="I75" s="42">
        <f t="shared" ref="I75:I76" si="19">H75*0.85</f>
        <v>0</v>
      </c>
    </row>
    <row r="76" spans="1:11" ht="67.5">
      <c r="A76" s="99"/>
      <c r="B76" s="110"/>
      <c r="C76" s="4" t="s">
        <v>76</v>
      </c>
      <c r="D76" s="112" t="s">
        <v>92</v>
      </c>
      <c r="E76" s="113"/>
      <c r="F76" s="114"/>
      <c r="G76" s="38"/>
      <c r="H76" s="39">
        <f t="shared" si="18"/>
        <v>0</v>
      </c>
      <c r="I76" s="42">
        <f t="shared" si="19"/>
        <v>0</v>
      </c>
    </row>
    <row r="77" spans="1:11" ht="15" thickBot="1">
      <c r="A77" s="100"/>
      <c r="B77" s="111"/>
      <c r="C77" s="28" t="s">
        <v>10</v>
      </c>
      <c r="D77" s="115"/>
      <c r="E77" s="116"/>
      <c r="F77" s="117"/>
      <c r="G77" s="38"/>
      <c r="H77" s="39"/>
      <c r="I77" s="42"/>
    </row>
    <row r="78" spans="1:11" ht="20.45" customHeight="1" thickBot="1">
      <c r="A78" s="104" t="s">
        <v>45</v>
      </c>
      <c r="B78" s="105"/>
      <c r="C78" s="105"/>
      <c r="D78" s="105"/>
      <c r="E78" s="105"/>
      <c r="F78" s="106"/>
      <c r="G78" s="46">
        <f>SUM(G74:G77)</f>
        <v>0</v>
      </c>
      <c r="H78" s="46">
        <f t="shared" ref="H78:I78" si="20">SUM(H74:H77)</f>
        <v>0</v>
      </c>
      <c r="I78" s="70">
        <f t="shared" si="20"/>
        <v>0</v>
      </c>
    </row>
    <row r="79" spans="1:11" ht="33.75">
      <c r="A79" s="98">
        <v>3</v>
      </c>
      <c r="B79" s="109" t="s">
        <v>70</v>
      </c>
      <c r="C79" s="4" t="s">
        <v>67</v>
      </c>
      <c r="D79" s="112" t="s">
        <v>92</v>
      </c>
      <c r="E79" s="113"/>
      <c r="F79" s="114"/>
      <c r="G79" s="86">
        <v>32156.32</v>
      </c>
      <c r="H79" s="39">
        <f>G79</f>
        <v>32156.32</v>
      </c>
      <c r="I79" s="42">
        <f>H79*0.849999937804</f>
        <v>27332.870000005521</v>
      </c>
    </row>
    <row r="80" spans="1:11" ht="45">
      <c r="A80" s="99"/>
      <c r="B80" s="110"/>
      <c r="C80" s="4" t="s">
        <v>68</v>
      </c>
      <c r="D80" s="112" t="s">
        <v>92</v>
      </c>
      <c r="E80" s="113"/>
      <c r="F80" s="114"/>
      <c r="G80" s="38"/>
      <c r="H80" s="39">
        <f>G80</f>
        <v>0</v>
      </c>
      <c r="I80" s="42">
        <f>H80*0.85</f>
        <v>0</v>
      </c>
    </row>
    <row r="81" spans="1:9" ht="27" customHeight="1" thickBot="1">
      <c r="A81" s="100"/>
      <c r="B81" s="111"/>
      <c r="C81" s="27" t="s">
        <v>10</v>
      </c>
      <c r="D81" s="115"/>
      <c r="E81" s="116"/>
      <c r="F81" s="117"/>
      <c r="G81" s="38"/>
      <c r="H81" s="39"/>
      <c r="I81" s="42"/>
    </row>
    <row r="82" spans="1:9" ht="23.45" customHeight="1" thickBot="1">
      <c r="A82" s="104" t="s">
        <v>44</v>
      </c>
      <c r="B82" s="105"/>
      <c r="C82" s="105"/>
      <c r="D82" s="105"/>
      <c r="E82" s="105"/>
      <c r="F82" s="106"/>
      <c r="G82" s="46">
        <f>SUM(G79:G81)</f>
        <v>32156.32</v>
      </c>
      <c r="H82" s="46">
        <f t="shared" ref="H82:I82" si="21">SUM(H79:H81)</f>
        <v>32156.32</v>
      </c>
      <c r="I82" s="70">
        <f t="shared" si="21"/>
        <v>27332.870000005521</v>
      </c>
    </row>
    <row r="83" spans="1:9" ht="46.5" customHeight="1">
      <c r="A83" s="98">
        <v>4</v>
      </c>
      <c r="B83" s="107" t="s">
        <v>65</v>
      </c>
      <c r="C83" s="4" t="s">
        <v>90</v>
      </c>
      <c r="D83" s="112" t="s">
        <v>92</v>
      </c>
      <c r="E83" s="113"/>
      <c r="F83" s="114"/>
      <c r="G83" s="38">
        <v>8502.69</v>
      </c>
      <c r="H83" s="39">
        <f>G83</f>
        <v>8502.69</v>
      </c>
      <c r="I83" s="42">
        <f>H83*0.849999467639</f>
        <v>7227.28197349945</v>
      </c>
    </row>
    <row r="84" spans="1:9" ht="22.5">
      <c r="A84" s="99"/>
      <c r="B84" s="108"/>
      <c r="C84" s="4" t="s">
        <v>35</v>
      </c>
      <c r="D84" s="112" t="s">
        <v>92</v>
      </c>
      <c r="E84" s="113"/>
      <c r="F84" s="114"/>
      <c r="G84" s="86">
        <v>10141.77</v>
      </c>
      <c r="H84" s="39">
        <f>G84</f>
        <v>10141.77</v>
      </c>
      <c r="I84" s="42">
        <f>H84*0.849999467639</f>
        <v>8620.4991009171808</v>
      </c>
    </row>
    <row r="85" spans="1:9" ht="36" customHeight="1" thickBot="1">
      <c r="A85" s="99"/>
      <c r="B85" s="108"/>
      <c r="C85" s="4" t="s">
        <v>94</v>
      </c>
      <c r="D85" s="112" t="s">
        <v>92</v>
      </c>
      <c r="E85" s="113"/>
      <c r="F85" s="114"/>
      <c r="G85" s="86">
        <v>19863.27</v>
      </c>
      <c r="H85" s="39">
        <f>G85</f>
        <v>19863.27</v>
      </c>
      <c r="I85" s="42">
        <f>H85*0.849999467639</f>
        <v>16883.768925569719</v>
      </c>
    </row>
    <row r="86" spans="1:9" ht="24.75" customHeight="1" thickBot="1">
      <c r="A86" s="104" t="s">
        <v>50</v>
      </c>
      <c r="B86" s="105"/>
      <c r="C86" s="105"/>
      <c r="D86" s="105"/>
      <c r="E86" s="105"/>
      <c r="F86" s="106"/>
      <c r="G86" s="46">
        <f>SUM(G83:G85)</f>
        <v>38507.729999999996</v>
      </c>
      <c r="H86" s="46">
        <f t="shared" ref="H86" si="22">SUM(H83:H85)</f>
        <v>38507.729999999996</v>
      </c>
      <c r="I86" s="70">
        <f>SUM(I83:I85)</f>
        <v>32731.54999998635</v>
      </c>
    </row>
    <row r="87" spans="1:9" ht="22.5">
      <c r="A87" s="98">
        <v>5</v>
      </c>
      <c r="B87" s="109" t="s">
        <v>66</v>
      </c>
      <c r="C87" s="4" t="s">
        <v>91</v>
      </c>
      <c r="D87" s="112" t="s">
        <v>92</v>
      </c>
      <c r="E87" s="113"/>
      <c r="F87" s="114"/>
      <c r="G87" s="38"/>
      <c r="H87" s="39">
        <f>G87</f>
        <v>0</v>
      </c>
      <c r="I87" s="42">
        <f>H87*0.85</f>
        <v>0</v>
      </c>
    </row>
    <row r="88" spans="1:9" ht="21.75" customHeight="1" thickBot="1">
      <c r="A88" s="99"/>
      <c r="B88" s="110"/>
      <c r="C88" s="26" t="s">
        <v>10</v>
      </c>
      <c r="D88" s="112"/>
      <c r="E88" s="113"/>
      <c r="F88" s="114"/>
      <c r="G88" s="38"/>
      <c r="H88" s="39"/>
      <c r="I88" s="42"/>
    </row>
    <row r="89" spans="1:9" ht="26.25" customHeight="1" thickBot="1">
      <c r="A89" s="104" t="s">
        <v>52</v>
      </c>
      <c r="B89" s="105"/>
      <c r="C89" s="105"/>
      <c r="D89" s="105"/>
      <c r="E89" s="105"/>
      <c r="F89" s="106"/>
      <c r="G89" s="46">
        <f>SUM(G87:G88)</f>
        <v>0</v>
      </c>
      <c r="H89" s="46">
        <f t="shared" ref="H89:I89" si="23">SUM(H87:H88)</f>
        <v>0</v>
      </c>
      <c r="I89" s="70">
        <f t="shared" si="23"/>
        <v>0</v>
      </c>
    </row>
    <row r="90" spans="1:9" ht="24" customHeight="1" thickBot="1">
      <c r="A90" s="101" t="s">
        <v>64</v>
      </c>
      <c r="B90" s="102"/>
      <c r="C90" s="102"/>
      <c r="D90" s="102"/>
      <c r="E90" s="102"/>
      <c r="F90" s="103"/>
      <c r="G90" s="72">
        <f>G89+G86+G82+G78+G73</f>
        <v>74492.299999999988</v>
      </c>
      <c r="H90" s="72">
        <f t="shared" ref="H90" si="24">H89+H86+H82+H78+H73</f>
        <v>74492.299999999988</v>
      </c>
      <c r="I90" s="75">
        <f>I89+I86+I82+I78+I73</f>
        <v>63318.419999989972</v>
      </c>
    </row>
    <row r="91" spans="1:9" ht="24" customHeight="1" thickBot="1">
      <c r="A91" s="101" t="s">
        <v>71</v>
      </c>
      <c r="B91" s="102"/>
      <c r="C91" s="102"/>
      <c r="D91" s="102"/>
      <c r="E91" s="102"/>
      <c r="F91" s="103"/>
      <c r="G91" s="72">
        <f>G90+G64+G57</f>
        <v>963809.08999999985</v>
      </c>
      <c r="H91" s="72">
        <f t="shared" ref="H91" si="25">H90+H64+H57</f>
        <v>963809.08999999985</v>
      </c>
      <c r="I91" s="79">
        <f>I90+I64+I57</f>
        <v>819237.43824526924</v>
      </c>
    </row>
    <row r="93" spans="1:9">
      <c r="A93" s="8" t="s">
        <v>10</v>
      </c>
      <c r="B93" t="s">
        <v>86</v>
      </c>
    </row>
    <row r="94" spans="1:9">
      <c r="A94" s="8" t="s">
        <v>40</v>
      </c>
      <c r="B94" t="s">
        <v>63</v>
      </c>
    </row>
    <row r="95" spans="1:9">
      <c r="A95" s="37" t="s">
        <v>85</v>
      </c>
      <c r="B95" t="s">
        <v>87</v>
      </c>
    </row>
  </sheetData>
  <mergeCells count="128">
    <mergeCell ref="I45:I46"/>
    <mergeCell ref="A45:A47"/>
    <mergeCell ref="B45:B47"/>
    <mergeCell ref="A48:F48"/>
    <mergeCell ref="G25:G26"/>
    <mergeCell ref="I25:I26"/>
    <mergeCell ref="A29:F29"/>
    <mergeCell ref="C38:E38"/>
    <mergeCell ref="D88:F88"/>
    <mergeCell ref="D87:F87"/>
    <mergeCell ref="D85:F85"/>
    <mergeCell ref="D84:F84"/>
    <mergeCell ref="D83:F83"/>
    <mergeCell ref="B30:B43"/>
    <mergeCell ref="A30:A43"/>
    <mergeCell ref="D69:F69"/>
    <mergeCell ref="D70:F70"/>
    <mergeCell ref="D71:F71"/>
    <mergeCell ref="D72:F72"/>
    <mergeCell ref="D74:F74"/>
    <mergeCell ref="D75:F75"/>
    <mergeCell ref="D76:F76"/>
    <mergeCell ref="D77:F77"/>
    <mergeCell ref="C39:C42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C43:E43"/>
    <mergeCell ref="D39:E39"/>
    <mergeCell ref="D40:E40"/>
    <mergeCell ref="D41:E41"/>
    <mergeCell ref="D30:E30"/>
    <mergeCell ref="D31:E31"/>
    <mergeCell ref="C32:C35"/>
    <mergeCell ref="D32:E32"/>
    <mergeCell ref="D42:E42"/>
    <mergeCell ref="C37:E37"/>
    <mergeCell ref="C25:C26"/>
    <mergeCell ref="C27:E27"/>
    <mergeCell ref="C28:E28"/>
    <mergeCell ref="C36:E36"/>
    <mergeCell ref="C30:C31"/>
    <mergeCell ref="H45:H46"/>
    <mergeCell ref="H25:H26"/>
    <mergeCell ref="G45:G4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68:H69"/>
    <mergeCell ref="D33:E33"/>
    <mergeCell ref="D34:E34"/>
    <mergeCell ref="D35:E35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F25:F26"/>
    <mergeCell ref="G13:G14"/>
    <mergeCell ref="I13:I14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D80:F80"/>
    <mergeCell ref="D79:F79"/>
    <mergeCell ref="D81:F81"/>
  </mergeCells>
  <pageMargins left="0.23622047244094491" right="0.23622047244094491" top="0.39370078740157483" bottom="0.39370078740157483" header="0.31496062992125984" footer="0.31496062992125984"/>
  <pageSetup paperSize="9" scale="70" orientation="landscape" r:id="rId1"/>
  <ignoredErrors>
    <ignoredError sqref="H4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Anna Fleming</cp:lastModifiedBy>
  <cp:lastPrinted>2016-06-30T06:07:41Z</cp:lastPrinted>
  <dcterms:created xsi:type="dcterms:W3CDTF">2015-09-28T11:49:28Z</dcterms:created>
  <dcterms:modified xsi:type="dcterms:W3CDTF">2016-07-08T11:59:22Z</dcterms:modified>
</cp:coreProperties>
</file>