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Tanela Nr 1" sheetId="1" r:id="rId1"/>
    <sheet name="Tabela Nr 2" sheetId="2" r:id="rId2"/>
  </sheets>
  <definedNames>
    <definedName name="__GRUPA_WYM__" localSheetId="1">'Tabela Nr 2'!#REF!</definedName>
    <definedName name="__GRUPA_WYM__">'Tanela Nr 1'!#REF!</definedName>
    <definedName name="__GRUPA_WYM1__" localSheetId="1">'Tabela Nr 2'!#REF!</definedName>
    <definedName name="__GRUPA_WYM1__">'Tanela Nr 1'!#REF!</definedName>
    <definedName name="__GRUPA_WYM2__" localSheetId="1">'Tabela Nr 2'!#REF!</definedName>
    <definedName name="__GRUPA_WYM2__">'Tanela Nr 1'!#REF!</definedName>
    <definedName name="__MAIN__" localSheetId="1">'Tabela Nr 2'!$A$1:$AA$173</definedName>
    <definedName name="__MAIN__">'Tanela Nr 1'!$A$1:$Z$122</definedName>
    <definedName name="_xlnm.Print_Area" localSheetId="1">'Tabela Nr 2'!$A$1:$K$149</definedName>
    <definedName name="_xlnm.Print_Area" localSheetId="0">'Tanela Nr 1'!$A$1:$J$98</definedName>
    <definedName name="_xlnm.Print_Titles" localSheetId="1">'Tabela Nr 2'!$7:$10</definedName>
    <definedName name="_xlnm.Print_Titles" localSheetId="0">'Tanela Nr 1'!$7:$10</definedName>
  </definedNames>
  <calcPr calcId="145621"/>
</workbook>
</file>

<file path=xl/calcChain.xml><?xml version="1.0" encoding="utf-8"?>
<calcChain xmlns="http://schemas.openxmlformats.org/spreadsheetml/2006/main">
  <c r="H88" i="2" l="1"/>
  <c r="H17" i="2"/>
  <c r="H26" i="2"/>
  <c r="H31" i="2"/>
  <c r="H33" i="2"/>
  <c r="H54" i="2"/>
  <c r="H55" i="2"/>
  <c r="I65" i="2"/>
  <c r="H72" i="2"/>
  <c r="J130" i="2"/>
  <c r="J129" i="2"/>
  <c r="J128" i="2"/>
  <c r="J127" i="2"/>
  <c r="H118" i="2"/>
  <c r="J118" i="2"/>
  <c r="J117" i="2"/>
  <c r="J116" i="2"/>
  <c r="J115" i="2"/>
  <c r="J114" i="2"/>
  <c r="J113" i="2"/>
  <c r="J112" i="2"/>
  <c r="J111" i="2"/>
  <c r="J110" i="2"/>
  <c r="J108" i="2"/>
  <c r="J107" i="2"/>
  <c r="J106" i="2"/>
  <c r="J105" i="2"/>
  <c r="J103" i="2"/>
  <c r="J102" i="2"/>
  <c r="J101" i="2"/>
  <c r="J100" i="2"/>
  <c r="J98" i="2"/>
  <c r="J97" i="2"/>
  <c r="J96" i="2"/>
  <c r="J95" i="2"/>
  <c r="J93" i="2"/>
  <c r="J92" i="2"/>
  <c r="J91" i="2"/>
  <c r="J90" i="2"/>
  <c r="J88" i="2"/>
  <c r="J87" i="2"/>
  <c r="J86" i="2"/>
  <c r="J85" i="2"/>
  <c r="J84" i="2"/>
  <c r="J83" i="2"/>
  <c r="J82" i="2"/>
  <c r="J81" i="2"/>
  <c r="J80" i="2"/>
  <c r="J79" i="2"/>
  <c r="J78" i="2"/>
  <c r="J76" i="2"/>
  <c r="J74" i="2"/>
  <c r="J73" i="2"/>
  <c r="J72" i="2"/>
  <c r="J71" i="2"/>
  <c r="J70" i="2"/>
  <c r="J69" i="2"/>
  <c r="J68" i="2"/>
  <c r="J67" i="2"/>
  <c r="J65" i="2"/>
  <c r="J55" i="2"/>
  <c r="J54" i="2"/>
  <c r="J53" i="2"/>
  <c r="J52" i="2"/>
  <c r="J51" i="2"/>
  <c r="J50" i="2"/>
  <c r="J49" i="2"/>
  <c r="J47" i="2"/>
  <c r="J46" i="2"/>
  <c r="J45" i="2"/>
  <c r="J44" i="2"/>
  <c r="J42" i="2"/>
  <c r="J41" i="2"/>
  <c r="J39" i="2"/>
  <c r="J38" i="2"/>
  <c r="J36" i="2"/>
  <c r="J35" i="2"/>
  <c r="J34" i="2"/>
  <c r="J33" i="2"/>
  <c r="J32" i="2"/>
  <c r="J31" i="2"/>
  <c r="J29" i="2"/>
  <c r="J27" i="2"/>
  <c r="J26" i="2"/>
  <c r="J24" i="2"/>
  <c r="J17" i="2"/>
  <c r="J18" i="2"/>
  <c r="J19" i="2"/>
  <c r="J20" i="2"/>
  <c r="J21" i="2"/>
  <c r="J22" i="2"/>
  <c r="J16" i="2"/>
  <c r="H126" i="2" l="1"/>
  <c r="K147" i="2"/>
  <c r="S147" i="2" s="1"/>
  <c r="I147" i="2"/>
  <c r="R147" i="2" s="1"/>
  <c r="H147" i="2"/>
  <c r="Q147" i="2" s="1"/>
  <c r="G147" i="2"/>
  <c r="P147" i="2" s="1"/>
  <c r="F147" i="2"/>
  <c r="O147" i="2" s="1"/>
  <c r="E147" i="2"/>
  <c r="N147" i="2" s="1"/>
  <c r="K145" i="2"/>
  <c r="S145" i="2" s="1"/>
  <c r="I145" i="2"/>
  <c r="R145" i="2" s="1"/>
  <c r="H145" i="2"/>
  <c r="Q145" i="2" s="1"/>
  <c r="G145" i="2"/>
  <c r="P145" i="2" s="1"/>
  <c r="F145" i="2"/>
  <c r="O145" i="2" s="1"/>
  <c r="E145" i="2"/>
  <c r="N145" i="2" s="1"/>
  <c r="K142" i="2"/>
  <c r="S142" i="2" s="1"/>
  <c r="I142" i="2"/>
  <c r="R142" i="2" s="1"/>
  <c r="H142" i="2"/>
  <c r="Q142" i="2" s="1"/>
  <c r="G142" i="2"/>
  <c r="P142" i="2" s="1"/>
  <c r="F142" i="2"/>
  <c r="O142" i="2" s="1"/>
  <c r="E142" i="2"/>
  <c r="N142" i="2" s="1"/>
  <c r="K140" i="2"/>
  <c r="S140" i="2" s="1"/>
  <c r="I140" i="2"/>
  <c r="R140" i="2" s="1"/>
  <c r="H140" i="2"/>
  <c r="Q140" i="2" s="1"/>
  <c r="G140" i="2"/>
  <c r="P140" i="2" s="1"/>
  <c r="F140" i="2"/>
  <c r="O140" i="2" s="1"/>
  <c r="E140" i="2"/>
  <c r="N140" i="2" s="1"/>
  <c r="K138" i="2"/>
  <c r="S138" i="2" s="1"/>
  <c r="I138" i="2"/>
  <c r="R138" i="2" s="1"/>
  <c r="H138" i="2"/>
  <c r="Q138" i="2" s="1"/>
  <c r="G138" i="2"/>
  <c r="P138" i="2" s="1"/>
  <c r="F138" i="2"/>
  <c r="O138" i="2" s="1"/>
  <c r="E138" i="2"/>
  <c r="N138" i="2" s="1"/>
  <c r="K134" i="2"/>
  <c r="S134" i="2" s="1"/>
  <c r="I134" i="2"/>
  <c r="R134" i="2" s="1"/>
  <c r="H134" i="2"/>
  <c r="Q134" i="2" s="1"/>
  <c r="G134" i="2"/>
  <c r="P134" i="2" s="1"/>
  <c r="F134" i="2"/>
  <c r="O134" i="2" s="1"/>
  <c r="E134" i="2"/>
  <c r="N134" i="2" s="1"/>
  <c r="K131" i="2"/>
  <c r="S131" i="2" s="1"/>
  <c r="I131" i="2"/>
  <c r="R131" i="2" s="1"/>
  <c r="H131" i="2"/>
  <c r="Q131" i="2" s="1"/>
  <c r="G131" i="2"/>
  <c r="P131" i="2" s="1"/>
  <c r="F131" i="2"/>
  <c r="O131" i="2" s="1"/>
  <c r="E131" i="2"/>
  <c r="N131" i="2" s="1"/>
  <c r="K126" i="2"/>
  <c r="S126" i="2" s="1"/>
  <c r="K124" i="2" s="1"/>
  <c r="I126" i="2"/>
  <c r="R126" i="2" s="1"/>
  <c r="I124" i="2" s="1"/>
  <c r="Q126" i="2"/>
  <c r="H124" i="2" s="1"/>
  <c r="G126" i="2"/>
  <c r="P126" i="2" s="1"/>
  <c r="G124" i="2" s="1"/>
  <c r="F126" i="2"/>
  <c r="O126" i="2" s="1"/>
  <c r="F124" i="2" s="1"/>
  <c r="E126" i="2"/>
  <c r="N126" i="2" s="1"/>
  <c r="E124" i="2" s="1"/>
  <c r="K121" i="2"/>
  <c r="S121" i="2" s="1"/>
  <c r="I121" i="2"/>
  <c r="R121" i="2" s="1"/>
  <c r="H121" i="2"/>
  <c r="Q121" i="2" s="1"/>
  <c r="G121" i="2"/>
  <c r="P121" i="2" s="1"/>
  <c r="F121" i="2"/>
  <c r="O121" i="2" s="1"/>
  <c r="E121" i="2"/>
  <c r="N121" i="2" s="1"/>
  <c r="K119" i="2"/>
  <c r="S119" i="2" s="1"/>
  <c r="I119" i="2"/>
  <c r="R119" i="2" s="1"/>
  <c r="H119" i="2"/>
  <c r="Q119" i="2" s="1"/>
  <c r="G119" i="2"/>
  <c r="P119" i="2" s="1"/>
  <c r="F119" i="2"/>
  <c r="O119" i="2" s="1"/>
  <c r="E119" i="2"/>
  <c r="N119" i="2" s="1"/>
  <c r="K109" i="2"/>
  <c r="S109" i="2" s="1"/>
  <c r="I109" i="2"/>
  <c r="R109" i="2" s="1"/>
  <c r="H109" i="2"/>
  <c r="Q109" i="2" s="1"/>
  <c r="G109" i="2"/>
  <c r="P109" i="2" s="1"/>
  <c r="F109" i="2"/>
  <c r="O109" i="2" s="1"/>
  <c r="E109" i="2"/>
  <c r="N109" i="2" s="1"/>
  <c r="K104" i="2"/>
  <c r="S104" i="2" s="1"/>
  <c r="I104" i="2"/>
  <c r="R104" i="2" s="1"/>
  <c r="H104" i="2"/>
  <c r="Q104" i="2" s="1"/>
  <c r="G104" i="2"/>
  <c r="P104" i="2" s="1"/>
  <c r="F104" i="2"/>
  <c r="O104" i="2" s="1"/>
  <c r="E104" i="2"/>
  <c r="N104" i="2" s="1"/>
  <c r="K99" i="2"/>
  <c r="S99" i="2" s="1"/>
  <c r="I99" i="2"/>
  <c r="R99" i="2" s="1"/>
  <c r="H99" i="2"/>
  <c r="Q99" i="2" s="1"/>
  <c r="G99" i="2"/>
  <c r="P99" i="2" s="1"/>
  <c r="F99" i="2"/>
  <c r="O99" i="2" s="1"/>
  <c r="E99" i="2"/>
  <c r="N99" i="2" s="1"/>
  <c r="K94" i="2"/>
  <c r="S94" i="2" s="1"/>
  <c r="I94" i="2"/>
  <c r="R94" i="2" s="1"/>
  <c r="H94" i="2"/>
  <c r="Q94" i="2" s="1"/>
  <c r="G94" i="2"/>
  <c r="P94" i="2" s="1"/>
  <c r="F94" i="2"/>
  <c r="O94" i="2" s="1"/>
  <c r="E94" i="2"/>
  <c r="N94" i="2" s="1"/>
  <c r="K89" i="2"/>
  <c r="S89" i="2" s="1"/>
  <c r="I89" i="2"/>
  <c r="R89" i="2" s="1"/>
  <c r="H89" i="2"/>
  <c r="Q89" i="2" s="1"/>
  <c r="G89" i="2"/>
  <c r="P89" i="2" s="1"/>
  <c r="F89" i="2"/>
  <c r="O89" i="2" s="1"/>
  <c r="E89" i="2"/>
  <c r="N89" i="2" s="1"/>
  <c r="K77" i="2"/>
  <c r="S77" i="2" s="1"/>
  <c r="I77" i="2"/>
  <c r="R77" i="2" s="1"/>
  <c r="H77" i="2"/>
  <c r="Q77" i="2" s="1"/>
  <c r="G77" i="2"/>
  <c r="P77" i="2" s="1"/>
  <c r="F77" i="2"/>
  <c r="O77" i="2" s="1"/>
  <c r="E77" i="2"/>
  <c r="N77" i="2" s="1"/>
  <c r="K75" i="2"/>
  <c r="S75" i="2" s="1"/>
  <c r="I75" i="2"/>
  <c r="R75" i="2" s="1"/>
  <c r="H75" i="2"/>
  <c r="Q75" i="2" s="1"/>
  <c r="G75" i="2"/>
  <c r="P75" i="2" s="1"/>
  <c r="F75" i="2"/>
  <c r="O75" i="2" s="1"/>
  <c r="E75" i="2"/>
  <c r="N75" i="2" s="1"/>
  <c r="K66" i="2"/>
  <c r="S66" i="2" s="1"/>
  <c r="I66" i="2"/>
  <c r="R66" i="2" s="1"/>
  <c r="H66" i="2"/>
  <c r="Q66" i="2" s="1"/>
  <c r="G66" i="2"/>
  <c r="P66" i="2" s="1"/>
  <c r="F66" i="2"/>
  <c r="O66" i="2" s="1"/>
  <c r="E66" i="2"/>
  <c r="N66" i="2" s="1"/>
  <c r="K64" i="2"/>
  <c r="S64" i="2" s="1"/>
  <c r="I64" i="2"/>
  <c r="R64" i="2" s="1"/>
  <c r="H64" i="2"/>
  <c r="Q64" i="2" s="1"/>
  <c r="G64" i="2"/>
  <c r="P64" i="2" s="1"/>
  <c r="F64" i="2"/>
  <c r="O64" i="2" s="1"/>
  <c r="E64" i="2"/>
  <c r="N64" i="2" s="1"/>
  <c r="K62" i="2"/>
  <c r="S62" i="2" s="1"/>
  <c r="I62" i="2"/>
  <c r="R62" i="2" s="1"/>
  <c r="H62" i="2"/>
  <c r="Q62" i="2" s="1"/>
  <c r="G62" i="2"/>
  <c r="P62" i="2" s="1"/>
  <c r="F62" i="2"/>
  <c r="O62" i="2" s="1"/>
  <c r="E62" i="2"/>
  <c r="N62" i="2" s="1"/>
  <c r="K56" i="2"/>
  <c r="S56" i="2" s="1"/>
  <c r="I56" i="2"/>
  <c r="R56" i="2" s="1"/>
  <c r="H56" i="2"/>
  <c r="Q56" i="2" s="1"/>
  <c r="G56" i="2"/>
  <c r="P56" i="2" s="1"/>
  <c r="F56" i="2"/>
  <c r="O56" i="2" s="1"/>
  <c r="E56" i="2"/>
  <c r="N56" i="2" s="1"/>
  <c r="K48" i="2"/>
  <c r="S48" i="2" s="1"/>
  <c r="I48" i="2"/>
  <c r="R48" i="2" s="1"/>
  <c r="H48" i="2"/>
  <c r="Q48" i="2" s="1"/>
  <c r="G48" i="2"/>
  <c r="P48" i="2" s="1"/>
  <c r="F48" i="2"/>
  <c r="O48" i="2" s="1"/>
  <c r="E48" i="2"/>
  <c r="N48" i="2" s="1"/>
  <c r="K43" i="2"/>
  <c r="S43" i="2" s="1"/>
  <c r="I43" i="2"/>
  <c r="R43" i="2" s="1"/>
  <c r="H43" i="2"/>
  <c r="Q43" i="2" s="1"/>
  <c r="G43" i="2"/>
  <c r="P43" i="2" s="1"/>
  <c r="F43" i="2"/>
  <c r="O43" i="2" s="1"/>
  <c r="E43" i="2"/>
  <c r="N43" i="2" s="1"/>
  <c r="K40" i="2"/>
  <c r="S40" i="2" s="1"/>
  <c r="I40" i="2"/>
  <c r="R40" i="2" s="1"/>
  <c r="H40" i="2"/>
  <c r="Q40" i="2" s="1"/>
  <c r="G40" i="2"/>
  <c r="P40" i="2" s="1"/>
  <c r="F40" i="2"/>
  <c r="O40" i="2" s="1"/>
  <c r="E40" i="2"/>
  <c r="N40" i="2" s="1"/>
  <c r="K37" i="2"/>
  <c r="S37" i="2" s="1"/>
  <c r="I37" i="2"/>
  <c r="R37" i="2" s="1"/>
  <c r="H37" i="2"/>
  <c r="Q37" i="2" s="1"/>
  <c r="G37" i="2"/>
  <c r="P37" i="2" s="1"/>
  <c r="F37" i="2"/>
  <c r="O37" i="2" s="1"/>
  <c r="E37" i="2"/>
  <c r="N37" i="2" s="1"/>
  <c r="K30" i="2"/>
  <c r="S30" i="2" s="1"/>
  <c r="I30" i="2"/>
  <c r="R30" i="2" s="1"/>
  <c r="H30" i="2"/>
  <c r="Q30" i="2" s="1"/>
  <c r="G30" i="2"/>
  <c r="P30" i="2" s="1"/>
  <c r="F30" i="2"/>
  <c r="O30" i="2" s="1"/>
  <c r="E30" i="2"/>
  <c r="N30" i="2" s="1"/>
  <c r="K28" i="2"/>
  <c r="S28" i="2" s="1"/>
  <c r="I28" i="2"/>
  <c r="R28" i="2" s="1"/>
  <c r="H28" i="2"/>
  <c r="Q28" i="2" s="1"/>
  <c r="G28" i="2"/>
  <c r="P28" i="2" s="1"/>
  <c r="F28" i="2"/>
  <c r="O28" i="2" s="1"/>
  <c r="E28" i="2"/>
  <c r="N28" i="2" s="1"/>
  <c r="K25" i="2"/>
  <c r="S25" i="2" s="1"/>
  <c r="I25" i="2"/>
  <c r="R25" i="2" s="1"/>
  <c r="H25" i="2"/>
  <c r="Q25" i="2" s="1"/>
  <c r="G25" i="2"/>
  <c r="P25" i="2" s="1"/>
  <c r="F25" i="2"/>
  <c r="O25" i="2" s="1"/>
  <c r="E25" i="2"/>
  <c r="N25" i="2" s="1"/>
  <c r="K23" i="2"/>
  <c r="S23" i="2" s="1"/>
  <c r="I23" i="2"/>
  <c r="R23" i="2" s="1"/>
  <c r="H23" i="2"/>
  <c r="Q23" i="2" s="1"/>
  <c r="G23" i="2"/>
  <c r="P23" i="2" s="1"/>
  <c r="F23" i="2"/>
  <c r="O23" i="2" s="1"/>
  <c r="E23" i="2"/>
  <c r="N23" i="2" s="1"/>
  <c r="K15" i="2"/>
  <c r="S15" i="2" s="1"/>
  <c r="I15" i="2"/>
  <c r="R15" i="2" s="1"/>
  <c r="H15" i="2"/>
  <c r="Q15" i="2" s="1"/>
  <c r="G15" i="2"/>
  <c r="P15" i="2" s="1"/>
  <c r="F15" i="2"/>
  <c r="O15" i="2" s="1"/>
  <c r="E15" i="2"/>
  <c r="N15" i="2" s="1"/>
  <c r="R1" i="2"/>
  <c r="Q1" i="2"/>
  <c r="P1" i="2"/>
  <c r="A2" i="2" s="1"/>
  <c r="J96" i="1"/>
  <c r="R96" i="1" s="1"/>
  <c r="I96" i="1"/>
  <c r="Q96" i="1" s="1"/>
  <c r="H96" i="1"/>
  <c r="P96" i="1" s="1"/>
  <c r="G96" i="1"/>
  <c r="O96" i="1" s="1"/>
  <c r="F96" i="1"/>
  <c r="N96" i="1" s="1"/>
  <c r="E96" i="1"/>
  <c r="M96" i="1" s="1"/>
  <c r="J94" i="1"/>
  <c r="R94" i="1" s="1"/>
  <c r="I94" i="1"/>
  <c r="Q94" i="1" s="1"/>
  <c r="H94" i="1"/>
  <c r="P94" i="1" s="1"/>
  <c r="G94" i="1"/>
  <c r="O94" i="1" s="1"/>
  <c r="F94" i="1"/>
  <c r="N94" i="1" s="1"/>
  <c r="E94" i="1"/>
  <c r="M94" i="1" s="1"/>
  <c r="J91" i="1"/>
  <c r="R91" i="1" s="1"/>
  <c r="I91" i="1"/>
  <c r="Q91" i="1" s="1"/>
  <c r="H91" i="1"/>
  <c r="P91" i="1" s="1"/>
  <c r="G91" i="1"/>
  <c r="O91" i="1" s="1"/>
  <c r="F91" i="1"/>
  <c r="N91" i="1" s="1"/>
  <c r="E91" i="1"/>
  <c r="M91" i="1" s="1"/>
  <c r="J89" i="1"/>
  <c r="R89" i="1" s="1"/>
  <c r="I89" i="1"/>
  <c r="Q89" i="1" s="1"/>
  <c r="H89" i="1"/>
  <c r="P89" i="1" s="1"/>
  <c r="G89" i="1"/>
  <c r="O89" i="1" s="1"/>
  <c r="F89" i="1"/>
  <c r="N89" i="1" s="1"/>
  <c r="E89" i="1"/>
  <c r="M89" i="1" s="1"/>
  <c r="J87" i="1"/>
  <c r="R87" i="1" s="1"/>
  <c r="I87" i="1"/>
  <c r="Q87" i="1" s="1"/>
  <c r="H87" i="1"/>
  <c r="P87" i="1" s="1"/>
  <c r="G87" i="1"/>
  <c r="O87" i="1" s="1"/>
  <c r="F87" i="1"/>
  <c r="N87" i="1" s="1"/>
  <c r="E87" i="1"/>
  <c r="M87" i="1" s="1"/>
  <c r="J83" i="1"/>
  <c r="R83" i="1" s="1"/>
  <c r="I83" i="1"/>
  <c r="Q83" i="1" s="1"/>
  <c r="H83" i="1"/>
  <c r="P83" i="1" s="1"/>
  <c r="G83" i="1"/>
  <c r="O83" i="1" s="1"/>
  <c r="F83" i="1"/>
  <c r="N83" i="1" s="1"/>
  <c r="E83" i="1"/>
  <c r="M83" i="1" s="1"/>
  <c r="J80" i="1"/>
  <c r="R80" i="1" s="1"/>
  <c r="I80" i="1"/>
  <c r="Q80" i="1" s="1"/>
  <c r="H80" i="1"/>
  <c r="P80" i="1" s="1"/>
  <c r="G80" i="1"/>
  <c r="O80" i="1" s="1"/>
  <c r="F80" i="1"/>
  <c r="N80" i="1" s="1"/>
  <c r="E80" i="1"/>
  <c r="M80" i="1" s="1"/>
  <c r="J75" i="1"/>
  <c r="R75" i="1" s="1"/>
  <c r="J73" i="1" s="1"/>
  <c r="I75" i="1"/>
  <c r="Q75" i="1" s="1"/>
  <c r="I73" i="1" s="1"/>
  <c r="H75" i="1"/>
  <c r="P75" i="1" s="1"/>
  <c r="H73" i="1" s="1"/>
  <c r="G75" i="1"/>
  <c r="O75" i="1" s="1"/>
  <c r="G73" i="1" s="1"/>
  <c r="F75" i="1"/>
  <c r="N75" i="1" s="1"/>
  <c r="F73" i="1" s="1"/>
  <c r="E75" i="1"/>
  <c r="M75" i="1" s="1"/>
  <c r="E73" i="1" s="1"/>
  <c r="J71" i="1"/>
  <c r="R71" i="1" s="1"/>
  <c r="I71" i="1"/>
  <c r="Q71" i="1" s="1"/>
  <c r="H71" i="1"/>
  <c r="P71" i="1" s="1"/>
  <c r="G71" i="1"/>
  <c r="O71" i="1" s="1"/>
  <c r="F71" i="1"/>
  <c r="N71" i="1" s="1"/>
  <c r="E71" i="1"/>
  <c r="M71" i="1" s="1"/>
  <c r="J67" i="1"/>
  <c r="R67" i="1" s="1"/>
  <c r="I67" i="1"/>
  <c r="Q67" i="1" s="1"/>
  <c r="H67" i="1"/>
  <c r="P67" i="1" s="1"/>
  <c r="G67" i="1"/>
  <c r="O67" i="1" s="1"/>
  <c r="F67" i="1"/>
  <c r="N67" i="1" s="1"/>
  <c r="E67" i="1"/>
  <c r="M67" i="1" s="1"/>
  <c r="J60" i="1"/>
  <c r="R60" i="1" s="1"/>
  <c r="I60" i="1"/>
  <c r="Q60" i="1" s="1"/>
  <c r="H60" i="1"/>
  <c r="P60" i="1" s="1"/>
  <c r="G60" i="1"/>
  <c r="O60" i="1" s="1"/>
  <c r="F60" i="1"/>
  <c r="N60" i="1" s="1"/>
  <c r="E60" i="1"/>
  <c r="M60" i="1" s="1"/>
  <c r="J56" i="1"/>
  <c r="R56" i="1" s="1"/>
  <c r="I56" i="1"/>
  <c r="Q56" i="1" s="1"/>
  <c r="H56" i="1"/>
  <c r="P56" i="1" s="1"/>
  <c r="G56" i="1"/>
  <c r="O56" i="1" s="1"/>
  <c r="F56" i="1"/>
  <c r="N56" i="1" s="1"/>
  <c r="E56" i="1"/>
  <c r="M56" i="1" s="1"/>
  <c r="J54" i="1"/>
  <c r="R54" i="1" s="1"/>
  <c r="I54" i="1"/>
  <c r="Q54" i="1" s="1"/>
  <c r="H54" i="1"/>
  <c r="P54" i="1" s="1"/>
  <c r="G54" i="1"/>
  <c r="O54" i="1" s="1"/>
  <c r="F54" i="1"/>
  <c r="N54" i="1" s="1"/>
  <c r="E54" i="1"/>
  <c r="M54" i="1" s="1"/>
  <c r="J51" i="1"/>
  <c r="R51" i="1" s="1"/>
  <c r="I51" i="1"/>
  <c r="Q51" i="1" s="1"/>
  <c r="H51" i="1"/>
  <c r="P51" i="1" s="1"/>
  <c r="G51" i="1"/>
  <c r="O51" i="1" s="1"/>
  <c r="F51" i="1"/>
  <c r="N51" i="1" s="1"/>
  <c r="E51" i="1"/>
  <c r="M51" i="1" s="1"/>
  <c r="J44" i="1"/>
  <c r="R44" i="1" s="1"/>
  <c r="I44" i="1"/>
  <c r="Q44" i="1" s="1"/>
  <c r="H44" i="1"/>
  <c r="P44" i="1" s="1"/>
  <c r="G44" i="1"/>
  <c r="O44" i="1" s="1"/>
  <c r="F44" i="1"/>
  <c r="N44" i="1" s="1"/>
  <c r="E44" i="1"/>
  <c r="M44" i="1" s="1"/>
  <c r="J41" i="1"/>
  <c r="R41" i="1" s="1"/>
  <c r="I41" i="1"/>
  <c r="Q41" i="1" s="1"/>
  <c r="H41" i="1"/>
  <c r="P41" i="1" s="1"/>
  <c r="G41" i="1"/>
  <c r="O41" i="1" s="1"/>
  <c r="F41" i="1"/>
  <c r="N41" i="1" s="1"/>
  <c r="E41" i="1"/>
  <c r="M41" i="1" s="1"/>
  <c r="J36" i="1"/>
  <c r="R36" i="1" s="1"/>
  <c r="I36" i="1"/>
  <c r="Q36" i="1" s="1"/>
  <c r="H36" i="1"/>
  <c r="P36" i="1" s="1"/>
  <c r="G36" i="1"/>
  <c r="O36" i="1" s="1"/>
  <c r="F36" i="1"/>
  <c r="N36" i="1" s="1"/>
  <c r="E36" i="1"/>
  <c r="M36" i="1" s="1"/>
  <c r="J32" i="1"/>
  <c r="R32" i="1" s="1"/>
  <c r="I32" i="1"/>
  <c r="Q32" i="1" s="1"/>
  <c r="H32" i="1"/>
  <c r="P32" i="1" s="1"/>
  <c r="G32" i="1"/>
  <c r="O32" i="1" s="1"/>
  <c r="F32" i="1"/>
  <c r="N32" i="1" s="1"/>
  <c r="E32" i="1"/>
  <c r="M32" i="1" s="1"/>
  <c r="J30" i="1"/>
  <c r="R30" i="1" s="1"/>
  <c r="I30" i="1"/>
  <c r="Q30" i="1" s="1"/>
  <c r="H30" i="1"/>
  <c r="P30" i="1" s="1"/>
  <c r="G30" i="1"/>
  <c r="O30" i="1" s="1"/>
  <c r="F30" i="1"/>
  <c r="N30" i="1" s="1"/>
  <c r="E30" i="1"/>
  <c r="M30" i="1" s="1"/>
  <c r="J28" i="1"/>
  <c r="R28" i="1" s="1"/>
  <c r="I28" i="1"/>
  <c r="Q28" i="1" s="1"/>
  <c r="H28" i="1"/>
  <c r="P28" i="1" s="1"/>
  <c r="G28" i="1"/>
  <c r="O28" i="1" s="1"/>
  <c r="F28" i="1"/>
  <c r="N28" i="1" s="1"/>
  <c r="E28" i="1"/>
  <c r="M28" i="1" s="1"/>
  <c r="J23" i="1"/>
  <c r="R23" i="1" s="1"/>
  <c r="I23" i="1"/>
  <c r="Q23" i="1" s="1"/>
  <c r="H23" i="1"/>
  <c r="P23" i="1" s="1"/>
  <c r="G23" i="1"/>
  <c r="O23" i="1" s="1"/>
  <c r="F23" i="1"/>
  <c r="N23" i="1" s="1"/>
  <c r="E23" i="1"/>
  <c r="M23" i="1" s="1"/>
  <c r="J21" i="1"/>
  <c r="R21" i="1" s="1"/>
  <c r="I21" i="1"/>
  <c r="Q21" i="1" s="1"/>
  <c r="H21" i="1"/>
  <c r="P21" i="1" s="1"/>
  <c r="G21" i="1"/>
  <c r="O21" i="1" s="1"/>
  <c r="F21" i="1"/>
  <c r="N21" i="1" s="1"/>
  <c r="E21" i="1"/>
  <c r="M21" i="1" s="1"/>
  <c r="J19" i="1"/>
  <c r="R19" i="1" s="1"/>
  <c r="I19" i="1"/>
  <c r="Q19" i="1" s="1"/>
  <c r="H19" i="1"/>
  <c r="P19" i="1" s="1"/>
  <c r="G19" i="1"/>
  <c r="O19" i="1" s="1"/>
  <c r="F19" i="1"/>
  <c r="N19" i="1" s="1"/>
  <c r="E19" i="1"/>
  <c r="M19" i="1" s="1"/>
  <c r="J15" i="1"/>
  <c r="R15" i="1" s="1"/>
  <c r="I15" i="1"/>
  <c r="Q15" i="1" s="1"/>
  <c r="H15" i="1"/>
  <c r="P15" i="1" s="1"/>
  <c r="G15" i="1"/>
  <c r="O15" i="1" s="1"/>
  <c r="F15" i="1"/>
  <c r="N15" i="1" s="1"/>
  <c r="E15" i="1"/>
  <c r="M15" i="1" s="1"/>
  <c r="Q1" i="1"/>
  <c r="P1" i="1"/>
  <c r="O1" i="1"/>
  <c r="A2" i="1" s="1"/>
  <c r="S1" i="2" l="1"/>
  <c r="R1" i="1"/>
  <c r="E13" i="2"/>
  <c r="E11" i="2"/>
  <c r="G13" i="2"/>
  <c r="G11" i="2"/>
  <c r="I13" i="2"/>
  <c r="I11" i="2"/>
  <c r="F13" i="2"/>
  <c r="F11" i="2"/>
  <c r="H13" i="2"/>
  <c r="H11" i="2"/>
  <c r="K13" i="2"/>
  <c r="K11" i="2"/>
  <c r="E13" i="1"/>
  <c r="E11" i="1"/>
  <c r="G13" i="1"/>
  <c r="G11" i="1"/>
  <c r="I13" i="1"/>
  <c r="I11" i="1"/>
  <c r="F13" i="1"/>
  <c r="F11" i="1"/>
  <c r="H13" i="1"/>
  <c r="H11" i="1"/>
  <c r="J13" i="1"/>
  <c r="J11" i="1"/>
  <c r="L11" i="2" l="1"/>
</calcChain>
</file>

<file path=xl/sharedStrings.xml><?xml version="1.0" encoding="utf-8"?>
<sst xmlns="http://schemas.openxmlformats.org/spreadsheetml/2006/main" count="283" uniqueCount="142">
  <si>
    <t>2014-06-30</t>
  </si>
  <si>
    <t>Tabela Nr 1</t>
  </si>
  <si>
    <t>w złotych</t>
  </si>
  <si>
    <t>Dział</t>
  </si>
  <si>
    <t>Rozdz.</t>
  </si>
  <si>
    <t>Wyszczególnienie</t>
  </si>
  <si>
    <t>Plan wg uchwały budżetowej</t>
  </si>
  <si>
    <t>Zmiany wprowadzone uchwałami</t>
  </si>
  <si>
    <t>Plan po zmianach
wg stanu na 30.06.2014 r.</t>
  </si>
  <si>
    <t>Sejmiku Województwa</t>
  </si>
  <si>
    <t>Zarządu Województwa</t>
  </si>
  <si>
    <t xml:space="preserve">Zwiększenia </t>
  </si>
  <si>
    <t>Zmniejszenia</t>
  </si>
  <si>
    <t>Zwiększenia</t>
  </si>
  <si>
    <t xml:space="preserve">Zmniejszenia </t>
  </si>
  <si>
    <t xml:space="preserve"> DOCHODY OGÓŁEM</t>
  </si>
  <si>
    <t>z tego:</t>
  </si>
  <si>
    <t>I. ZADANIA WŁASNE</t>
  </si>
  <si>
    <t>z tego w dziale:</t>
  </si>
  <si>
    <t>010</t>
  </si>
  <si>
    <t>Rolnictwo i łowiectwo</t>
  </si>
  <si>
    <t>01006</t>
  </si>
  <si>
    <t>Zarządy melioracji i urządzeń wodnych</t>
  </si>
  <si>
    <t>01008</t>
  </si>
  <si>
    <t>Melioracje wodne</t>
  </si>
  <si>
    <t>01042</t>
  </si>
  <si>
    <t>Wyłączenie z produkcji gruntów rolnych</t>
  </si>
  <si>
    <t>050</t>
  </si>
  <si>
    <t>Rybołówstwo i rybactwo</t>
  </si>
  <si>
    <t>05011</t>
  </si>
  <si>
    <t>Program Operacyjny Zrównoważony rozwój sektora rybołówstwa i nadbrzeżnych obszarów rybackich 2007-2013</t>
  </si>
  <si>
    <t>Przetwórstwo przemysłowe</t>
  </si>
  <si>
    <t>Rozwój przedsiębiorczości</t>
  </si>
  <si>
    <t>Transport i łączność</t>
  </si>
  <si>
    <t>Krajowe pasażerskie przewozy kolejowe</t>
  </si>
  <si>
    <t>Krajowe pasażerskie przewozy autobusowe</t>
  </si>
  <si>
    <t>Drogi publiczne wojewódzkie</t>
  </si>
  <si>
    <t>Pozostała działalność</t>
  </si>
  <si>
    <t>Turystyka</t>
  </si>
  <si>
    <t>Zadania w zakresie upowszechniania turystyki</t>
  </si>
  <si>
    <t>Gospodarka mieszkaniowa</t>
  </si>
  <si>
    <t>Gospodarka gruntami i nieruchomościami</t>
  </si>
  <si>
    <t>Działalność usługowa</t>
  </si>
  <si>
    <t>Biura planowania przestrzennego</t>
  </si>
  <si>
    <t>Prace geologiczne (nieinwestycyjne)</t>
  </si>
  <si>
    <t>Prace geodezyjne i kartograficzne (nieinwestycyjne)</t>
  </si>
  <si>
    <t>Administracja publiczna</t>
  </si>
  <si>
    <t>Urzędy wojewódzkie</t>
  </si>
  <si>
    <t>Urzędy marszałkowskie</t>
  </si>
  <si>
    <t>Centrum Rozwoju Zasobów Ludzkich</t>
  </si>
  <si>
    <t>Dochody od osób prawnych, od osób fizycznych i od innych jednostek nieposiadających osobowości prawnej oraz wydatki związane z ich poborem</t>
  </si>
  <si>
    <t>Wpływy z innych opłat stanowiących dochody jednostek samorządu terytorialnego na podstawie ustaw</t>
  </si>
  <si>
    <t>Udziały województw w podatkach stanowiących dochód budżetu państwa</t>
  </si>
  <si>
    <t>Różne rozliczenia</t>
  </si>
  <si>
    <t>Część oświatowa subwencji ogólnej dla jednostek samorządu terytorialnego</t>
  </si>
  <si>
    <t>Część wyrównawcza subwencji ogólnej dla województw</t>
  </si>
  <si>
    <t>Różne rozliczenia finansowe</t>
  </si>
  <si>
    <t>Część regionalna subwencji ogólnej dla województw</t>
  </si>
  <si>
    <t>Regionalne Programy Operacyjne 2007-2013</t>
  </si>
  <si>
    <t>Program Operacyjny Kapitał Ludzki</t>
  </si>
  <si>
    <t>Oświata i wychowanie</t>
  </si>
  <si>
    <t>Szkoły podstawowe specjalne</t>
  </si>
  <si>
    <t>Ochrona zdrowia</t>
  </si>
  <si>
    <t>Szpitale ogólne</t>
  </si>
  <si>
    <t>Pozostałe zadania w zakresie polityki społecznej</t>
  </si>
  <si>
    <t>Państwowy Fundusz Rehabilitacji Osób Niepełnosprawnych</t>
  </si>
  <si>
    <t>Fundusz Gwarantowanych Świadczeń Pracowniczych</t>
  </si>
  <si>
    <t>Wojewódzkie urzędy pracy</t>
  </si>
  <si>
    <t>Gospodarka komunalna i ochrona środowiska</t>
  </si>
  <si>
    <t>Gospodarka odpadami</t>
  </si>
  <si>
    <t>Zmniejszenie hałasu i wibracji</t>
  </si>
  <si>
    <t>Wpływy i wydatki związane z gromadzeniem środków z opłat i kar za korzystanie ze środowiska</t>
  </si>
  <si>
    <t>Wpływy i wydatki związane z gromadzeniem środków z opłat produktowych</t>
  </si>
  <si>
    <t>Wpływy i wydatki związane z wprowadzeniem do obrotu baterii i akumulatorów</t>
  </si>
  <si>
    <t>Kultura i ochrona dziedzictwa narodowego</t>
  </si>
  <si>
    <t>Teatry</t>
  </si>
  <si>
    <t>Domy i ośrodki kultury, świetlice i kluby</t>
  </si>
  <si>
    <t>Muzea</t>
  </si>
  <si>
    <t>Ogrody botaniczne i zoologiczne oraz naturalne obszary i obiekty chronionej przyrody</t>
  </si>
  <si>
    <t>Parki krajobrazowe</t>
  </si>
  <si>
    <t>II. ZADANIA ZLECONE</t>
  </si>
  <si>
    <t>01041</t>
  </si>
  <si>
    <t>Program Rozwoju Obszarów Wiejskich 2007-2013</t>
  </si>
  <si>
    <t>01078</t>
  </si>
  <si>
    <t>Usuwanie skutków klęsk żywiołowych</t>
  </si>
  <si>
    <t>01095</t>
  </si>
  <si>
    <t>Pomoc społeczna</t>
  </si>
  <si>
    <t>Świadczenia rodzinne, świadczenie z funduszu alimentacyjnego oraz składki na ubezpieczenia emerytalne i rentowe z ubezpieczenia społecznego</t>
  </si>
  <si>
    <t>Ośrodki adopcyjno-opiekuńcze</t>
  </si>
  <si>
    <t>Tabela Nr 2</t>
  </si>
  <si>
    <t xml:space="preserve"> WYDATKI OGÓŁEM</t>
  </si>
  <si>
    <t>01009</t>
  </si>
  <si>
    <t>Spółki wodne</t>
  </si>
  <si>
    <t>01031</t>
  </si>
  <si>
    <t>Grupy producentów rolnych</t>
  </si>
  <si>
    <t>Rozwój kadr nowoczesnej gospodarki i przedsiębiorczości</t>
  </si>
  <si>
    <t>Wytwarzanie i zaopatrywanie w energię elektryczną, gaz i wodę</t>
  </si>
  <si>
    <t>Infrastruktura portowa</t>
  </si>
  <si>
    <t>Zadania w zakresie telekomunikacji</t>
  </si>
  <si>
    <t>Plany zagospodarowania przestrzennego</t>
  </si>
  <si>
    <t>Samorządowe sejmiki województw</t>
  </si>
  <si>
    <t>Działalność informacyjna i kulturalna prowadzona za granicą</t>
  </si>
  <si>
    <t>Promocja jednostek samorządu terytorialnego</t>
  </si>
  <si>
    <t>Bezpieczeństwo publiczne i ochrona przeciwpożarowa</t>
  </si>
  <si>
    <t>Komendy wojewódzkie Policji</t>
  </si>
  <si>
    <t>Komendy wojewódzkie Państwowej Straży Pożarnej</t>
  </si>
  <si>
    <t>Ochotnicze straże pożarne</t>
  </si>
  <si>
    <t>Zadania ratownictwa górskiego i wodnego</t>
  </si>
  <si>
    <t>Obsługa długu publicznego</t>
  </si>
  <si>
    <t>Obsługa papierów wartościowych, kredytów i pożyczek jednostek samorządu terytorialnego</t>
  </si>
  <si>
    <t>Rezerwy ogólne i celowe</t>
  </si>
  <si>
    <t>Gimnazja specjalne</t>
  </si>
  <si>
    <t>Licea ogólnokształcące</t>
  </si>
  <si>
    <t>Szkoły zawodowe</t>
  </si>
  <si>
    <t>Zakłady kształcenia nauczycieli</t>
  </si>
  <si>
    <t>Dokształcanie i doskonalenie nauczycieli</t>
  </si>
  <si>
    <t>Biblioteki pedagogiczne</t>
  </si>
  <si>
    <t>Szkolnictwo wyższe</t>
  </si>
  <si>
    <t>Zakłady opiekuńczo-lecznicze i pielęgnacyjno-opiekuńcze</t>
  </si>
  <si>
    <t>Szpitale uzdrowiskowe</t>
  </si>
  <si>
    <t>Ratownictwo medyczne</t>
  </si>
  <si>
    <t>Medycyna pracy</t>
  </si>
  <si>
    <t>Programy polityki zdrowotnej</t>
  </si>
  <si>
    <t>Zapobieganie i zwalczanie AIDS</t>
  </si>
  <si>
    <t>Zwalczanie narkomanii</t>
  </si>
  <si>
    <t>Przeciwdziałanie alkoholizmowi</t>
  </si>
  <si>
    <t>Składki na ubezpieczenie zdrowotne oraz świadczenia dla osób nieobjętych obowiązkiem ubezpieczenia zdrowotnego</t>
  </si>
  <si>
    <t>Placówki opiekuńczo-wychowawcze</t>
  </si>
  <si>
    <t>Zadania w zakresie przeciwdziałania przemocy w rodzinie</t>
  </si>
  <si>
    <t>Regionalne ośrodki polityki społecznej</t>
  </si>
  <si>
    <t>Rehabilitacja zawodowa i społeczna osób niepełnosprawnych</t>
  </si>
  <si>
    <t>Edukacyjna opieka wychowawcza</t>
  </si>
  <si>
    <t>Placówki wychowania pozaszkolnego</t>
  </si>
  <si>
    <t>Internaty i bursy szkolne</t>
  </si>
  <si>
    <t>Gospodarka ściekowa i ochrona wód</t>
  </si>
  <si>
    <t>Pozostałe zadania w zakresie kultury</t>
  </si>
  <si>
    <t>Filharmonie, orkiestry, chóry i kapele</t>
  </si>
  <si>
    <t>Biblioteki</t>
  </si>
  <si>
    <t>Ośrodki ochrony i dokumentacji zabytków</t>
  </si>
  <si>
    <t>Ochrona zabytków i opieka nad zabytkami</t>
  </si>
  <si>
    <t>Kultura fizyczna</t>
  </si>
  <si>
    <t>Zadania w zakresie kultury fizycznej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</si>
</sst>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[$-415]d\ mmm;@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7" fillId="2" borderId="1" applyNumberFormat="0" applyProtection="0">
      <alignment horizontal="left" vertical="center" indent="1"/>
    </xf>
    <xf numFmtId="0" fontId="7" fillId="3" borderId="1" applyNumberFormat="0" applyProtection="0">
      <alignment horizontal="left" vertical="center" indent="1"/>
    </xf>
    <xf numFmtId="0" fontId="7" fillId="4" borderId="1" applyNumberFormat="0" applyProtection="0">
      <alignment horizontal="left" vertical="center" indent="1"/>
    </xf>
    <xf numFmtId="0" fontId="1" fillId="0" borderId="0"/>
  </cellStyleXfs>
  <cellXfs count="96">
    <xf numFmtId="0" fontId="0" fillId="0" borderId="0" xfId="0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quotePrefix="1" applyFont="1" applyProtection="1">
      <protection locked="0"/>
    </xf>
    <xf numFmtId="0" fontId="5" fillId="0" borderId="0" xfId="0" quotePrefix="1" applyFont="1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left" vertical="center"/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Protection="1">
      <protection locked="0"/>
    </xf>
    <xf numFmtId="0" fontId="5" fillId="0" borderId="0" xfId="0" applyFont="1"/>
    <xf numFmtId="0" fontId="5" fillId="0" borderId="0" xfId="0" quotePrefix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right"/>
    </xf>
    <xf numFmtId="3" fontId="9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" quotePrefix="1" applyFont="1" applyFill="1" applyBorder="1" applyAlignment="1" applyProtection="1">
      <alignment horizontal="center" vertical="center"/>
      <protection locked="0"/>
    </xf>
    <xf numFmtId="0" fontId="10" fillId="0" borderId="9" xfId="1" quotePrefix="1" applyFont="1" applyFill="1" applyBorder="1" applyAlignment="1" applyProtection="1">
      <alignment horizontal="center" vertical="center"/>
      <protection locked="0"/>
    </xf>
    <xf numFmtId="3" fontId="10" fillId="0" borderId="5" xfId="1" quotePrefix="1" applyNumberFormat="1" applyFont="1" applyFill="1" applyBorder="1" applyAlignment="1" applyProtection="1">
      <alignment horizontal="center" vertical="center"/>
      <protection locked="0"/>
    </xf>
    <xf numFmtId="3" fontId="8" fillId="0" borderId="5" xfId="1" quotePrefix="1" applyNumberFormat="1" applyFont="1" applyFill="1" applyBorder="1" applyAlignment="1" applyProtection="1">
      <alignment horizontal="right" vertical="center"/>
      <protection locked="0"/>
    </xf>
    <xf numFmtId="0" fontId="8" fillId="0" borderId="14" xfId="1" applyFont="1" applyFill="1" applyBorder="1" applyAlignment="1" applyProtection="1">
      <alignment horizontal="left" vertical="center"/>
      <protection locked="0"/>
    </xf>
    <xf numFmtId="3" fontId="12" fillId="0" borderId="5" xfId="1" quotePrefix="1" applyNumberFormat="1" applyFont="1" applyFill="1" applyBorder="1" applyAlignment="1" applyProtection="1">
      <alignment horizontal="right" vertical="center"/>
      <protection locked="0"/>
    </xf>
    <xf numFmtId="3" fontId="13" fillId="5" borderId="17" xfId="0" applyNumberFormat="1" applyFont="1" applyFill="1" applyBorder="1" applyAlignment="1">
      <alignment horizontal="right" vertical="center"/>
    </xf>
    <xf numFmtId="3" fontId="13" fillId="5" borderId="18" xfId="0" applyNumberFormat="1" applyFont="1" applyFill="1" applyBorder="1" applyAlignment="1">
      <alignment horizontal="right" vertical="center"/>
    </xf>
    <xf numFmtId="3" fontId="15" fillId="0" borderId="12" xfId="0" applyNumberFormat="1" applyFont="1" applyFill="1" applyBorder="1" applyAlignment="1">
      <alignment horizontal="right" vertical="center"/>
    </xf>
    <xf numFmtId="49" fontId="16" fillId="6" borderId="8" xfId="0" applyNumberFormat="1" applyFont="1" applyFill="1" applyBorder="1" applyAlignment="1">
      <alignment horizontal="center" vertical="center"/>
    </xf>
    <xf numFmtId="3" fontId="17" fillId="6" borderId="5" xfId="0" applyNumberFormat="1" applyFont="1" applyFill="1" applyBorder="1" applyAlignment="1">
      <alignment horizontal="right" vertical="center"/>
    </xf>
    <xf numFmtId="4" fontId="18" fillId="0" borderId="0" xfId="0" applyNumberFormat="1" applyFont="1" applyFill="1"/>
    <xf numFmtId="49" fontId="15" fillId="0" borderId="6" xfId="0" applyNumberFormat="1" applyFont="1" applyBorder="1" applyProtection="1">
      <protection locked="0"/>
    </xf>
    <xf numFmtId="0" fontId="19" fillId="0" borderId="0" xfId="0" applyNumberFormat="1" applyFont="1" applyBorder="1" applyProtection="1">
      <protection locked="0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3" fontId="15" fillId="0" borderId="12" xfId="0" applyNumberFormat="1" applyFont="1" applyBorder="1" applyAlignment="1" applyProtection="1">
      <alignment horizontal="right" vertical="center"/>
      <protection locked="0"/>
    </xf>
    <xf numFmtId="3" fontId="13" fillId="5" borderId="9" xfId="0" applyNumberFormat="1" applyFont="1" applyFill="1" applyBorder="1" applyAlignment="1">
      <alignment horizontal="right" vertical="center"/>
    </xf>
    <xf numFmtId="3" fontId="13" fillId="5" borderId="5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horizontal="right" vertical="center"/>
    </xf>
    <xf numFmtId="0" fontId="15" fillId="0" borderId="12" xfId="0" applyFont="1" applyBorder="1" applyAlignment="1" applyProtection="1">
      <alignment horizontal="left" vertical="center"/>
      <protection locked="0"/>
    </xf>
    <xf numFmtId="49" fontId="15" fillId="0" borderId="12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Protection="1">
      <protection locked="0"/>
    </xf>
    <xf numFmtId="0" fontId="19" fillId="0" borderId="13" xfId="0" applyNumberFormat="1" applyFont="1" applyBorder="1" applyProtection="1"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3" fontId="15" fillId="0" borderId="5" xfId="0" applyNumberFormat="1" applyFont="1" applyBorder="1" applyAlignment="1" applyProtection="1">
      <alignment horizontal="right" vertical="center"/>
      <protection locked="0"/>
    </xf>
    <xf numFmtId="49" fontId="15" fillId="0" borderId="2" xfId="0" applyNumberFormat="1" applyFont="1" applyBorder="1" applyAlignment="1" applyProtection="1">
      <protection locked="0"/>
    </xf>
    <xf numFmtId="49" fontId="15" fillId="0" borderId="14" xfId="0" applyNumberFormat="1" applyFont="1" applyBorder="1" applyAlignment="1" applyProtection="1">
      <protection locked="0"/>
    </xf>
    <xf numFmtId="49" fontId="15" fillId="0" borderId="6" xfId="0" applyNumberFormat="1" applyFont="1" applyBorder="1" applyAlignment="1" applyProtection="1">
      <protection locked="0"/>
    </xf>
    <xf numFmtId="49" fontId="15" fillId="0" borderId="22" xfId="0" applyNumberFormat="1" applyFont="1" applyBorder="1" applyAlignment="1" applyProtection="1">
      <protection locked="0"/>
    </xf>
    <xf numFmtId="49" fontId="15" fillId="0" borderId="10" xfId="0" applyNumberFormat="1" applyFont="1" applyBorder="1" applyProtection="1">
      <protection locked="0"/>
    </xf>
    <xf numFmtId="0" fontId="19" fillId="0" borderId="11" xfId="0" applyNumberFormat="1" applyFont="1" applyBorder="1" applyProtection="1"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3" fontId="9" fillId="0" borderId="12" xfId="3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16" fillId="6" borderId="13" xfId="0" applyFont="1" applyFill="1" applyBorder="1" applyAlignment="1">
      <alignment horizontal="left" vertical="center" wrapText="1"/>
    </xf>
    <xf numFmtId="0" fontId="16" fillId="6" borderId="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13" fillId="5" borderId="15" xfId="4" applyNumberFormat="1" applyFont="1" applyFill="1" applyBorder="1" applyAlignment="1">
      <alignment horizontal="left" vertical="center"/>
    </xf>
    <xf numFmtId="49" fontId="13" fillId="5" borderId="16" xfId="4" applyNumberFormat="1" applyFont="1" applyFill="1" applyBorder="1" applyAlignment="1">
      <alignment horizontal="left" vertical="center"/>
    </xf>
    <xf numFmtId="49" fontId="13" fillId="5" borderId="17" xfId="4" applyNumberFormat="1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8" fillId="0" borderId="2" xfId="1" quotePrefix="1" applyFont="1" applyFill="1" applyBorder="1" applyAlignment="1" applyProtection="1">
      <alignment horizontal="center" vertical="center"/>
      <protection locked="0"/>
    </xf>
    <xf numFmtId="0" fontId="8" fillId="0" borderId="3" xfId="1" quotePrefix="1" applyFont="1" applyFill="1" applyBorder="1" applyAlignment="1" applyProtection="1">
      <alignment horizontal="center" vertical="center"/>
      <protection locked="0"/>
    </xf>
    <xf numFmtId="0" fontId="8" fillId="0" borderId="6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0" xfId="1" quotePrefix="1" applyFont="1" applyFill="1" applyBorder="1" applyAlignment="1" applyProtection="1">
      <alignment horizontal="center" vertical="center"/>
      <protection locked="0"/>
    </xf>
    <xf numFmtId="0" fontId="8" fillId="0" borderId="11" xfId="1" quotePrefix="1" applyFont="1" applyFill="1" applyBorder="1" applyAlignment="1" applyProtection="1">
      <alignment horizontal="center" vertical="center"/>
      <protection locked="0"/>
    </xf>
    <xf numFmtId="0" fontId="8" fillId="0" borderId="4" xfId="1" quotePrefix="1" applyFont="1" applyFill="1" applyBorder="1" applyAlignment="1" applyProtection="1">
      <alignment horizontal="center" vertical="center"/>
      <protection locked="0"/>
    </xf>
    <xf numFmtId="0" fontId="8" fillId="0" borderId="7" xfId="1" quotePrefix="1" applyFont="1" applyFill="1" applyBorder="1" applyAlignment="1" applyProtection="1">
      <alignment horizontal="center" vertical="center"/>
      <protection locked="0"/>
    </xf>
    <xf numFmtId="0" fontId="8" fillId="0" borderId="12" xfId="1" quotePrefix="1" applyFont="1" applyFill="1" applyBorder="1" applyAlignment="1" applyProtection="1">
      <alignment horizontal="center" vertical="center"/>
      <protection locked="0"/>
    </xf>
    <xf numFmtId="3" fontId="8" fillId="0" borderId="4" xfId="2" quotePrefix="1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2" quotePrefix="1" applyNumberFormat="1" applyFont="1" applyFill="1" applyBorder="1" applyAlignment="1" applyProtection="1">
      <alignment horizontal="center" vertical="center" wrapText="1"/>
      <protection locked="0"/>
    </xf>
    <xf numFmtId="3" fontId="8" fillId="0" borderId="12" xfId="2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4" xfId="2" quotePrefix="1" applyFont="1" applyFill="1" applyBorder="1" applyAlignment="1" applyProtection="1">
      <alignment horizontal="center" vertical="center" wrapText="1"/>
      <protection locked="0"/>
    </xf>
    <xf numFmtId="0" fontId="8" fillId="0" borderId="7" xfId="2" quotePrefix="1" applyFont="1" applyFill="1" applyBorder="1" applyAlignment="1" applyProtection="1">
      <alignment horizontal="center" vertical="center" wrapText="1"/>
      <protection locked="0"/>
    </xf>
    <xf numFmtId="0" fontId="8" fillId="0" borderId="12" xfId="2" quotePrefix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10" fillId="0" borderId="8" xfId="1" quotePrefix="1" applyFont="1" applyFill="1" applyBorder="1" applyAlignment="1" applyProtection="1">
      <alignment horizontal="center" vertical="center"/>
      <protection locked="0"/>
    </xf>
    <xf numFmtId="0" fontId="10" fillId="0" borderId="9" xfId="1" quotePrefix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11" fillId="0" borderId="8" xfId="1" applyFont="1" applyFill="1" applyBorder="1" applyAlignment="1" applyProtection="1">
      <alignment horizontal="center" vertical="center"/>
      <protection locked="0"/>
    </xf>
    <xf numFmtId="0" fontId="11" fillId="0" borderId="13" xfId="1" applyFont="1" applyFill="1" applyBorder="1" applyAlignment="1" applyProtection="1">
      <alignment horizontal="center" vertical="center"/>
      <protection locked="0"/>
    </xf>
  </cellXfs>
  <cellStyles count="5">
    <cellStyle name="Normalny" xfId="0" builtinId="0"/>
    <cellStyle name="Normalny 2" xfId="4"/>
    <cellStyle name="SAPBEXchaText" xfId="1"/>
    <cellStyle name="SAPBEXHLevel0X" xfId="2"/>
    <cellStyle name="SAPBEXHLevel1X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showGridLines="0" tabSelected="1" view="pageBreakPreview" zoomScaleNormal="100" zoomScaleSheetLayoutView="100" workbookViewId="0">
      <selection activeCell="B44" sqref="B44:D44"/>
    </sheetView>
  </sheetViews>
  <sheetFormatPr defaultRowHeight="15" x14ac:dyDescent="0.25"/>
  <cols>
    <col min="1" max="1" width="5" customWidth="1"/>
    <col min="2" max="2" width="1.28515625" customWidth="1"/>
    <col min="3" max="3" width="9" customWidth="1"/>
    <col min="4" max="4" width="43.140625" customWidth="1"/>
    <col min="5" max="5" width="12.85546875" customWidth="1"/>
    <col min="6" max="6" width="12" customWidth="1"/>
    <col min="7" max="7" width="12.28515625" customWidth="1"/>
    <col min="8" max="8" width="13" customWidth="1"/>
    <col min="9" max="9" width="11.42578125" customWidth="1"/>
    <col min="10" max="10" width="14.5703125" customWidth="1"/>
    <col min="11" max="11" width="0" hidden="1" customWidth="1"/>
    <col min="12" max="12" width="8.42578125" hidden="1" customWidth="1"/>
    <col min="13" max="13" width="9.140625" hidden="1" customWidth="1"/>
    <col min="14" max="14" width="9.7109375" hidden="1" customWidth="1"/>
    <col min="15" max="15" width="12.85546875" hidden="1" customWidth="1"/>
    <col min="16" max="16" width="11.28515625" hidden="1" customWidth="1"/>
    <col min="17" max="17" width="4" hidden="1" customWidth="1"/>
    <col min="18" max="18" width="14" hidden="1" customWidth="1"/>
    <col min="19" max="20" width="0" hidden="1" customWidth="1"/>
  </cols>
  <sheetData>
    <row r="1" spans="1:21" ht="3.75" customHeight="1" x14ac:dyDescent="0.25">
      <c r="M1" s="1" t="s">
        <v>0</v>
      </c>
      <c r="N1" s="2"/>
      <c r="O1" s="3">
        <f>YEAR(M1)</f>
        <v>2014</v>
      </c>
      <c r="P1" s="3">
        <f>MONTH(M1)</f>
        <v>6</v>
      </c>
      <c r="Q1" s="3">
        <f>DAY(M1)</f>
        <v>30</v>
      </c>
      <c r="R1" s="3" t="str">
        <f>CONCATENATE(Q1,".",P1,".",O1)</f>
        <v>30.6.2014</v>
      </c>
    </row>
    <row r="2" spans="1:21" ht="21" customHeight="1" x14ac:dyDescent="0.3">
      <c r="A2" s="63" t="str">
        <f>CONCATENATE("Zmiany wprowadzone w planie dochodów budżetowych w I półroczu ",O1," roku")</f>
        <v>Zmiany wprowadzone w planie dochodów budżetowych w I półroczu 2014 roku</v>
      </c>
      <c r="B2" s="63"/>
      <c r="C2" s="63"/>
      <c r="D2" s="63"/>
      <c r="E2" s="63"/>
      <c r="F2" s="63"/>
      <c r="G2" s="63"/>
      <c r="H2" s="63"/>
      <c r="I2" s="63"/>
      <c r="J2" s="63"/>
      <c r="M2" s="3"/>
      <c r="N2" s="3"/>
      <c r="O2" s="3"/>
      <c r="P2" s="3"/>
    </row>
    <row r="3" spans="1:21" ht="19.5" customHeight="1" x14ac:dyDescent="0.25">
      <c r="M3" s="3"/>
      <c r="N3" s="3"/>
      <c r="O3" s="3"/>
      <c r="P3" s="3"/>
    </row>
    <row r="4" spans="1:21" ht="18" x14ac:dyDescent="0.25">
      <c r="A4" s="4"/>
      <c r="B4" s="4"/>
      <c r="C4" s="5"/>
      <c r="D4" s="6"/>
      <c r="E4" s="7"/>
      <c r="F4" s="8"/>
      <c r="G4" s="8"/>
      <c r="H4" s="8"/>
      <c r="I4" s="68" t="s">
        <v>1</v>
      </c>
      <c r="J4" s="68"/>
      <c r="M4" s="3"/>
      <c r="N4" s="3"/>
      <c r="O4" s="3"/>
      <c r="P4" s="3"/>
    </row>
    <row r="5" spans="1:21" ht="15.75" x14ac:dyDescent="0.25">
      <c r="A5" s="9"/>
      <c r="B5" s="10"/>
      <c r="C5" s="11"/>
      <c r="D5" s="12"/>
      <c r="E5" s="13"/>
      <c r="F5" s="14"/>
      <c r="G5" s="14"/>
      <c r="H5" s="14"/>
      <c r="I5" s="14"/>
      <c r="J5" s="15"/>
      <c r="M5" s="3"/>
      <c r="N5" s="3"/>
      <c r="O5" s="3"/>
      <c r="P5" s="3"/>
    </row>
    <row r="6" spans="1:21" x14ac:dyDescent="0.25">
      <c r="A6" s="9"/>
      <c r="B6" s="10"/>
      <c r="C6" s="11"/>
      <c r="D6" s="16"/>
      <c r="E6" s="14"/>
      <c r="F6" s="14"/>
      <c r="G6" s="14"/>
      <c r="H6" s="14"/>
      <c r="I6" s="14"/>
      <c r="J6" s="17" t="s">
        <v>2</v>
      </c>
    </row>
    <row r="7" spans="1:21" ht="20.25" customHeight="1" x14ac:dyDescent="0.25">
      <c r="A7" s="69" t="s">
        <v>3</v>
      </c>
      <c r="B7" s="70"/>
      <c r="C7" s="75" t="s">
        <v>4</v>
      </c>
      <c r="D7" s="75" t="s">
        <v>5</v>
      </c>
      <c r="E7" s="78" t="s">
        <v>6</v>
      </c>
      <c r="F7" s="81" t="s">
        <v>7</v>
      </c>
      <c r="G7" s="81"/>
      <c r="H7" s="81"/>
      <c r="I7" s="81"/>
      <c r="J7" s="82" t="s">
        <v>8</v>
      </c>
    </row>
    <row r="8" spans="1:21" ht="21" customHeight="1" x14ac:dyDescent="0.25">
      <c r="A8" s="71"/>
      <c r="B8" s="72"/>
      <c r="C8" s="76"/>
      <c r="D8" s="76"/>
      <c r="E8" s="79"/>
      <c r="F8" s="85" t="s">
        <v>9</v>
      </c>
      <c r="G8" s="86"/>
      <c r="H8" s="87" t="s">
        <v>10</v>
      </c>
      <c r="I8" s="88"/>
      <c r="J8" s="83"/>
    </row>
    <row r="9" spans="1:21" ht="23.25" customHeight="1" x14ac:dyDescent="0.25">
      <c r="A9" s="73"/>
      <c r="B9" s="74"/>
      <c r="C9" s="77"/>
      <c r="D9" s="77"/>
      <c r="E9" s="80"/>
      <c r="F9" s="18" t="s">
        <v>11</v>
      </c>
      <c r="G9" s="18" t="s">
        <v>12</v>
      </c>
      <c r="H9" s="18" t="s">
        <v>13</v>
      </c>
      <c r="I9" s="18" t="s">
        <v>14</v>
      </c>
      <c r="J9" s="84"/>
    </row>
    <row r="10" spans="1:21" ht="15.75" customHeight="1" x14ac:dyDescent="0.25">
      <c r="A10" s="89">
        <v>1</v>
      </c>
      <c r="B10" s="90"/>
      <c r="C10" s="19">
        <v>2</v>
      </c>
      <c r="D10" s="20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19">
        <v>9</v>
      </c>
    </row>
    <row r="11" spans="1:21" ht="24" customHeight="1" x14ac:dyDescent="0.25">
      <c r="A11" s="91" t="s">
        <v>15</v>
      </c>
      <c r="B11" s="92"/>
      <c r="C11" s="92"/>
      <c r="D11" s="93"/>
      <c r="E11" s="22">
        <f t="shared" ref="E11:J11" si="0">SUM(M11:M98)</f>
        <v>828642138</v>
      </c>
      <c r="F11" s="22">
        <f t="shared" si="0"/>
        <v>49629279</v>
      </c>
      <c r="G11" s="22">
        <f t="shared" si="0"/>
        <v>-12994153</v>
      </c>
      <c r="H11" s="22">
        <f t="shared" si="0"/>
        <v>40258191</v>
      </c>
      <c r="I11" s="22">
        <f t="shared" si="0"/>
        <v>0</v>
      </c>
      <c r="J11" s="22">
        <f t="shared" si="0"/>
        <v>905535455</v>
      </c>
    </row>
    <row r="12" spans="1:21" ht="14.25" customHeight="1" x14ac:dyDescent="0.25">
      <c r="A12" s="94" t="s">
        <v>16</v>
      </c>
      <c r="B12" s="95"/>
      <c r="C12" s="95"/>
      <c r="D12" s="23"/>
      <c r="E12" s="24"/>
      <c r="F12" s="24"/>
      <c r="G12" s="24"/>
      <c r="H12" s="24"/>
      <c r="I12" s="24"/>
      <c r="J12" s="24"/>
    </row>
    <row r="13" spans="1:21" ht="22.5" customHeight="1" thickBot="1" x14ac:dyDescent="0.3">
      <c r="A13" s="64" t="s">
        <v>17</v>
      </c>
      <c r="B13" s="65"/>
      <c r="C13" s="65"/>
      <c r="D13" s="66"/>
      <c r="E13" s="25">
        <f t="shared" ref="E13:J13" si="1">SUM(M13:M72)</f>
        <v>752504138</v>
      </c>
      <c r="F13" s="26">
        <f t="shared" si="1"/>
        <v>49629279</v>
      </c>
      <c r="G13" s="26">
        <f t="shared" si="1"/>
        <v>-12994153</v>
      </c>
      <c r="H13" s="26">
        <f t="shared" si="1"/>
        <v>14237191</v>
      </c>
      <c r="I13" s="26">
        <f t="shared" si="1"/>
        <v>0</v>
      </c>
      <c r="J13" s="26">
        <f t="shared" si="1"/>
        <v>803376455</v>
      </c>
      <c r="S13" s="67"/>
      <c r="T13" s="67"/>
      <c r="U13" s="67"/>
    </row>
    <row r="14" spans="1:21" ht="15" customHeight="1" x14ac:dyDescent="0.25">
      <c r="A14" s="60" t="s">
        <v>18</v>
      </c>
      <c r="B14" s="61"/>
      <c r="C14" s="61"/>
      <c r="D14" s="62"/>
      <c r="E14" s="27"/>
      <c r="F14" s="27"/>
      <c r="G14" s="27"/>
      <c r="H14" s="27"/>
      <c r="I14" s="27"/>
      <c r="J14" s="27"/>
    </row>
    <row r="15" spans="1:21" ht="21" customHeight="1" x14ac:dyDescent="0.25">
      <c r="A15" s="28" t="s">
        <v>19</v>
      </c>
      <c r="B15" s="58" t="s">
        <v>20</v>
      </c>
      <c r="C15" s="58"/>
      <c r="D15" s="59"/>
      <c r="E15" s="29">
        <f t="shared" ref="E15:J15" si="2">SUM(E16:E18)</f>
        <v>29863486</v>
      </c>
      <c r="F15" s="29">
        <f t="shared" si="2"/>
        <v>0</v>
      </c>
      <c r="G15" s="29">
        <f t="shared" si="2"/>
        <v>0</v>
      </c>
      <c r="H15" s="29">
        <f t="shared" si="2"/>
        <v>1372990</v>
      </c>
      <c r="I15" s="29">
        <f t="shared" si="2"/>
        <v>0</v>
      </c>
      <c r="J15" s="29">
        <f t="shared" si="2"/>
        <v>31236476</v>
      </c>
      <c r="M15" s="30">
        <f t="shared" ref="M15:R15" si="3">E15</f>
        <v>29863486</v>
      </c>
      <c r="N15" s="30">
        <f t="shared" si="3"/>
        <v>0</v>
      </c>
      <c r="O15" s="30">
        <f t="shared" si="3"/>
        <v>0</v>
      </c>
      <c r="P15" s="30">
        <f t="shared" si="3"/>
        <v>1372990</v>
      </c>
      <c r="Q15" s="30">
        <f t="shared" si="3"/>
        <v>0</v>
      </c>
      <c r="R15" s="30">
        <f t="shared" si="3"/>
        <v>31236476</v>
      </c>
    </row>
    <row r="16" spans="1:21" ht="15" customHeight="1" x14ac:dyDescent="0.25">
      <c r="A16" s="31"/>
      <c r="B16" s="32"/>
      <c r="C16" s="33" t="s">
        <v>21</v>
      </c>
      <c r="D16" s="34" t="s">
        <v>22</v>
      </c>
      <c r="E16" s="35">
        <v>0</v>
      </c>
      <c r="F16" s="35">
        <v>0</v>
      </c>
      <c r="G16" s="35">
        <v>0</v>
      </c>
      <c r="H16" s="35">
        <v>140000</v>
      </c>
      <c r="I16" s="35">
        <v>0</v>
      </c>
      <c r="J16" s="35">
        <v>140000</v>
      </c>
    </row>
    <row r="17" spans="1:18" ht="15" customHeight="1" x14ac:dyDescent="0.25">
      <c r="A17" s="31"/>
      <c r="B17" s="32"/>
      <c r="C17" s="33" t="s">
        <v>23</v>
      </c>
      <c r="D17" s="34" t="s">
        <v>24</v>
      </c>
      <c r="E17" s="35">
        <v>22663486</v>
      </c>
      <c r="F17" s="35">
        <v>0</v>
      </c>
      <c r="G17" s="35">
        <v>0</v>
      </c>
      <c r="H17" s="35">
        <v>1232990</v>
      </c>
      <c r="I17" s="35">
        <v>0</v>
      </c>
      <c r="J17" s="35">
        <v>23896476</v>
      </c>
    </row>
    <row r="18" spans="1:18" ht="15" customHeight="1" x14ac:dyDescent="0.25">
      <c r="A18" s="31"/>
      <c r="B18" s="32"/>
      <c r="C18" s="33" t="s">
        <v>25</v>
      </c>
      <c r="D18" s="34" t="s">
        <v>26</v>
      </c>
      <c r="E18" s="35">
        <v>7200000</v>
      </c>
      <c r="F18" s="35">
        <v>0</v>
      </c>
      <c r="G18" s="35">
        <v>0</v>
      </c>
      <c r="H18" s="35">
        <v>0</v>
      </c>
      <c r="I18" s="35">
        <v>0</v>
      </c>
      <c r="J18" s="35">
        <v>7200000</v>
      </c>
    </row>
    <row r="19" spans="1:18" ht="21" customHeight="1" x14ac:dyDescent="0.25">
      <c r="A19" s="28" t="s">
        <v>27</v>
      </c>
      <c r="B19" s="58" t="s">
        <v>28</v>
      </c>
      <c r="C19" s="58"/>
      <c r="D19" s="59"/>
      <c r="E19" s="29">
        <f t="shared" ref="E19:J19" si="4">SUM(E20:E20)</f>
        <v>1483000</v>
      </c>
      <c r="F19" s="29">
        <f t="shared" si="4"/>
        <v>0</v>
      </c>
      <c r="G19" s="29">
        <f t="shared" si="4"/>
        <v>0</v>
      </c>
      <c r="H19" s="29">
        <f t="shared" si="4"/>
        <v>0</v>
      </c>
      <c r="I19" s="29">
        <f t="shared" si="4"/>
        <v>0</v>
      </c>
      <c r="J19" s="29">
        <f t="shared" si="4"/>
        <v>1483000</v>
      </c>
      <c r="M19" s="30">
        <f t="shared" ref="M19:R19" si="5">E19</f>
        <v>1483000</v>
      </c>
      <c r="N19" s="30">
        <f t="shared" si="5"/>
        <v>0</v>
      </c>
      <c r="O19" s="30">
        <f t="shared" si="5"/>
        <v>0</v>
      </c>
      <c r="P19" s="30">
        <f t="shared" si="5"/>
        <v>0</v>
      </c>
      <c r="Q19" s="30">
        <f t="shared" si="5"/>
        <v>0</v>
      </c>
      <c r="R19" s="30">
        <f t="shared" si="5"/>
        <v>1483000</v>
      </c>
    </row>
    <row r="20" spans="1:18" ht="39" customHeight="1" x14ac:dyDescent="0.25">
      <c r="A20" s="31"/>
      <c r="B20" s="32"/>
      <c r="C20" s="33" t="s">
        <v>29</v>
      </c>
      <c r="D20" s="34" t="s">
        <v>30</v>
      </c>
      <c r="E20" s="35">
        <v>1483000</v>
      </c>
      <c r="F20" s="35">
        <v>0</v>
      </c>
      <c r="G20" s="35">
        <v>0</v>
      </c>
      <c r="H20" s="35">
        <v>0</v>
      </c>
      <c r="I20" s="35">
        <v>0</v>
      </c>
      <c r="J20" s="35">
        <v>1483000</v>
      </c>
    </row>
    <row r="21" spans="1:18" ht="21" customHeight="1" x14ac:dyDescent="0.25">
      <c r="A21" s="28">
        <v>150</v>
      </c>
      <c r="B21" s="58" t="s">
        <v>31</v>
      </c>
      <c r="C21" s="58"/>
      <c r="D21" s="59"/>
      <c r="E21" s="29">
        <f t="shared" ref="E21:J21" si="6">SUM(E22:E22)</f>
        <v>303418</v>
      </c>
      <c r="F21" s="29">
        <f t="shared" si="6"/>
        <v>18598</v>
      </c>
      <c r="G21" s="29">
        <f t="shared" si="6"/>
        <v>0</v>
      </c>
      <c r="H21" s="29">
        <f t="shared" si="6"/>
        <v>6780</v>
      </c>
      <c r="I21" s="29">
        <f t="shared" si="6"/>
        <v>0</v>
      </c>
      <c r="J21" s="29">
        <f t="shared" si="6"/>
        <v>328796</v>
      </c>
      <c r="M21" s="30">
        <f t="shared" ref="M21:R21" si="7">E21</f>
        <v>303418</v>
      </c>
      <c r="N21" s="30">
        <f t="shared" si="7"/>
        <v>18598</v>
      </c>
      <c r="O21" s="30">
        <f t="shared" si="7"/>
        <v>0</v>
      </c>
      <c r="P21" s="30">
        <f t="shared" si="7"/>
        <v>6780</v>
      </c>
      <c r="Q21" s="30">
        <f t="shared" si="7"/>
        <v>0</v>
      </c>
      <c r="R21" s="30">
        <f t="shared" si="7"/>
        <v>328796</v>
      </c>
    </row>
    <row r="22" spans="1:18" ht="15" customHeight="1" x14ac:dyDescent="0.25">
      <c r="A22" s="31"/>
      <c r="B22" s="32"/>
      <c r="C22" s="33">
        <v>15011</v>
      </c>
      <c r="D22" s="34" t="s">
        <v>32</v>
      </c>
      <c r="E22" s="35">
        <v>303418</v>
      </c>
      <c r="F22" s="35">
        <v>18598</v>
      </c>
      <c r="G22" s="35">
        <v>0</v>
      </c>
      <c r="H22" s="35">
        <v>6780</v>
      </c>
      <c r="I22" s="35">
        <v>0</v>
      </c>
      <c r="J22" s="35">
        <v>328796</v>
      </c>
    </row>
    <row r="23" spans="1:18" ht="21" customHeight="1" x14ac:dyDescent="0.25">
      <c r="A23" s="28">
        <v>600</v>
      </c>
      <c r="B23" s="58" t="s">
        <v>33</v>
      </c>
      <c r="C23" s="58"/>
      <c r="D23" s="59"/>
      <c r="E23" s="29">
        <f t="shared" ref="E23:J23" si="8">SUM(E24:E27)</f>
        <v>124421445</v>
      </c>
      <c r="F23" s="29">
        <f t="shared" si="8"/>
        <v>20964767</v>
      </c>
      <c r="G23" s="29">
        <f t="shared" si="8"/>
        <v>-3407545</v>
      </c>
      <c r="H23" s="29">
        <f t="shared" si="8"/>
        <v>6241060</v>
      </c>
      <c r="I23" s="29">
        <f t="shared" si="8"/>
        <v>0</v>
      </c>
      <c r="J23" s="29">
        <f t="shared" si="8"/>
        <v>148219727</v>
      </c>
      <c r="M23" s="30">
        <f t="shared" ref="M23:R23" si="9">E23</f>
        <v>124421445</v>
      </c>
      <c r="N23" s="30">
        <f t="shared" si="9"/>
        <v>20964767</v>
      </c>
      <c r="O23" s="30">
        <f t="shared" si="9"/>
        <v>-3407545</v>
      </c>
      <c r="P23" s="30">
        <f t="shared" si="9"/>
        <v>6241060</v>
      </c>
      <c r="Q23" s="30">
        <f t="shared" si="9"/>
        <v>0</v>
      </c>
      <c r="R23" s="30">
        <f t="shared" si="9"/>
        <v>148219727</v>
      </c>
    </row>
    <row r="24" spans="1:18" ht="15" customHeight="1" x14ac:dyDescent="0.25">
      <c r="A24" s="31"/>
      <c r="B24" s="32"/>
      <c r="C24" s="33">
        <v>60001</v>
      </c>
      <c r="D24" s="34" t="s">
        <v>34</v>
      </c>
      <c r="E24" s="35">
        <v>120844750</v>
      </c>
      <c r="F24" s="35">
        <v>20482000</v>
      </c>
      <c r="G24" s="35">
        <v>-72000</v>
      </c>
      <c r="H24" s="35">
        <v>988840</v>
      </c>
      <c r="I24" s="35">
        <v>0</v>
      </c>
      <c r="J24" s="35">
        <v>142243590</v>
      </c>
    </row>
    <row r="25" spans="1:18" ht="15" customHeight="1" x14ac:dyDescent="0.25">
      <c r="A25" s="31"/>
      <c r="B25" s="32"/>
      <c r="C25" s="33">
        <v>60003</v>
      </c>
      <c r="D25" s="34" t="s">
        <v>35</v>
      </c>
      <c r="E25" s="35">
        <v>0</v>
      </c>
      <c r="F25" s="35">
        <v>0</v>
      </c>
      <c r="G25" s="35">
        <v>0</v>
      </c>
      <c r="H25" s="35">
        <v>49692</v>
      </c>
      <c r="I25" s="35">
        <v>0</v>
      </c>
      <c r="J25" s="35">
        <v>49692</v>
      </c>
    </row>
    <row r="26" spans="1:18" ht="15" customHeight="1" x14ac:dyDescent="0.25">
      <c r="A26" s="31"/>
      <c r="B26" s="32"/>
      <c r="C26" s="33">
        <v>60013</v>
      </c>
      <c r="D26" s="34" t="s">
        <v>36</v>
      </c>
      <c r="E26" s="35">
        <v>3573845</v>
      </c>
      <c r="F26" s="35">
        <v>482767</v>
      </c>
      <c r="G26" s="35">
        <v>-3335545</v>
      </c>
      <c r="H26" s="35">
        <v>5202528</v>
      </c>
      <c r="I26" s="35">
        <v>0</v>
      </c>
      <c r="J26" s="35">
        <v>5923595</v>
      </c>
    </row>
    <row r="27" spans="1:18" ht="15" customHeight="1" x14ac:dyDescent="0.25">
      <c r="A27" s="31"/>
      <c r="B27" s="32"/>
      <c r="C27" s="33">
        <v>60095</v>
      </c>
      <c r="D27" s="34" t="s">
        <v>37</v>
      </c>
      <c r="E27" s="35">
        <v>2850</v>
      </c>
      <c r="F27" s="35">
        <v>0</v>
      </c>
      <c r="G27" s="35">
        <v>0</v>
      </c>
      <c r="H27" s="35">
        <v>0</v>
      </c>
      <c r="I27" s="35">
        <v>0</v>
      </c>
      <c r="J27" s="35">
        <v>2850</v>
      </c>
    </row>
    <row r="28" spans="1:18" ht="21" customHeight="1" x14ac:dyDescent="0.25">
      <c r="A28" s="28">
        <v>630</v>
      </c>
      <c r="B28" s="58" t="s">
        <v>38</v>
      </c>
      <c r="C28" s="58"/>
      <c r="D28" s="59"/>
      <c r="E28" s="29">
        <f t="shared" ref="E28:J28" si="10">SUM(E29:E29)</f>
        <v>624992</v>
      </c>
      <c r="F28" s="29">
        <f t="shared" si="10"/>
        <v>44947</v>
      </c>
      <c r="G28" s="29">
        <f t="shared" si="10"/>
        <v>0</v>
      </c>
      <c r="H28" s="29">
        <f t="shared" si="10"/>
        <v>0</v>
      </c>
      <c r="I28" s="29">
        <f t="shared" si="10"/>
        <v>0</v>
      </c>
      <c r="J28" s="29">
        <f t="shared" si="10"/>
        <v>669939</v>
      </c>
      <c r="M28" s="30">
        <f t="shared" ref="M28:R28" si="11">E28</f>
        <v>624992</v>
      </c>
      <c r="N28" s="30">
        <f t="shared" si="11"/>
        <v>44947</v>
      </c>
      <c r="O28" s="30">
        <f t="shared" si="11"/>
        <v>0</v>
      </c>
      <c r="P28" s="30">
        <f t="shared" si="11"/>
        <v>0</v>
      </c>
      <c r="Q28" s="30">
        <f t="shared" si="11"/>
        <v>0</v>
      </c>
      <c r="R28" s="30">
        <f t="shared" si="11"/>
        <v>669939</v>
      </c>
    </row>
    <row r="29" spans="1:18" ht="15" customHeight="1" x14ac:dyDescent="0.25">
      <c r="A29" s="31"/>
      <c r="B29" s="32"/>
      <c r="C29" s="33">
        <v>63003</v>
      </c>
      <c r="D29" s="34" t="s">
        <v>39</v>
      </c>
      <c r="E29" s="35">
        <v>624992</v>
      </c>
      <c r="F29" s="35">
        <v>44947</v>
      </c>
      <c r="G29" s="35">
        <v>0</v>
      </c>
      <c r="H29" s="35">
        <v>0</v>
      </c>
      <c r="I29" s="35">
        <v>0</v>
      </c>
      <c r="J29" s="35">
        <v>669939</v>
      </c>
    </row>
    <row r="30" spans="1:18" ht="21" customHeight="1" x14ac:dyDescent="0.25">
      <c r="A30" s="28">
        <v>700</v>
      </c>
      <c r="B30" s="58" t="s">
        <v>40</v>
      </c>
      <c r="C30" s="58"/>
      <c r="D30" s="59"/>
      <c r="E30" s="29">
        <f t="shared" ref="E30:J30" si="12">SUM(E31:E31)</f>
        <v>21628228</v>
      </c>
      <c r="F30" s="29">
        <f t="shared" si="12"/>
        <v>0</v>
      </c>
      <c r="G30" s="29">
        <f t="shared" si="12"/>
        <v>0</v>
      </c>
      <c r="H30" s="29">
        <f t="shared" si="12"/>
        <v>0</v>
      </c>
      <c r="I30" s="29">
        <f t="shared" si="12"/>
        <v>0</v>
      </c>
      <c r="J30" s="29">
        <f t="shared" si="12"/>
        <v>21628228</v>
      </c>
      <c r="M30" s="30">
        <f t="shared" ref="M30:R30" si="13">E30</f>
        <v>21628228</v>
      </c>
      <c r="N30" s="30">
        <f t="shared" si="13"/>
        <v>0</v>
      </c>
      <c r="O30" s="30">
        <f t="shared" si="13"/>
        <v>0</v>
      </c>
      <c r="P30" s="30">
        <f t="shared" si="13"/>
        <v>0</v>
      </c>
      <c r="Q30" s="30">
        <f t="shared" si="13"/>
        <v>0</v>
      </c>
      <c r="R30" s="30">
        <f t="shared" si="13"/>
        <v>21628228</v>
      </c>
    </row>
    <row r="31" spans="1:18" ht="15" customHeight="1" x14ac:dyDescent="0.25">
      <c r="A31" s="31"/>
      <c r="B31" s="32"/>
      <c r="C31" s="33">
        <v>70005</v>
      </c>
      <c r="D31" s="34" t="s">
        <v>41</v>
      </c>
      <c r="E31" s="35">
        <v>21628228</v>
      </c>
      <c r="F31" s="35">
        <v>0</v>
      </c>
      <c r="G31" s="35">
        <v>0</v>
      </c>
      <c r="H31" s="35">
        <v>0</v>
      </c>
      <c r="I31" s="35">
        <v>0</v>
      </c>
      <c r="J31" s="35">
        <v>21628228</v>
      </c>
    </row>
    <row r="32" spans="1:18" ht="21" customHeight="1" x14ac:dyDescent="0.25">
      <c r="A32" s="28">
        <v>710</v>
      </c>
      <c r="B32" s="58" t="s">
        <v>42</v>
      </c>
      <c r="C32" s="58"/>
      <c r="D32" s="59"/>
      <c r="E32" s="29">
        <f t="shared" ref="E32:J32" si="14">SUM(E33:E35)</f>
        <v>347825</v>
      </c>
      <c r="F32" s="29">
        <f t="shared" si="14"/>
        <v>0</v>
      </c>
      <c r="G32" s="29">
        <f t="shared" si="14"/>
        <v>-7024</v>
      </c>
      <c r="H32" s="29">
        <f t="shared" si="14"/>
        <v>73616</v>
      </c>
      <c r="I32" s="29">
        <f t="shared" si="14"/>
        <v>0</v>
      </c>
      <c r="J32" s="29">
        <f t="shared" si="14"/>
        <v>414417</v>
      </c>
      <c r="M32" s="30">
        <f t="shared" ref="M32:R32" si="15">E32</f>
        <v>347825</v>
      </c>
      <c r="N32" s="30">
        <f t="shared" si="15"/>
        <v>0</v>
      </c>
      <c r="O32" s="30">
        <f t="shared" si="15"/>
        <v>-7024</v>
      </c>
      <c r="P32" s="30">
        <f t="shared" si="15"/>
        <v>73616</v>
      </c>
      <c r="Q32" s="30">
        <f t="shared" si="15"/>
        <v>0</v>
      </c>
      <c r="R32" s="30">
        <f t="shared" si="15"/>
        <v>414417</v>
      </c>
    </row>
    <row r="33" spans="1:18" ht="15" customHeight="1" x14ac:dyDescent="0.25">
      <c r="A33" s="31"/>
      <c r="B33" s="32"/>
      <c r="C33" s="33">
        <v>71003</v>
      </c>
      <c r="D33" s="34" t="s">
        <v>43</v>
      </c>
      <c r="E33" s="35">
        <v>266075</v>
      </c>
      <c r="F33" s="35">
        <v>0</v>
      </c>
      <c r="G33" s="35">
        <v>-7024</v>
      </c>
      <c r="H33" s="35">
        <v>73616</v>
      </c>
      <c r="I33" s="35">
        <v>0</v>
      </c>
      <c r="J33" s="35">
        <v>332667</v>
      </c>
    </row>
    <row r="34" spans="1:18" ht="15" customHeight="1" x14ac:dyDescent="0.25">
      <c r="A34" s="31"/>
      <c r="B34" s="32"/>
      <c r="C34" s="33">
        <v>71005</v>
      </c>
      <c r="D34" s="34" t="s">
        <v>44</v>
      </c>
      <c r="E34" s="35">
        <v>1750</v>
      </c>
      <c r="F34" s="35">
        <v>0</v>
      </c>
      <c r="G34" s="35">
        <v>0</v>
      </c>
      <c r="H34" s="35">
        <v>0</v>
      </c>
      <c r="I34" s="35">
        <v>0</v>
      </c>
      <c r="J34" s="35">
        <v>1750</v>
      </c>
    </row>
    <row r="35" spans="1:18" ht="15" customHeight="1" x14ac:dyDescent="0.25">
      <c r="A35" s="31"/>
      <c r="B35" s="32"/>
      <c r="C35" s="33">
        <v>71013</v>
      </c>
      <c r="D35" s="42" t="s">
        <v>45</v>
      </c>
      <c r="E35" s="35">
        <v>80000</v>
      </c>
      <c r="F35" s="35">
        <v>0</v>
      </c>
      <c r="G35" s="35">
        <v>0</v>
      </c>
      <c r="H35" s="35">
        <v>0</v>
      </c>
      <c r="I35" s="35">
        <v>0</v>
      </c>
      <c r="J35" s="35">
        <v>80000</v>
      </c>
    </row>
    <row r="36" spans="1:18" ht="21" customHeight="1" x14ac:dyDescent="0.25">
      <c r="A36" s="28">
        <v>750</v>
      </c>
      <c r="B36" s="58" t="s">
        <v>46</v>
      </c>
      <c r="C36" s="58"/>
      <c r="D36" s="59"/>
      <c r="E36" s="29">
        <f t="shared" ref="E36:J36" si="16">SUM(E37:E40)</f>
        <v>1648403</v>
      </c>
      <c r="F36" s="29">
        <f t="shared" si="16"/>
        <v>592073</v>
      </c>
      <c r="G36" s="29">
        <f t="shared" si="16"/>
        <v>-4963</v>
      </c>
      <c r="H36" s="29">
        <f t="shared" si="16"/>
        <v>127850</v>
      </c>
      <c r="I36" s="29">
        <f t="shared" si="16"/>
        <v>0</v>
      </c>
      <c r="J36" s="29">
        <f t="shared" si="16"/>
        <v>2363363</v>
      </c>
      <c r="M36" s="30">
        <f t="shared" ref="M36:R36" si="17">E36</f>
        <v>1648403</v>
      </c>
      <c r="N36" s="30">
        <f t="shared" si="17"/>
        <v>592073</v>
      </c>
      <c r="O36" s="30">
        <f t="shared" si="17"/>
        <v>-4963</v>
      </c>
      <c r="P36" s="30">
        <f t="shared" si="17"/>
        <v>127850</v>
      </c>
      <c r="Q36" s="30">
        <f t="shared" si="17"/>
        <v>0</v>
      </c>
      <c r="R36" s="30">
        <f t="shared" si="17"/>
        <v>2363363</v>
      </c>
    </row>
    <row r="37" spans="1:18" ht="15" customHeight="1" x14ac:dyDescent="0.25">
      <c r="A37" s="31"/>
      <c r="B37" s="32"/>
      <c r="C37" s="33">
        <v>75011</v>
      </c>
      <c r="D37" s="34" t="s">
        <v>47</v>
      </c>
      <c r="E37" s="35">
        <v>46000</v>
      </c>
      <c r="F37" s="35">
        <v>0</v>
      </c>
      <c r="G37" s="35">
        <v>0</v>
      </c>
      <c r="H37" s="35">
        <v>0</v>
      </c>
      <c r="I37" s="35">
        <v>0</v>
      </c>
      <c r="J37" s="35">
        <v>46000</v>
      </c>
    </row>
    <row r="38" spans="1:18" ht="15" customHeight="1" x14ac:dyDescent="0.25">
      <c r="A38" s="31"/>
      <c r="B38" s="32"/>
      <c r="C38" s="33">
        <v>75018</v>
      </c>
      <c r="D38" s="34" t="s">
        <v>48</v>
      </c>
      <c r="E38" s="35">
        <v>1548864</v>
      </c>
      <c r="F38" s="35">
        <v>52504</v>
      </c>
      <c r="G38" s="35">
        <v>-4932</v>
      </c>
      <c r="H38" s="35">
        <v>0</v>
      </c>
      <c r="I38" s="35">
        <v>0</v>
      </c>
      <c r="J38" s="35">
        <v>1596436</v>
      </c>
    </row>
    <row r="39" spans="1:18" ht="15" customHeight="1" x14ac:dyDescent="0.25">
      <c r="A39" s="31"/>
      <c r="B39" s="32"/>
      <c r="C39" s="33">
        <v>75071</v>
      </c>
      <c r="D39" s="34" t="s">
        <v>49</v>
      </c>
      <c r="E39" s="35">
        <v>0</v>
      </c>
      <c r="F39" s="35">
        <v>529600</v>
      </c>
      <c r="G39" s="35">
        <v>0</v>
      </c>
      <c r="H39" s="35">
        <v>0</v>
      </c>
      <c r="I39" s="35">
        <v>0</v>
      </c>
      <c r="J39" s="35">
        <v>529600</v>
      </c>
    </row>
    <row r="40" spans="1:18" ht="15" customHeight="1" x14ac:dyDescent="0.25">
      <c r="A40" s="31"/>
      <c r="B40" s="32"/>
      <c r="C40" s="33">
        <v>75095</v>
      </c>
      <c r="D40" s="34" t="s">
        <v>37</v>
      </c>
      <c r="E40" s="35">
        <v>53539</v>
      </c>
      <c r="F40" s="35">
        <v>9969</v>
      </c>
      <c r="G40" s="35">
        <v>-31</v>
      </c>
      <c r="H40" s="35">
        <v>127850</v>
      </c>
      <c r="I40" s="35">
        <v>0</v>
      </c>
      <c r="J40" s="35">
        <v>191327</v>
      </c>
    </row>
    <row r="41" spans="1:18" ht="44.25" customHeight="1" x14ac:dyDescent="0.25">
      <c r="A41" s="28">
        <v>756</v>
      </c>
      <c r="B41" s="58" t="s">
        <v>50</v>
      </c>
      <c r="C41" s="58"/>
      <c r="D41" s="59"/>
      <c r="E41" s="29">
        <f t="shared" ref="E41:J41" si="18">SUM(E42:E43)</f>
        <v>165769010</v>
      </c>
      <c r="F41" s="29">
        <f t="shared" si="18"/>
        <v>330344</v>
      </c>
      <c r="G41" s="29">
        <f t="shared" si="18"/>
        <v>0</v>
      </c>
      <c r="H41" s="29">
        <f t="shared" si="18"/>
        <v>0</v>
      </c>
      <c r="I41" s="29">
        <f t="shared" si="18"/>
        <v>0</v>
      </c>
      <c r="J41" s="29">
        <f t="shared" si="18"/>
        <v>166099354</v>
      </c>
      <c r="M41" s="30">
        <f t="shared" ref="M41:R41" si="19">E41</f>
        <v>165769010</v>
      </c>
      <c r="N41" s="30">
        <f t="shared" si="19"/>
        <v>330344</v>
      </c>
      <c r="O41" s="30">
        <f t="shared" si="19"/>
        <v>0</v>
      </c>
      <c r="P41" s="30">
        <f t="shared" si="19"/>
        <v>0</v>
      </c>
      <c r="Q41" s="30">
        <f t="shared" si="19"/>
        <v>0</v>
      </c>
      <c r="R41" s="30">
        <f t="shared" si="19"/>
        <v>166099354</v>
      </c>
    </row>
    <row r="42" spans="1:18" ht="42" customHeight="1" x14ac:dyDescent="0.25">
      <c r="A42" s="31"/>
      <c r="B42" s="32"/>
      <c r="C42" s="33">
        <v>75618</v>
      </c>
      <c r="D42" s="34" t="s">
        <v>51</v>
      </c>
      <c r="E42" s="35">
        <v>3228000</v>
      </c>
      <c r="F42" s="35">
        <v>330344</v>
      </c>
      <c r="G42" s="35">
        <v>0</v>
      </c>
      <c r="H42" s="35">
        <v>0</v>
      </c>
      <c r="I42" s="35">
        <v>0</v>
      </c>
      <c r="J42" s="35">
        <v>3558344</v>
      </c>
    </row>
    <row r="43" spans="1:18" ht="27.75" customHeight="1" x14ac:dyDescent="0.25">
      <c r="A43" s="31"/>
      <c r="B43" s="32"/>
      <c r="C43" s="33">
        <v>75623</v>
      </c>
      <c r="D43" s="34" t="s">
        <v>52</v>
      </c>
      <c r="E43" s="35">
        <v>162541010</v>
      </c>
      <c r="F43" s="35">
        <v>0</v>
      </c>
      <c r="G43" s="35">
        <v>0</v>
      </c>
      <c r="H43" s="35">
        <v>0</v>
      </c>
      <c r="I43" s="35">
        <v>0</v>
      </c>
      <c r="J43" s="35">
        <v>162541010</v>
      </c>
    </row>
    <row r="44" spans="1:18" ht="21" customHeight="1" x14ac:dyDescent="0.25">
      <c r="A44" s="28">
        <v>758</v>
      </c>
      <c r="B44" s="58" t="s">
        <v>53</v>
      </c>
      <c r="C44" s="58"/>
      <c r="D44" s="59"/>
      <c r="E44" s="29">
        <f t="shared" ref="E44:J44" si="20">SUM(E45:E50)</f>
        <v>361429644</v>
      </c>
      <c r="F44" s="29">
        <f t="shared" si="20"/>
        <v>26823104</v>
      </c>
      <c r="G44" s="29">
        <f t="shared" si="20"/>
        <v>-2433926</v>
      </c>
      <c r="H44" s="29">
        <f t="shared" si="20"/>
        <v>5824632</v>
      </c>
      <c r="I44" s="29">
        <f t="shared" si="20"/>
        <v>0</v>
      </c>
      <c r="J44" s="29">
        <f t="shared" si="20"/>
        <v>391643454</v>
      </c>
      <c r="M44" s="30">
        <f t="shared" ref="M44:R44" si="21">E44</f>
        <v>361429644</v>
      </c>
      <c r="N44" s="30">
        <f t="shared" si="21"/>
        <v>26823104</v>
      </c>
      <c r="O44" s="30">
        <f t="shared" si="21"/>
        <v>-2433926</v>
      </c>
      <c r="P44" s="30">
        <f t="shared" si="21"/>
        <v>5824632</v>
      </c>
      <c r="Q44" s="30">
        <f t="shared" si="21"/>
        <v>0</v>
      </c>
      <c r="R44" s="30">
        <f t="shared" si="21"/>
        <v>391643454</v>
      </c>
    </row>
    <row r="45" spans="1:18" ht="27" customHeight="1" x14ac:dyDescent="0.25">
      <c r="A45" s="31"/>
      <c r="B45" s="32"/>
      <c r="C45" s="33">
        <v>75801</v>
      </c>
      <c r="D45" s="34" t="s">
        <v>54</v>
      </c>
      <c r="E45" s="35">
        <v>23081399</v>
      </c>
      <c r="F45" s="35">
        <v>229178</v>
      </c>
      <c r="G45" s="35">
        <v>0</v>
      </c>
      <c r="H45" s="35">
        <v>0</v>
      </c>
      <c r="I45" s="35">
        <v>0</v>
      </c>
      <c r="J45" s="35">
        <v>23310577</v>
      </c>
    </row>
    <row r="46" spans="1:18" ht="27" customHeight="1" x14ac:dyDescent="0.25">
      <c r="A46" s="31"/>
      <c r="B46" s="32"/>
      <c r="C46" s="33">
        <v>75804</v>
      </c>
      <c r="D46" s="34" t="s">
        <v>55</v>
      </c>
      <c r="E46" s="35">
        <v>91127958</v>
      </c>
      <c r="F46" s="35">
        <v>0</v>
      </c>
      <c r="G46" s="35">
        <v>0</v>
      </c>
      <c r="H46" s="35">
        <v>0</v>
      </c>
      <c r="I46" s="35">
        <v>0</v>
      </c>
      <c r="J46" s="35">
        <v>91127958</v>
      </c>
    </row>
    <row r="47" spans="1:18" ht="15" customHeight="1" x14ac:dyDescent="0.25">
      <c r="A47" s="31"/>
      <c r="B47" s="32"/>
      <c r="C47" s="33">
        <v>75814</v>
      </c>
      <c r="D47" s="34" t="s">
        <v>56</v>
      </c>
      <c r="E47" s="35">
        <v>1200000</v>
      </c>
      <c r="F47" s="35">
        <v>0</v>
      </c>
      <c r="G47" s="35">
        <v>0</v>
      </c>
      <c r="H47" s="35">
        <v>0</v>
      </c>
      <c r="I47" s="35">
        <v>0</v>
      </c>
      <c r="J47" s="35">
        <v>1200000</v>
      </c>
    </row>
    <row r="48" spans="1:18" x14ac:dyDescent="0.25">
      <c r="A48" s="31"/>
      <c r="B48" s="32"/>
      <c r="C48" s="33">
        <v>75833</v>
      </c>
      <c r="D48" s="42" t="s">
        <v>57</v>
      </c>
      <c r="E48" s="35">
        <v>70360316</v>
      </c>
      <c r="F48" s="35">
        <v>0</v>
      </c>
      <c r="G48" s="35">
        <v>0</v>
      </c>
      <c r="H48" s="35">
        <v>0</v>
      </c>
      <c r="I48" s="35">
        <v>0</v>
      </c>
      <c r="J48" s="35">
        <v>70360316</v>
      </c>
    </row>
    <row r="49" spans="1:18" ht="15" customHeight="1" x14ac:dyDescent="0.25">
      <c r="A49" s="31"/>
      <c r="B49" s="32"/>
      <c r="C49" s="33">
        <v>75861</v>
      </c>
      <c r="D49" s="34" t="s">
        <v>58</v>
      </c>
      <c r="E49" s="35">
        <v>140895382</v>
      </c>
      <c r="F49" s="35">
        <v>17847652</v>
      </c>
      <c r="G49" s="35">
        <v>-2401923</v>
      </c>
      <c r="H49" s="35">
        <v>154632</v>
      </c>
      <c r="I49" s="35">
        <v>0</v>
      </c>
      <c r="J49" s="35">
        <v>156495743</v>
      </c>
    </row>
    <row r="50" spans="1:18" ht="15" customHeight="1" x14ac:dyDescent="0.25">
      <c r="A50" s="31"/>
      <c r="B50" s="32"/>
      <c r="C50" s="33">
        <v>75862</v>
      </c>
      <c r="D50" s="34" t="s">
        <v>59</v>
      </c>
      <c r="E50" s="35">
        <v>34764589</v>
      </c>
      <c r="F50" s="35">
        <v>8746274</v>
      </c>
      <c r="G50" s="35">
        <v>-32003</v>
      </c>
      <c r="H50" s="35">
        <v>5670000</v>
      </c>
      <c r="I50" s="35">
        <v>0</v>
      </c>
      <c r="J50" s="35">
        <v>49148860</v>
      </c>
    </row>
    <row r="51" spans="1:18" ht="21" customHeight="1" x14ac:dyDescent="0.25">
      <c r="A51" s="28">
        <v>801</v>
      </c>
      <c r="B51" s="58" t="s">
        <v>60</v>
      </c>
      <c r="C51" s="58"/>
      <c r="D51" s="59"/>
      <c r="E51" s="29">
        <f t="shared" ref="E51:J51" si="22">SUM(E52:E53)</f>
        <v>88428</v>
      </c>
      <c r="F51" s="29">
        <f t="shared" si="22"/>
        <v>1548</v>
      </c>
      <c r="G51" s="29">
        <f t="shared" si="22"/>
        <v>0</v>
      </c>
      <c r="H51" s="29">
        <f t="shared" si="22"/>
        <v>60000</v>
      </c>
      <c r="I51" s="29">
        <f t="shared" si="22"/>
        <v>0</v>
      </c>
      <c r="J51" s="29">
        <f t="shared" si="22"/>
        <v>149976</v>
      </c>
      <c r="M51" s="30">
        <f t="shared" ref="M51:R51" si="23">E51</f>
        <v>88428</v>
      </c>
      <c r="N51" s="30">
        <f t="shared" si="23"/>
        <v>1548</v>
      </c>
      <c r="O51" s="30">
        <f t="shared" si="23"/>
        <v>0</v>
      </c>
      <c r="P51" s="30">
        <f t="shared" si="23"/>
        <v>60000</v>
      </c>
      <c r="Q51" s="30">
        <f t="shared" si="23"/>
        <v>0</v>
      </c>
      <c r="R51" s="30">
        <f t="shared" si="23"/>
        <v>149976</v>
      </c>
    </row>
    <row r="52" spans="1:18" ht="15" customHeight="1" x14ac:dyDescent="0.25">
      <c r="A52" s="31"/>
      <c r="B52" s="32"/>
      <c r="C52" s="33">
        <v>80102</v>
      </c>
      <c r="D52" s="34" t="s">
        <v>61</v>
      </c>
      <c r="E52" s="35">
        <v>0</v>
      </c>
      <c r="F52" s="35">
        <v>0</v>
      </c>
      <c r="G52" s="35">
        <v>0</v>
      </c>
      <c r="H52" s="35">
        <v>60000</v>
      </c>
      <c r="I52" s="35">
        <v>0</v>
      </c>
      <c r="J52" s="35">
        <v>60000</v>
      </c>
    </row>
    <row r="53" spans="1:18" ht="15" customHeight="1" x14ac:dyDescent="0.25">
      <c r="A53" s="31"/>
      <c r="B53" s="32"/>
      <c r="C53" s="33">
        <v>80195</v>
      </c>
      <c r="D53" s="34" t="s">
        <v>37</v>
      </c>
      <c r="E53" s="35">
        <v>88428</v>
      </c>
      <c r="F53" s="35">
        <v>1548</v>
      </c>
      <c r="G53" s="35">
        <v>0</v>
      </c>
      <c r="H53" s="35">
        <v>0</v>
      </c>
      <c r="I53" s="35">
        <v>0</v>
      </c>
      <c r="J53" s="35">
        <v>89976</v>
      </c>
    </row>
    <row r="54" spans="1:18" ht="21" customHeight="1" x14ac:dyDescent="0.25">
      <c r="A54" s="28">
        <v>851</v>
      </c>
      <c r="B54" s="58" t="s">
        <v>62</v>
      </c>
      <c r="C54" s="58"/>
      <c r="D54" s="59"/>
      <c r="E54" s="29">
        <f t="shared" ref="E54:J54" si="24">SUM(E55:E55)</f>
        <v>12819586</v>
      </c>
      <c r="F54" s="29">
        <f t="shared" si="24"/>
        <v>0</v>
      </c>
      <c r="G54" s="29">
        <f t="shared" si="24"/>
        <v>0</v>
      </c>
      <c r="H54" s="29">
        <f t="shared" si="24"/>
        <v>15000</v>
      </c>
      <c r="I54" s="29">
        <f t="shared" si="24"/>
        <v>0</v>
      </c>
      <c r="J54" s="29">
        <f t="shared" si="24"/>
        <v>12834586</v>
      </c>
      <c r="M54" s="30">
        <f t="shared" ref="M54:R54" si="25">E54</f>
        <v>12819586</v>
      </c>
      <c r="N54" s="30">
        <f t="shared" si="25"/>
        <v>0</v>
      </c>
      <c r="O54" s="30">
        <f t="shared" si="25"/>
        <v>0</v>
      </c>
      <c r="P54" s="30">
        <f t="shared" si="25"/>
        <v>15000</v>
      </c>
      <c r="Q54" s="30">
        <f t="shared" si="25"/>
        <v>0</v>
      </c>
      <c r="R54" s="30">
        <f t="shared" si="25"/>
        <v>12834586</v>
      </c>
    </row>
    <row r="55" spans="1:18" ht="15" customHeight="1" x14ac:dyDescent="0.25">
      <c r="A55" s="31"/>
      <c r="B55" s="32"/>
      <c r="C55" s="33">
        <v>85111</v>
      </c>
      <c r="D55" s="34" t="s">
        <v>63</v>
      </c>
      <c r="E55" s="35">
        <v>12819586</v>
      </c>
      <c r="F55" s="35">
        <v>0</v>
      </c>
      <c r="G55" s="35">
        <v>0</v>
      </c>
      <c r="H55" s="35">
        <v>15000</v>
      </c>
      <c r="I55" s="35">
        <v>0</v>
      </c>
      <c r="J55" s="35">
        <v>12834586</v>
      </c>
    </row>
    <row r="56" spans="1:18" ht="21" customHeight="1" x14ac:dyDescent="0.25">
      <c r="A56" s="28">
        <v>853</v>
      </c>
      <c r="B56" s="58" t="s">
        <v>64</v>
      </c>
      <c r="C56" s="58"/>
      <c r="D56" s="59"/>
      <c r="E56" s="29">
        <f t="shared" ref="E56:J56" si="26">SUM(E57:E59)</f>
        <v>11611443</v>
      </c>
      <c r="F56" s="29">
        <f t="shared" si="26"/>
        <v>105547</v>
      </c>
      <c r="G56" s="29">
        <f t="shared" si="26"/>
        <v>0</v>
      </c>
      <c r="H56" s="29">
        <f t="shared" si="26"/>
        <v>13265</v>
      </c>
      <c r="I56" s="29">
        <f t="shared" si="26"/>
        <v>0</v>
      </c>
      <c r="J56" s="29">
        <f t="shared" si="26"/>
        <v>11730255</v>
      </c>
      <c r="M56" s="30">
        <f t="shared" ref="M56:R56" si="27">E56</f>
        <v>11611443</v>
      </c>
      <c r="N56" s="30">
        <f t="shared" si="27"/>
        <v>105547</v>
      </c>
      <c r="O56" s="30">
        <f t="shared" si="27"/>
        <v>0</v>
      </c>
      <c r="P56" s="30">
        <f t="shared" si="27"/>
        <v>13265</v>
      </c>
      <c r="Q56" s="30">
        <f t="shared" si="27"/>
        <v>0</v>
      </c>
      <c r="R56" s="30">
        <f t="shared" si="27"/>
        <v>11730255</v>
      </c>
    </row>
    <row r="57" spans="1:18" ht="27" customHeight="1" x14ac:dyDescent="0.25">
      <c r="A57" s="48"/>
      <c r="B57" s="49"/>
      <c r="C57" s="33">
        <v>85324</v>
      </c>
      <c r="D57" s="46" t="s">
        <v>65</v>
      </c>
      <c r="E57" s="47">
        <v>136800</v>
      </c>
      <c r="F57" s="47">
        <v>68881</v>
      </c>
      <c r="G57" s="47">
        <v>0</v>
      </c>
      <c r="H57" s="47">
        <v>0</v>
      </c>
      <c r="I57" s="47">
        <v>0</v>
      </c>
      <c r="J57" s="47">
        <v>205681</v>
      </c>
    </row>
    <row r="58" spans="1:18" ht="27" customHeight="1" x14ac:dyDescent="0.25">
      <c r="A58" s="50"/>
      <c r="B58" s="51"/>
      <c r="C58" s="43">
        <v>85325</v>
      </c>
      <c r="D58" s="34" t="s">
        <v>66</v>
      </c>
      <c r="E58" s="35">
        <v>1282000</v>
      </c>
      <c r="F58" s="35">
        <v>34000</v>
      </c>
      <c r="G58" s="35">
        <v>0</v>
      </c>
      <c r="H58" s="35">
        <v>0</v>
      </c>
      <c r="I58" s="35">
        <v>0</v>
      </c>
      <c r="J58" s="35">
        <v>1316000</v>
      </c>
    </row>
    <row r="59" spans="1:18" ht="15" customHeight="1" x14ac:dyDescent="0.25">
      <c r="A59" s="52"/>
      <c r="B59" s="53"/>
      <c r="C59" s="33">
        <v>85332</v>
      </c>
      <c r="D59" s="34" t="s">
        <v>67</v>
      </c>
      <c r="E59" s="35">
        <v>10192643</v>
      </c>
      <c r="F59" s="35">
        <v>2666</v>
      </c>
      <c r="G59" s="35">
        <v>0</v>
      </c>
      <c r="H59" s="35">
        <v>13265</v>
      </c>
      <c r="I59" s="35">
        <v>0</v>
      </c>
      <c r="J59" s="35">
        <v>10208574</v>
      </c>
    </row>
    <row r="60" spans="1:18" ht="21" customHeight="1" x14ac:dyDescent="0.25">
      <c r="A60" s="28">
        <v>900</v>
      </c>
      <c r="B60" s="58" t="s">
        <v>68</v>
      </c>
      <c r="C60" s="58"/>
      <c r="D60" s="59"/>
      <c r="E60" s="29">
        <f t="shared" ref="E60:J60" si="28">SUM(E61:E66)</f>
        <v>1329400</v>
      </c>
      <c r="F60" s="29">
        <f t="shared" si="28"/>
        <v>0</v>
      </c>
      <c r="G60" s="29">
        <f t="shared" si="28"/>
        <v>0</v>
      </c>
      <c r="H60" s="29">
        <f t="shared" si="28"/>
        <v>110385</v>
      </c>
      <c r="I60" s="29">
        <f t="shared" si="28"/>
        <v>0</v>
      </c>
      <c r="J60" s="29">
        <f t="shared" si="28"/>
        <v>1439785</v>
      </c>
      <c r="M60" s="30">
        <f t="shared" ref="M60:R60" si="29">E60</f>
        <v>1329400</v>
      </c>
      <c r="N60" s="30">
        <f t="shared" si="29"/>
        <v>0</v>
      </c>
      <c r="O60" s="30">
        <f t="shared" si="29"/>
        <v>0</v>
      </c>
      <c r="P60" s="30">
        <f t="shared" si="29"/>
        <v>110385</v>
      </c>
      <c r="Q60" s="30">
        <f t="shared" si="29"/>
        <v>0</v>
      </c>
      <c r="R60" s="30">
        <f t="shared" si="29"/>
        <v>1439785</v>
      </c>
    </row>
    <row r="61" spans="1:18" ht="15" customHeight="1" x14ac:dyDescent="0.25">
      <c r="A61" s="31"/>
      <c r="B61" s="32"/>
      <c r="C61" s="33">
        <v>90002</v>
      </c>
      <c r="D61" s="34" t="s">
        <v>69</v>
      </c>
      <c r="E61" s="35">
        <v>600</v>
      </c>
      <c r="F61" s="35">
        <v>0</v>
      </c>
      <c r="G61" s="35">
        <v>0</v>
      </c>
      <c r="H61" s="35">
        <v>0</v>
      </c>
      <c r="I61" s="35">
        <v>0</v>
      </c>
      <c r="J61" s="35">
        <v>600</v>
      </c>
    </row>
    <row r="62" spans="1:18" ht="15" customHeight="1" x14ac:dyDescent="0.25">
      <c r="A62" s="31"/>
      <c r="B62" s="32"/>
      <c r="C62" s="33">
        <v>90007</v>
      </c>
      <c r="D62" s="34" t="s">
        <v>70</v>
      </c>
      <c r="E62" s="35">
        <v>0</v>
      </c>
      <c r="F62" s="35">
        <v>0</v>
      </c>
      <c r="G62" s="35">
        <v>0</v>
      </c>
      <c r="H62" s="35">
        <v>85000</v>
      </c>
      <c r="I62" s="35">
        <v>0</v>
      </c>
      <c r="J62" s="35">
        <v>85000</v>
      </c>
    </row>
    <row r="63" spans="1:18" ht="28.5" customHeight="1" x14ac:dyDescent="0.25">
      <c r="A63" s="31"/>
      <c r="B63" s="32"/>
      <c r="C63" s="33">
        <v>90019</v>
      </c>
      <c r="D63" s="34" t="s">
        <v>71</v>
      </c>
      <c r="E63" s="35">
        <v>1200000</v>
      </c>
      <c r="F63" s="35">
        <v>0</v>
      </c>
      <c r="G63" s="35">
        <v>0</v>
      </c>
      <c r="H63" s="35">
        <v>0</v>
      </c>
      <c r="I63" s="35">
        <v>0</v>
      </c>
      <c r="J63" s="35">
        <v>1200000</v>
      </c>
    </row>
    <row r="64" spans="1:18" ht="27" customHeight="1" x14ac:dyDescent="0.25">
      <c r="A64" s="31"/>
      <c r="B64" s="32"/>
      <c r="C64" s="33">
        <v>90020</v>
      </c>
      <c r="D64" s="34" t="s">
        <v>72</v>
      </c>
      <c r="E64" s="35">
        <v>2000</v>
      </c>
      <c r="F64" s="35">
        <v>0</v>
      </c>
      <c r="G64" s="35">
        <v>0</v>
      </c>
      <c r="H64" s="35">
        <v>0</v>
      </c>
      <c r="I64" s="35">
        <v>0</v>
      </c>
      <c r="J64" s="35">
        <v>2000</v>
      </c>
    </row>
    <row r="65" spans="1:21" ht="27" customHeight="1" x14ac:dyDescent="0.25">
      <c r="A65" s="31"/>
      <c r="B65" s="32"/>
      <c r="C65" s="33">
        <v>90024</v>
      </c>
      <c r="D65" s="34" t="s">
        <v>73</v>
      </c>
      <c r="E65" s="35">
        <v>13500</v>
      </c>
      <c r="F65" s="35">
        <v>0</v>
      </c>
      <c r="G65" s="35">
        <v>0</v>
      </c>
      <c r="H65" s="35">
        <v>0</v>
      </c>
      <c r="I65" s="35">
        <v>0</v>
      </c>
      <c r="J65" s="35">
        <v>13500</v>
      </c>
    </row>
    <row r="66" spans="1:21" ht="15" customHeight="1" x14ac:dyDescent="0.25">
      <c r="A66" s="31"/>
      <c r="B66" s="32"/>
      <c r="C66" s="33">
        <v>90095</v>
      </c>
      <c r="D66" s="34" t="s">
        <v>37</v>
      </c>
      <c r="E66" s="35">
        <v>113300</v>
      </c>
      <c r="F66" s="35">
        <v>0</v>
      </c>
      <c r="G66" s="35">
        <v>0</v>
      </c>
      <c r="H66" s="35">
        <v>25385</v>
      </c>
      <c r="I66" s="35">
        <v>0</v>
      </c>
      <c r="J66" s="35">
        <v>138685</v>
      </c>
    </row>
    <row r="67" spans="1:21" ht="21" customHeight="1" x14ac:dyDescent="0.25">
      <c r="A67" s="28">
        <v>921</v>
      </c>
      <c r="B67" s="58" t="s">
        <v>74</v>
      </c>
      <c r="C67" s="58"/>
      <c r="D67" s="59"/>
      <c r="E67" s="29">
        <f t="shared" ref="E67:J67" si="30">SUM(E68:E70)</f>
        <v>18535830</v>
      </c>
      <c r="F67" s="29">
        <f t="shared" si="30"/>
        <v>748351</v>
      </c>
      <c r="G67" s="29">
        <f t="shared" si="30"/>
        <v>-7140695</v>
      </c>
      <c r="H67" s="29">
        <f t="shared" si="30"/>
        <v>205000</v>
      </c>
      <c r="I67" s="29">
        <f t="shared" si="30"/>
        <v>0</v>
      </c>
      <c r="J67" s="29">
        <f t="shared" si="30"/>
        <v>12348486</v>
      </c>
      <c r="M67" s="30">
        <f t="shared" ref="M67:R67" si="31">E67</f>
        <v>18535830</v>
      </c>
      <c r="N67" s="30">
        <f t="shared" si="31"/>
        <v>748351</v>
      </c>
      <c r="O67" s="30">
        <f t="shared" si="31"/>
        <v>-7140695</v>
      </c>
      <c r="P67" s="30">
        <f t="shared" si="31"/>
        <v>205000</v>
      </c>
      <c r="Q67" s="30">
        <f t="shared" si="31"/>
        <v>0</v>
      </c>
      <c r="R67" s="30">
        <f t="shared" si="31"/>
        <v>12348486</v>
      </c>
    </row>
    <row r="68" spans="1:21" ht="15.75" customHeight="1" x14ac:dyDescent="0.25">
      <c r="A68" s="31"/>
      <c r="B68" s="32"/>
      <c r="C68" s="33">
        <v>92106</v>
      </c>
      <c r="D68" s="34" t="s">
        <v>75</v>
      </c>
      <c r="E68" s="35">
        <v>11787625</v>
      </c>
      <c r="F68" s="35">
        <v>0</v>
      </c>
      <c r="G68" s="35">
        <v>-7140695</v>
      </c>
      <c r="H68" s="35">
        <v>0</v>
      </c>
      <c r="I68" s="35">
        <v>0</v>
      </c>
      <c r="J68" s="35">
        <v>4646930</v>
      </c>
    </row>
    <row r="69" spans="1:21" ht="15.75" customHeight="1" x14ac:dyDescent="0.25">
      <c r="A69" s="31"/>
      <c r="B69" s="32"/>
      <c r="C69" s="33">
        <v>92109</v>
      </c>
      <c r="D69" s="34" t="s">
        <v>76</v>
      </c>
      <c r="E69" s="35">
        <v>4333816</v>
      </c>
      <c r="F69" s="35">
        <v>0</v>
      </c>
      <c r="G69" s="35">
        <v>0</v>
      </c>
      <c r="H69" s="35">
        <v>200000</v>
      </c>
      <c r="I69" s="35">
        <v>0</v>
      </c>
      <c r="J69" s="35">
        <v>4533816</v>
      </c>
    </row>
    <row r="70" spans="1:21" ht="15.75" customHeight="1" x14ac:dyDescent="0.25">
      <c r="A70" s="31"/>
      <c r="B70" s="32"/>
      <c r="C70" s="33">
        <v>92118</v>
      </c>
      <c r="D70" s="34" t="s">
        <v>77</v>
      </c>
      <c r="E70" s="35">
        <v>2414389</v>
      </c>
      <c r="F70" s="35">
        <v>748351</v>
      </c>
      <c r="G70" s="35">
        <v>0</v>
      </c>
      <c r="H70" s="35">
        <v>5000</v>
      </c>
      <c r="I70" s="35">
        <v>0</v>
      </c>
      <c r="J70" s="35">
        <v>3167740</v>
      </c>
    </row>
    <row r="71" spans="1:21" ht="33" customHeight="1" x14ac:dyDescent="0.25">
      <c r="A71" s="28">
        <v>925</v>
      </c>
      <c r="B71" s="58" t="s">
        <v>78</v>
      </c>
      <c r="C71" s="58"/>
      <c r="D71" s="59"/>
      <c r="E71" s="29">
        <f t="shared" ref="E71:J71" si="32">SUM(E72:E72)</f>
        <v>600000</v>
      </c>
      <c r="F71" s="29">
        <f t="shared" si="32"/>
        <v>0</v>
      </c>
      <c r="G71" s="29">
        <f t="shared" si="32"/>
        <v>0</v>
      </c>
      <c r="H71" s="29">
        <f t="shared" si="32"/>
        <v>186613</v>
      </c>
      <c r="I71" s="29">
        <f t="shared" si="32"/>
        <v>0</v>
      </c>
      <c r="J71" s="29">
        <f t="shared" si="32"/>
        <v>786613</v>
      </c>
      <c r="M71" s="30">
        <f t="shared" ref="M71:R71" si="33">E71</f>
        <v>600000</v>
      </c>
      <c r="N71" s="30">
        <f t="shared" si="33"/>
        <v>0</v>
      </c>
      <c r="O71" s="30">
        <f t="shared" si="33"/>
        <v>0</v>
      </c>
      <c r="P71" s="30">
        <f t="shared" si="33"/>
        <v>186613</v>
      </c>
      <c r="Q71" s="30">
        <f t="shared" si="33"/>
        <v>0</v>
      </c>
      <c r="R71" s="30">
        <f t="shared" si="33"/>
        <v>786613</v>
      </c>
    </row>
    <row r="72" spans="1:21" ht="16.5" customHeight="1" x14ac:dyDescent="0.25">
      <c r="A72" s="31"/>
      <c r="B72" s="32"/>
      <c r="C72" s="33">
        <v>92502</v>
      </c>
      <c r="D72" s="34" t="s">
        <v>79</v>
      </c>
      <c r="E72" s="35">
        <v>600000</v>
      </c>
      <c r="F72" s="35">
        <v>0</v>
      </c>
      <c r="G72" s="35">
        <v>0</v>
      </c>
      <c r="H72" s="35">
        <v>186613</v>
      </c>
      <c r="I72" s="35">
        <v>0</v>
      </c>
      <c r="J72" s="35">
        <v>786613</v>
      </c>
    </row>
    <row r="73" spans="1:21" ht="22.5" customHeight="1" thickBot="1" x14ac:dyDescent="0.3">
      <c r="A73" s="64" t="s">
        <v>80</v>
      </c>
      <c r="B73" s="65"/>
      <c r="C73" s="65"/>
      <c r="D73" s="66"/>
      <c r="E73" s="26">
        <f t="shared" ref="E73:J73" si="34">SUM(M73:M98)</f>
        <v>76138000</v>
      </c>
      <c r="F73" s="26">
        <f t="shared" si="34"/>
        <v>0</v>
      </c>
      <c r="G73" s="26">
        <f t="shared" si="34"/>
        <v>0</v>
      </c>
      <c r="H73" s="26">
        <f t="shared" si="34"/>
        <v>26021000</v>
      </c>
      <c r="I73" s="26">
        <f t="shared" si="34"/>
        <v>0</v>
      </c>
      <c r="J73" s="26">
        <f t="shared" si="34"/>
        <v>102159000</v>
      </c>
      <c r="S73" s="67"/>
      <c r="T73" s="67"/>
      <c r="U73" s="67"/>
    </row>
    <row r="74" spans="1:21" ht="15" customHeight="1" x14ac:dyDescent="0.25">
      <c r="A74" s="60" t="s">
        <v>18</v>
      </c>
      <c r="B74" s="61"/>
      <c r="C74" s="61"/>
      <c r="D74" s="62"/>
      <c r="E74" s="27"/>
      <c r="F74" s="27"/>
      <c r="G74" s="27"/>
      <c r="H74" s="27"/>
      <c r="I74" s="27"/>
      <c r="J74" s="27"/>
    </row>
    <row r="75" spans="1:21" ht="21" customHeight="1" x14ac:dyDescent="0.25">
      <c r="A75" s="28" t="s">
        <v>19</v>
      </c>
      <c r="B75" s="58" t="s">
        <v>20</v>
      </c>
      <c r="C75" s="58"/>
      <c r="D75" s="59"/>
      <c r="E75" s="29">
        <f t="shared" ref="E75:J75" si="35">SUM(E76:E79)</f>
        <v>27475000</v>
      </c>
      <c r="F75" s="29">
        <f t="shared" si="35"/>
        <v>0</v>
      </c>
      <c r="G75" s="29">
        <f t="shared" si="35"/>
        <v>0</v>
      </c>
      <c r="H75" s="29">
        <f t="shared" si="35"/>
        <v>26021000</v>
      </c>
      <c r="I75" s="29">
        <f t="shared" si="35"/>
        <v>0</v>
      </c>
      <c r="J75" s="29">
        <f t="shared" si="35"/>
        <v>53496000</v>
      </c>
      <c r="M75" s="30">
        <f t="shared" ref="M75:R75" si="36">E75</f>
        <v>27475000</v>
      </c>
      <c r="N75" s="30">
        <f t="shared" si="36"/>
        <v>0</v>
      </c>
      <c r="O75" s="30">
        <f t="shared" si="36"/>
        <v>0</v>
      </c>
      <c r="P75" s="30">
        <f t="shared" si="36"/>
        <v>26021000</v>
      </c>
      <c r="Q75" s="30">
        <f t="shared" si="36"/>
        <v>0</v>
      </c>
      <c r="R75" s="30">
        <f t="shared" si="36"/>
        <v>53496000</v>
      </c>
    </row>
    <row r="76" spans="1:21" ht="15" customHeight="1" x14ac:dyDescent="0.25">
      <c r="A76" s="31"/>
      <c r="B76" s="32"/>
      <c r="C76" s="33" t="s">
        <v>23</v>
      </c>
      <c r="D76" s="34" t="s">
        <v>24</v>
      </c>
      <c r="E76" s="35">
        <v>19415000</v>
      </c>
      <c r="F76" s="35">
        <v>0</v>
      </c>
      <c r="G76" s="35">
        <v>0</v>
      </c>
      <c r="H76" s="35">
        <v>24321000</v>
      </c>
      <c r="I76" s="35">
        <v>0</v>
      </c>
      <c r="J76" s="35">
        <v>43736000</v>
      </c>
    </row>
    <row r="77" spans="1:21" ht="15" customHeight="1" x14ac:dyDescent="0.25">
      <c r="A77" s="31"/>
      <c r="B77" s="32"/>
      <c r="C77" s="33" t="s">
        <v>81</v>
      </c>
      <c r="D77" s="42" t="s">
        <v>82</v>
      </c>
      <c r="E77" s="35">
        <v>8000000</v>
      </c>
      <c r="F77" s="35">
        <v>0</v>
      </c>
      <c r="G77" s="35">
        <v>0</v>
      </c>
      <c r="H77" s="35">
        <v>0</v>
      </c>
      <c r="I77" s="35">
        <v>0</v>
      </c>
      <c r="J77" s="35">
        <v>8000000</v>
      </c>
    </row>
    <row r="78" spans="1:21" ht="15" customHeight="1" x14ac:dyDescent="0.25">
      <c r="A78" s="31"/>
      <c r="B78" s="32"/>
      <c r="C78" s="33" t="s">
        <v>83</v>
      </c>
      <c r="D78" s="34" t="s">
        <v>84</v>
      </c>
      <c r="E78" s="35">
        <v>0</v>
      </c>
      <c r="F78" s="35">
        <v>0</v>
      </c>
      <c r="G78" s="35">
        <v>0</v>
      </c>
      <c r="H78" s="35">
        <v>1700000</v>
      </c>
      <c r="I78" s="35">
        <v>0</v>
      </c>
      <c r="J78" s="35">
        <v>1700000</v>
      </c>
    </row>
    <row r="79" spans="1:21" ht="15" customHeight="1" x14ac:dyDescent="0.25">
      <c r="A79" s="31"/>
      <c r="B79" s="32"/>
      <c r="C79" s="33" t="s">
        <v>85</v>
      </c>
      <c r="D79" s="34" t="s">
        <v>37</v>
      </c>
      <c r="E79" s="35">
        <v>60000</v>
      </c>
      <c r="F79" s="35">
        <v>0</v>
      </c>
      <c r="G79" s="35">
        <v>0</v>
      </c>
      <c r="H79" s="35">
        <v>0</v>
      </c>
      <c r="I79" s="35">
        <v>0</v>
      </c>
      <c r="J79" s="35">
        <v>60000</v>
      </c>
    </row>
    <row r="80" spans="1:21" ht="21" customHeight="1" x14ac:dyDescent="0.25">
      <c r="A80" s="28">
        <v>600</v>
      </c>
      <c r="B80" s="58" t="s">
        <v>33</v>
      </c>
      <c r="C80" s="58"/>
      <c r="D80" s="59"/>
      <c r="E80" s="29">
        <f t="shared" ref="E80:J80" si="37">SUM(E81:E82)</f>
        <v>45060000</v>
      </c>
      <c r="F80" s="29">
        <f t="shared" si="37"/>
        <v>0</v>
      </c>
      <c r="G80" s="29">
        <f t="shared" si="37"/>
        <v>0</v>
      </c>
      <c r="H80" s="29">
        <f t="shared" si="37"/>
        <v>0</v>
      </c>
      <c r="I80" s="29">
        <f t="shared" si="37"/>
        <v>0</v>
      </c>
      <c r="J80" s="29">
        <f t="shared" si="37"/>
        <v>45060000</v>
      </c>
      <c r="M80" s="30">
        <f t="shared" ref="M80:R80" si="38">E80</f>
        <v>45060000</v>
      </c>
      <c r="N80" s="30">
        <f t="shared" si="38"/>
        <v>0</v>
      </c>
      <c r="O80" s="30">
        <f t="shared" si="38"/>
        <v>0</v>
      </c>
      <c r="P80" s="30">
        <f t="shared" si="38"/>
        <v>0</v>
      </c>
      <c r="Q80" s="30">
        <f t="shared" si="38"/>
        <v>0</v>
      </c>
      <c r="R80" s="30">
        <f t="shared" si="38"/>
        <v>45060000</v>
      </c>
    </row>
    <row r="81" spans="1:18" ht="15" customHeight="1" x14ac:dyDescent="0.25">
      <c r="A81" s="31"/>
      <c r="B81" s="32"/>
      <c r="C81" s="33">
        <v>60003</v>
      </c>
      <c r="D81" s="34" t="s">
        <v>35</v>
      </c>
      <c r="E81" s="35">
        <v>45000000</v>
      </c>
      <c r="F81" s="35">
        <v>0</v>
      </c>
      <c r="G81" s="35">
        <v>0</v>
      </c>
      <c r="H81" s="35">
        <v>0</v>
      </c>
      <c r="I81" s="35">
        <v>0</v>
      </c>
      <c r="J81" s="35">
        <v>45000000</v>
      </c>
    </row>
    <row r="82" spans="1:18" ht="15" customHeight="1" x14ac:dyDescent="0.25">
      <c r="A82" s="31"/>
      <c r="B82" s="32"/>
      <c r="C82" s="33">
        <v>60095</v>
      </c>
      <c r="D82" s="34" t="s">
        <v>37</v>
      </c>
      <c r="E82" s="35">
        <v>60000</v>
      </c>
      <c r="F82" s="35">
        <v>0</v>
      </c>
      <c r="G82" s="35">
        <v>0</v>
      </c>
      <c r="H82" s="35">
        <v>0</v>
      </c>
      <c r="I82" s="35">
        <v>0</v>
      </c>
      <c r="J82" s="35">
        <v>60000</v>
      </c>
    </row>
    <row r="83" spans="1:18" ht="21" customHeight="1" x14ac:dyDescent="0.25">
      <c r="A83" s="28">
        <v>710</v>
      </c>
      <c r="B83" s="58" t="s">
        <v>42</v>
      </c>
      <c r="C83" s="58"/>
      <c r="D83" s="59"/>
      <c r="E83" s="29">
        <f t="shared" ref="E83:J83" si="39">SUM(E84:E86)</f>
        <v>275000</v>
      </c>
      <c r="F83" s="29">
        <f t="shared" si="39"/>
        <v>0</v>
      </c>
      <c r="G83" s="29">
        <f t="shared" si="39"/>
        <v>0</v>
      </c>
      <c r="H83" s="29">
        <f t="shared" si="39"/>
        <v>0</v>
      </c>
      <c r="I83" s="29">
        <f t="shared" si="39"/>
        <v>0</v>
      </c>
      <c r="J83" s="29">
        <f t="shared" si="39"/>
        <v>275000</v>
      </c>
      <c r="M83" s="30">
        <f t="shared" ref="M83:R83" si="40">E83</f>
        <v>275000</v>
      </c>
      <c r="N83" s="30">
        <f t="shared" si="40"/>
        <v>0</v>
      </c>
      <c r="O83" s="30">
        <f t="shared" si="40"/>
        <v>0</v>
      </c>
      <c r="P83" s="30">
        <f t="shared" si="40"/>
        <v>0</v>
      </c>
      <c r="Q83" s="30">
        <f t="shared" si="40"/>
        <v>0</v>
      </c>
      <c r="R83" s="30">
        <f t="shared" si="40"/>
        <v>275000</v>
      </c>
    </row>
    <row r="84" spans="1:18" ht="15" customHeight="1" x14ac:dyDescent="0.25">
      <c r="A84" s="31"/>
      <c r="B84" s="32"/>
      <c r="C84" s="33">
        <v>71005</v>
      </c>
      <c r="D84" s="34" t="s">
        <v>44</v>
      </c>
      <c r="E84" s="35">
        <v>25000</v>
      </c>
      <c r="F84" s="35">
        <v>0</v>
      </c>
      <c r="G84" s="35">
        <v>0</v>
      </c>
      <c r="H84" s="35">
        <v>0</v>
      </c>
      <c r="I84" s="35">
        <v>0</v>
      </c>
      <c r="J84" s="35">
        <v>25000</v>
      </c>
    </row>
    <row r="85" spans="1:18" ht="15" customHeight="1" x14ac:dyDescent="0.25">
      <c r="A85" s="31"/>
      <c r="B85" s="32"/>
      <c r="C85" s="33">
        <v>71013</v>
      </c>
      <c r="D85" s="42" t="s">
        <v>45</v>
      </c>
      <c r="E85" s="35">
        <v>200000</v>
      </c>
      <c r="F85" s="35">
        <v>0</v>
      </c>
      <c r="G85" s="35">
        <v>0</v>
      </c>
      <c r="H85" s="35">
        <v>0</v>
      </c>
      <c r="I85" s="35">
        <v>0</v>
      </c>
      <c r="J85" s="35">
        <v>200000</v>
      </c>
    </row>
    <row r="86" spans="1:18" ht="15" customHeight="1" x14ac:dyDescent="0.25">
      <c r="A86" s="31"/>
      <c r="B86" s="32"/>
      <c r="C86" s="33">
        <v>71095</v>
      </c>
      <c r="D86" s="34" t="s">
        <v>37</v>
      </c>
      <c r="E86" s="35">
        <v>50000</v>
      </c>
      <c r="F86" s="35">
        <v>0</v>
      </c>
      <c r="G86" s="35">
        <v>0</v>
      </c>
      <c r="H86" s="35">
        <v>0</v>
      </c>
      <c r="I86" s="35">
        <v>0</v>
      </c>
      <c r="J86" s="35">
        <v>50000</v>
      </c>
    </row>
    <row r="87" spans="1:18" ht="21" customHeight="1" x14ac:dyDescent="0.25">
      <c r="A87" s="28">
        <v>750</v>
      </c>
      <c r="B87" s="58" t="s">
        <v>46</v>
      </c>
      <c r="C87" s="58"/>
      <c r="D87" s="59"/>
      <c r="E87" s="29">
        <f t="shared" ref="E87:J87" si="41">SUM(E88:E88)</f>
        <v>563000</v>
      </c>
      <c r="F87" s="29">
        <f t="shared" si="41"/>
        <v>0</v>
      </c>
      <c r="G87" s="29">
        <f t="shared" si="41"/>
        <v>0</v>
      </c>
      <c r="H87" s="29">
        <f t="shared" si="41"/>
        <v>0</v>
      </c>
      <c r="I87" s="29">
        <f t="shared" si="41"/>
        <v>0</v>
      </c>
      <c r="J87" s="29">
        <f t="shared" si="41"/>
        <v>563000</v>
      </c>
      <c r="M87" s="30">
        <f t="shared" ref="M87:R87" si="42">E87</f>
        <v>563000</v>
      </c>
      <c r="N87" s="30">
        <f t="shared" si="42"/>
        <v>0</v>
      </c>
      <c r="O87" s="30">
        <f t="shared" si="42"/>
        <v>0</v>
      </c>
      <c r="P87" s="30">
        <f t="shared" si="42"/>
        <v>0</v>
      </c>
      <c r="Q87" s="30">
        <f t="shared" si="42"/>
        <v>0</v>
      </c>
      <c r="R87" s="30">
        <f t="shared" si="42"/>
        <v>563000</v>
      </c>
    </row>
    <row r="88" spans="1:18" ht="15" customHeight="1" x14ac:dyDescent="0.25">
      <c r="A88" s="31"/>
      <c r="B88" s="32"/>
      <c r="C88" s="33">
        <v>75011</v>
      </c>
      <c r="D88" s="34" t="s">
        <v>47</v>
      </c>
      <c r="E88" s="35">
        <v>563000</v>
      </c>
      <c r="F88" s="35">
        <v>0</v>
      </c>
      <c r="G88" s="35">
        <v>0</v>
      </c>
      <c r="H88" s="35">
        <v>0</v>
      </c>
      <c r="I88" s="35">
        <v>0</v>
      </c>
      <c r="J88" s="35">
        <v>563000</v>
      </c>
    </row>
    <row r="89" spans="1:18" ht="21" customHeight="1" x14ac:dyDescent="0.25">
      <c r="A89" s="28">
        <v>851</v>
      </c>
      <c r="B89" s="58" t="s">
        <v>62</v>
      </c>
      <c r="C89" s="58"/>
      <c r="D89" s="59"/>
      <c r="E89" s="29">
        <f t="shared" ref="E89:J89" si="43">SUM(E90:E90)</f>
        <v>45000</v>
      </c>
      <c r="F89" s="29">
        <f t="shared" si="43"/>
        <v>0</v>
      </c>
      <c r="G89" s="29">
        <f t="shared" si="43"/>
        <v>0</v>
      </c>
      <c r="H89" s="29">
        <f t="shared" si="43"/>
        <v>0</v>
      </c>
      <c r="I89" s="29">
        <f t="shared" si="43"/>
        <v>0</v>
      </c>
      <c r="J89" s="29">
        <f t="shared" si="43"/>
        <v>45000</v>
      </c>
      <c r="M89" s="30">
        <f t="shared" ref="M89:R89" si="44">E89</f>
        <v>45000</v>
      </c>
      <c r="N89" s="30">
        <f t="shared" si="44"/>
        <v>0</v>
      </c>
      <c r="O89" s="30">
        <f t="shared" si="44"/>
        <v>0</v>
      </c>
      <c r="P89" s="30">
        <f t="shared" si="44"/>
        <v>0</v>
      </c>
      <c r="Q89" s="30">
        <f t="shared" si="44"/>
        <v>0</v>
      </c>
      <c r="R89" s="30">
        <f t="shared" si="44"/>
        <v>45000</v>
      </c>
    </row>
    <row r="90" spans="1:18" ht="15" customHeight="1" x14ac:dyDescent="0.25">
      <c r="A90" s="31"/>
      <c r="B90" s="32"/>
      <c r="C90" s="33">
        <v>85195</v>
      </c>
      <c r="D90" s="34" t="s">
        <v>37</v>
      </c>
      <c r="E90" s="35">
        <v>45000</v>
      </c>
      <c r="F90" s="35">
        <v>0</v>
      </c>
      <c r="G90" s="35">
        <v>0</v>
      </c>
      <c r="H90" s="35">
        <v>0</v>
      </c>
      <c r="I90" s="35">
        <v>0</v>
      </c>
      <c r="J90" s="35">
        <v>45000</v>
      </c>
    </row>
    <row r="91" spans="1:18" ht="21" customHeight="1" x14ac:dyDescent="0.25">
      <c r="A91" s="28">
        <v>852</v>
      </c>
      <c r="B91" s="58" t="s">
        <v>86</v>
      </c>
      <c r="C91" s="58"/>
      <c r="D91" s="59"/>
      <c r="E91" s="29">
        <f t="shared" ref="E91:J91" si="45">SUM(E92:E93)</f>
        <v>2605000</v>
      </c>
      <c r="F91" s="29">
        <f t="shared" si="45"/>
        <v>0</v>
      </c>
      <c r="G91" s="29">
        <f t="shared" si="45"/>
        <v>0</v>
      </c>
      <c r="H91" s="29">
        <f t="shared" si="45"/>
        <v>0</v>
      </c>
      <c r="I91" s="29">
        <f t="shared" si="45"/>
        <v>0</v>
      </c>
      <c r="J91" s="29">
        <f t="shared" si="45"/>
        <v>2605000</v>
      </c>
      <c r="M91" s="30">
        <f t="shared" ref="M91:R91" si="46">E91</f>
        <v>2605000</v>
      </c>
      <c r="N91" s="30">
        <f t="shared" si="46"/>
        <v>0</v>
      </c>
      <c r="O91" s="30">
        <f t="shared" si="46"/>
        <v>0</v>
      </c>
      <c r="P91" s="30">
        <f t="shared" si="46"/>
        <v>0</v>
      </c>
      <c r="Q91" s="30">
        <f t="shared" si="46"/>
        <v>0</v>
      </c>
      <c r="R91" s="30">
        <f t="shared" si="46"/>
        <v>2605000</v>
      </c>
    </row>
    <row r="92" spans="1:18" ht="39" customHeight="1" x14ac:dyDescent="0.25">
      <c r="A92" s="31"/>
      <c r="B92" s="32"/>
      <c r="C92" s="33">
        <v>85212</v>
      </c>
      <c r="D92" s="34" t="s">
        <v>87</v>
      </c>
      <c r="E92" s="35">
        <v>1147000</v>
      </c>
      <c r="F92" s="35">
        <v>0</v>
      </c>
      <c r="G92" s="35">
        <v>0</v>
      </c>
      <c r="H92" s="35">
        <v>0</v>
      </c>
      <c r="I92" s="35">
        <v>0</v>
      </c>
      <c r="J92" s="35">
        <v>1147000</v>
      </c>
    </row>
    <row r="93" spans="1:18" ht="15" customHeight="1" x14ac:dyDescent="0.25">
      <c r="A93" s="31"/>
      <c r="B93" s="32"/>
      <c r="C93" s="33">
        <v>85226</v>
      </c>
      <c r="D93" s="34" t="s">
        <v>88</v>
      </c>
      <c r="E93" s="35">
        <v>1458000</v>
      </c>
      <c r="F93" s="35">
        <v>0</v>
      </c>
      <c r="G93" s="35">
        <v>0</v>
      </c>
      <c r="H93" s="35">
        <v>0</v>
      </c>
      <c r="I93" s="35">
        <v>0</v>
      </c>
      <c r="J93" s="35">
        <v>1458000</v>
      </c>
    </row>
    <row r="94" spans="1:18" ht="21" customHeight="1" x14ac:dyDescent="0.25">
      <c r="A94" s="28">
        <v>853</v>
      </c>
      <c r="B94" s="58" t="s">
        <v>64</v>
      </c>
      <c r="C94" s="58"/>
      <c r="D94" s="59"/>
      <c r="E94" s="29">
        <f t="shared" ref="E94:J94" si="47">SUM(E95:E95)</f>
        <v>1000</v>
      </c>
      <c r="F94" s="29">
        <f t="shared" si="47"/>
        <v>0</v>
      </c>
      <c r="G94" s="29">
        <f t="shared" si="47"/>
        <v>0</v>
      </c>
      <c r="H94" s="29">
        <f t="shared" si="47"/>
        <v>0</v>
      </c>
      <c r="I94" s="29">
        <f t="shared" si="47"/>
        <v>0</v>
      </c>
      <c r="J94" s="29">
        <f t="shared" si="47"/>
        <v>1000</v>
      </c>
      <c r="M94" s="30">
        <f t="shared" ref="M94:R94" si="48">E94</f>
        <v>1000</v>
      </c>
      <c r="N94" s="30">
        <f t="shared" si="48"/>
        <v>0</v>
      </c>
      <c r="O94" s="30">
        <f t="shared" si="48"/>
        <v>0</v>
      </c>
      <c r="P94" s="30">
        <f t="shared" si="48"/>
        <v>0</v>
      </c>
      <c r="Q94" s="30">
        <f t="shared" si="48"/>
        <v>0</v>
      </c>
      <c r="R94" s="30">
        <f t="shared" si="48"/>
        <v>1000</v>
      </c>
    </row>
    <row r="95" spans="1:18" ht="15" customHeight="1" x14ac:dyDescent="0.25">
      <c r="A95" s="31"/>
      <c r="B95" s="32"/>
      <c r="C95" s="33">
        <v>85332</v>
      </c>
      <c r="D95" s="34" t="s">
        <v>67</v>
      </c>
      <c r="E95" s="35">
        <v>1000</v>
      </c>
      <c r="F95" s="35">
        <v>0</v>
      </c>
      <c r="G95" s="35">
        <v>0</v>
      </c>
      <c r="H95" s="35">
        <v>0</v>
      </c>
      <c r="I95" s="35">
        <v>0</v>
      </c>
      <c r="J95" s="35">
        <v>1000</v>
      </c>
    </row>
    <row r="96" spans="1:18" ht="21" customHeight="1" x14ac:dyDescent="0.25">
      <c r="A96" s="28">
        <v>900</v>
      </c>
      <c r="B96" s="58" t="s">
        <v>68</v>
      </c>
      <c r="C96" s="58"/>
      <c r="D96" s="59"/>
      <c r="E96" s="29">
        <f t="shared" ref="E96:J96" si="49">SUM(E97:E98)</f>
        <v>114000</v>
      </c>
      <c r="F96" s="29">
        <f t="shared" si="49"/>
        <v>0</v>
      </c>
      <c r="G96" s="29">
        <f t="shared" si="49"/>
        <v>0</v>
      </c>
      <c r="H96" s="29">
        <f t="shared" si="49"/>
        <v>0</v>
      </c>
      <c r="I96" s="29">
        <f t="shared" si="49"/>
        <v>0</v>
      </c>
      <c r="J96" s="29">
        <f t="shared" si="49"/>
        <v>114000</v>
      </c>
      <c r="M96" s="30">
        <f t="shared" ref="M96:R96" si="50">E96</f>
        <v>114000</v>
      </c>
      <c r="N96" s="30">
        <f t="shared" si="50"/>
        <v>0</v>
      </c>
      <c r="O96" s="30">
        <f t="shared" si="50"/>
        <v>0</v>
      </c>
      <c r="P96" s="30">
        <f t="shared" si="50"/>
        <v>0</v>
      </c>
      <c r="Q96" s="30">
        <f t="shared" si="50"/>
        <v>0</v>
      </c>
      <c r="R96" s="30">
        <f t="shared" si="50"/>
        <v>114000</v>
      </c>
    </row>
    <row r="97" spans="1:10" ht="15" customHeight="1" x14ac:dyDescent="0.25">
      <c r="A97" s="31"/>
      <c r="B97" s="32"/>
      <c r="C97" s="33">
        <v>90002</v>
      </c>
      <c r="D97" s="34" t="s">
        <v>69</v>
      </c>
      <c r="E97" s="35">
        <v>14000</v>
      </c>
      <c r="F97" s="35">
        <v>0</v>
      </c>
      <c r="G97" s="35">
        <v>0</v>
      </c>
      <c r="H97" s="35">
        <v>0</v>
      </c>
      <c r="I97" s="35">
        <v>0</v>
      </c>
      <c r="J97" s="35">
        <v>14000</v>
      </c>
    </row>
    <row r="98" spans="1:10" ht="15" customHeight="1" x14ac:dyDescent="0.25">
      <c r="A98" s="52"/>
      <c r="B98" s="53"/>
      <c r="C98" s="33">
        <v>90007</v>
      </c>
      <c r="D98" s="34" t="s">
        <v>70</v>
      </c>
      <c r="E98" s="35">
        <v>100000</v>
      </c>
      <c r="F98" s="35">
        <v>0</v>
      </c>
      <c r="G98" s="35">
        <v>0</v>
      </c>
      <c r="H98" s="35">
        <v>0</v>
      </c>
      <c r="I98" s="35">
        <v>0</v>
      </c>
      <c r="J98" s="35">
        <v>100000</v>
      </c>
    </row>
  </sheetData>
  <mergeCells count="43">
    <mergeCell ref="A10:B10"/>
    <mergeCell ref="A11:D11"/>
    <mergeCell ref="A12:C12"/>
    <mergeCell ref="A13:D13"/>
    <mergeCell ref="I4:J4"/>
    <mergeCell ref="A7:B9"/>
    <mergeCell ref="C7:C9"/>
    <mergeCell ref="D7:D9"/>
    <mergeCell ref="E7:E9"/>
    <mergeCell ref="F7:I7"/>
    <mergeCell ref="J7:J9"/>
    <mergeCell ref="F8:G8"/>
    <mergeCell ref="H8:I8"/>
    <mergeCell ref="S13:U13"/>
    <mergeCell ref="B19:D19"/>
    <mergeCell ref="B21:D21"/>
    <mergeCell ref="B23:D23"/>
    <mergeCell ref="B28:D28"/>
    <mergeCell ref="A14:D14"/>
    <mergeCell ref="B30:D30"/>
    <mergeCell ref="S73:U73"/>
    <mergeCell ref="B32:D32"/>
    <mergeCell ref="B36:D36"/>
    <mergeCell ref="B41:D41"/>
    <mergeCell ref="B44:D44"/>
    <mergeCell ref="B51:D51"/>
    <mergeCell ref="B54:D54"/>
    <mergeCell ref="B94:D94"/>
    <mergeCell ref="B96:D96"/>
    <mergeCell ref="A74:D74"/>
    <mergeCell ref="A2:J2"/>
    <mergeCell ref="B75:D75"/>
    <mergeCell ref="B80:D80"/>
    <mergeCell ref="B83:D83"/>
    <mergeCell ref="B87:D87"/>
    <mergeCell ref="B89:D89"/>
    <mergeCell ref="B91:D91"/>
    <mergeCell ref="B56:D56"/>
    <mergeCell ref="B60:D60"/>
    <mergeCell ref="B67:D67"/>
    <mergeCell ref="B71:D71"/>
    <mergeCell ref="A73:D73"/>
    <mergeCell ref="B15:D15"/>
  </mergeCells>
  <printOptions horizontalCentered="1"/>
  <pageMargins left="0.62992125984251968" right="0.23622047244094491" top="0.55118110236220474" bottom="0.55118110236220474" header="0.31496062992125984" footer="0.31496062992125984"/>
  <pageSetup paperSize="9" scale="70" firstPageNumber="13" fitToWidth="0" fitToHeight="0" orientation="portrait" useFirstPageNumber="1" r:id="rId1"/>
  <headerFooter>
    <oddHeader>&amp;C&amp;"Arial,Normalny"&amp;9Informacja o przebiegu wykonania budżetu Województwa Zachodniopomorskiego za I pórocze 2014 r. - zestawienie zmian 
____________________________________________________________________________________________________________________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9"/>
  <sheetViews>
    <sheetView showGridLines="0" view="pageBreakPreview" zoomScaleNormal="100" zoomScaleSheetLayoutView="100" workbookViewId="0">
      <selection activeCell="C32" sqref="C32"/>
    </sheetView>
  </sheetViews>
  <sheetFormatPr defaultRowHeight="15" x14ac:dyDescent="0.25"/>
  <cols>
    <col min="1" max="1" width="5" customWidth="1"/>
    <col min="2" max="2" width="1.28515625" customWidth="1"/>
    <col min="3" max="3" width="7.85546875" customWidth="1"/>
    <col min="4" max="4" width="41.85546875" customWidth="1"/>
    <col min="5" max="5" width="12.85546875" customWidth="1"/>
    <col min="6" max="6" width="11.85546875" customWidth="1"/>
    <col min="7" max="7" width="12" customWidth="1"/>
    <col min="8" max="8" width="12.140625" customWidth="1"/>
    <col min="9" max="9" width="12.85546875" customWidth="1"/>
    <col min="10" max="10" width="14.42578125" hidden="1" customWidth="1"/>
    <col min="11" max="11" width="14" customWidth="1"/>
    <col min="12" max="12" width="15.85546875" customWidth="1"/>
    <col min="13" max="13" width="0" hidden="1" customWidth="1"/>
    <col min="14" max="19" width="9.140625" hidden="1" customWidth="1"/>
    <col min="20" max="20" width="0" hidden="1" customWidth="1"/>
  </cols>
  <sheetData>
    <row r="1" spans="1:22" ht="3.75" customHeight="1" x14ac:dyDescent="0.25">
      <c r="N1" s="1" t="s">
        <v>0</v>
      </c>
      <c r="O1" s="2"/>
      <c r="P1" s="3">
        <f>YEAR(N1)</f>
        <v>2014</v>
      </c>
      <c r="Q1" s="3">
        <f>MONTH(N1)</f>
        <v>6</v>
      </c>
      <c r="R1" s="3">
        <f>DAY(N1)</f>
        <v>30</v>
      </c>
      <c r="S1" s="3" t="str">
        <f>CONCATENATE(R1,".",Q1,".",P1)</f>
        <v>30.6.2014</v>
      </c>
    </row>
    <row r="2" spans="1:22" ht="18.75" customHeight="1" x14ac:dyDescent="0.3">
      <c r="A2" s="63" t="str">
        <f>CONCATENATE("Zmiany wprowadzone w planie wydatków budżetowych w I półroczu ",P1," roku")</f>
        <v>Zmiany wprowadzone w planie wydatków budżetowych w I półroczu 2014 roku</v>
      </c>
      <c r="B2" s="63"/>
      <c r="C2" s="63"/>
      <c r="D2" s="63"/>
      <c r="E2" s="63"/>
      <c r="F2" s="63"/>
      <c r="G2" s="63"/>
      <c r="H2" s="63"/>
      <c r="I2" s="63"/>
      <c r="J2" s="63"/>
      <c r="K2" s="63"/>
      <c r="N2" s="3"/>
      <c r="O2" s="3"/>
      <c r="P2" s="3"/>
      <c r="Q2" s="3"/>
    </row>
    <row r="3" spans="1:22" x14ac:dyDescent="0.25">
      <c r="N3" s="3"/>
      <c r="O3" s="3"/>
      <c r="P3" s="3"/>
      <c r="Q3" s="3"/>
    </row>
    <row r="4" spans="1:22" ht="18" x14ac:dyDescent="0.25">
      <c r="A4" s="4"/>
      <c r="B4" s="4"/>
      <c r="C4" s="5"/>
      <c r="D4" s="6"/>
      <c r="E4" s="7"/>
      <c r="F4" s="8"/>
      <c r="G4" s="8"/>
      <c r="H4" s="8"/>
      <c r="I4" s="68" t="s">
        <v>89</v>
      </c>
      <c r="J4" s="68"/>
      <c r="K4" s="68"/>
      <c r="N4" s="3"/>
      <c r="O4" s="3"/>
      <c r="P4" s="3"/>
      <c r="Q4" s="3"/>
    </row>
    <row r="5" spans="1:22" ht="15.75" x14ac:dyDescent="0.25">
      <c r="A5" s="9"/>
      <c r="B5" s="10"/>
      <c r="C5" s="11"/>
      <c r="D5" s="12"/>
      <c r="E5" s="13"/>
      <c r="F5" s="14"/>
      <c r="G5" s="14"/>
      <c r="H5" s="14"/>
      <c r="I5" s="14"/>
      <c r="J5" s="14"/>
      <c r="K5" s="15"/>
      <c r="N5" s="3"/>
      <c r="O5" s="3"/>
      <c r="P5" s="3"/>
      <c r="Q5" s="3"/>
    </row>
    <row r="6" spans="1:22" x14ac:dyDescent="0.25">
      <c r="A6" s="9"/>
      <c r="B6" s="10"/>
      <c r="C6" s="11"/>
      <c r="D6" s="16"/>
      <c r="E6" s="14"/>
      <c r="F6" s="14"/>
      <c r="G6" s="14"/>
      <c r="H6" s="14"/>
      <c r="I6" s="14"/>
      <c r="J6" s="14"/>
      <c r="K6" s="17" t="s">
        <v>2</v>
      </c>
    </row>
    <row r="7" spans="1:22" ht="20.25" customHeight="1" x14ac:dyDescent="0.25">
      <c r="A7" s="69" t="s">
        <v>3</v>
      </c>
      <c r="B7" s="70"/>
      <c r="C7" s="75" t="s">
        <v>4</v>
      </c>
      <c r="D7" s="75" t="s">
        <v>5</v>
      </c>
      <c r="E7" s="78" t="s">
        <v>6</v>
      </c>
      <c r="F7" s="81" t="s">
        <v>7</v>
      </c>
      <c r="G7" s="81"/>
      <c r="H7" s="81"/>
      <c r="I7" s="81"/>
      <c r="J7" s="54"/>
      <c r="K7" s="82" t="s">
        <v>8</v>
      </c>
    </row>
    <row r="8" spans="1:22" ht="21" customHeight="1" x14ac:dyDescent="0.25">
      <c r="A8" s="71"/>
      <c r="B8" s="72"/>
      <c r="C8" s="76"/>
      <c r="D8" s="76"/>
      <c r="E8" s="79"/>
      <c r="F8" s="85" t="s">
        <v>9</v>
      </c>
      <c r="G8" s="86"/>
      <c r="H8" s="87" t="s">
        <v>10</v>
      </c>
      <c r="I8" s="88"/>
      <c r="J8" s="55"/>
      <c r="K8" s="83"/>
    </row>
    <row r="9" spans="1:22" ht="23.25" customHeight="1" x14ac:dyDescent="0.25">
      <c r="A9" s="73"/>
      <c r="B9" s="74"/>
      <c r="C9" s="77"/>
      <c r="D9" s="77"/>
      <c r="E9" s="80"/>
      <c r="F9" s="18" t="s">
        <v>11</v>
      </c>
      <c r="G9" s="18" t="s">
        <v>12</v>
      </c>
      <c r="H9" s="18" t="s">
        <v>13</v>
      </c>
      <c r="I9" s="18" t="s">
        <v>14</v>
      </c>
      <c r="J9" s="56"/>
      <c r="K9" s="84"/>
    </row>
    <row r="10" spans="1:22" ht="15.75" customHeight="1" x14ac:dyDescent="0.25">
      <c r="A10" s="89">
        <v>1</v>
      </c>
      <c r="B10" s="90"/>
      <c r="C10" s="19">
        <v>2</v>
      </c>
      <c r="D10" s="20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21"/>
      <c r="K10" s="19">
        <v>9</v>
      </c>
    </row>
    <row r="11" spans="1:22" ht="21.75" customHeight="1" x14ac:dyDescent="0.25">
      <c r="A11" s="91" t="s">
        <v>90</v>
      </c>
      <c r="B11" s="92"/>
      <c r="C11" s="92"/>
      <c r="D11" s="93"/>
      <c r="E11" s="22">
        <f>SUM(N11:N149)</f>
        <v>899752160</v>
      </c>
      <c r="F11" s="22">
        <f>SUM(O11:O149)</f>
        <v>66178865</v>
      </c>
      <c r="G11" s="22">
        <f>SUM(P11:P149)</f>
        <v>-32834129</v>
      </c>
      <c r="H11" s="22">
        <f>SUM(Q11:Q149)</f>
        <v>55278705</v>
      </c>
      <c r="I11" s="22">
        <f>SUM(R11:R149)</f>
        <v>-15020514</v>
      </c>
      <c r="J11" s="22"/>
      <c r="K11" s="22">
        <f t="shared" ref="K11" si="0">SUM(S11:S149)</f>
        <v>973355087</v>
      </c>
      <c r="L11" s="57">
        <f>+H11+I11</f>
        <v>40258191</v>
      </c>
    </row>
    <row r="12" spans="1:22" ht="14.25" customHeight="1" x14ac:dyDescent="0.25">
      <c r="A12" s="94" t="s">
        <v>16</v>
      </c>
      <c r="B12" s="95"/>
      <c r="C12" s="95"/>
      <c r="D12" s="23"/>
      <c r="E12" s="24"/>
      <c r="F12" s="24"/>
      <c r="G12" s="24"/>
      <c r="H12" s="24"/>
      <c r="I12" s="24"/>
      <c r="J12" s="24"/>
      <c r="K12" s="24"/>
    </row>
    <row r="13" spans="1:22" ht="22.5" customHeight="1" thickBot="1" x14ac:dyDescent="0.3">
      <c r="A13" s="64" t="s">
        <v>17</v>
      </c>
      <c r="B13" s="65"/>
      <c r="C13" s="65"/>
      <c r="D13" s="66"/>
      <c r="E13" s="25">
        <f>SUM(N13:N123)</f>
        <v>823614160</v>
      </c>
      <c r="F13" s="26">
        <f>SUM(O13:O123)</f>
        <v>66178865</v>
      </c>
      <c r="G13" s="26">
        <f>SUM(P13:P123)</f>
        <v>-32834129</v>
      </c>
      <c r="H13" s="26">
        <f>SUM(Q13:Q123)</f>
        <v>29257705</v>
      </c>
      <c r="I13" s="26">
        <f>SUM(R13:R123)</f>
        <v>-15020514</v>
      </c>
      <c r="J13" s="26"/>
      <c r="K13" s="26">
        <f t="shared" ref="K13" si="1">SUM(S13:S123)</f>
        <v>871196087</v>
      </c>
      <c r="T13" s="67"/>
      <c r="U13" s="67"/>
      <c r="V13" s="67"/>
    </row>
    <row r="14" spans="1:22" ht="15" customHeight="1" x14ac:dyDescent="0.25">
      <c r="A14" s="60" t="s">
        <v>18</v>
      </c>
      <c r="B14" s="61"/>
      <c r="C14" s="61"/>
      <c r="D14" s="62"/>
      <c r="E14" s="27"/>
      <c r="F14" s="27"/>
      <c r="G14" s="27"/>
      <c r="H14" s="27"/>
      <c r="I14" s="27"/>
      <c r="J14" s="27"/>
      <c r="K14" s="27"/>
    </row>
    <row r="15" spans="1:22" ht="21" customHeight="1" x14ac:dyDescent="0.25">
      <c r="A15" s="28" t="s">
        <v>19</v>
      </c>
      <c r="B15" s="58" t="s">
        <v>20</v>
      </c>
      <c r="C15" s="58"/>
      <c r="D15" s="59"/>
      <c r="E15" s="29">
        <f t="shared" ref="E15:K15" si="2">SUM(E16:E22)</f>
        <v>44201390</v>
      </c>
      <c r="F15" s="29">
        <f t="shared" si="2"/>
        <v>0</v>
      </c>
      <c r="G15" s="29">
        <f t="shared" si="2"/>
        <v>0</v>
      </c>
      <c r="H15" s="29">
        <f t="shared" si="2"/>
        <v>1573008</v>
      </c>
      <c r="I15" s="29">
        <f t="shared" si="2"/>
        <v>0</v>
      </c>
      <c r="J15" s="29"/>
      <c r="K15" s="29">
        <f t="shared" si="2"/>
        <v>45774398</v>
      </c>
      <c r="N15" s="30">
        <f>E15</f>
        <v>44201390</v>
      </c>
      <c r="O15" s="30">
        <f>F15</f>
        <v>0</v>
      </c>
      <c r="P15" s="30">
        <f>G15</f>
        <v>0</v>
      </c>
      <c r="Q15" s="30">
        <f>H15</f>
        <v>1573008</v>
      </c>
      <c r="R15" s="30">
        <f>I15</f>
        <v>0</v>
      </c>
      <c r="S15" s="30">
        <f t="shared" ref="S15" si="3">K15</f>
        <v>45774398</v>
      </c>
    </row>
    <row r="16" spans="1:22" ht="15" customHeight="1" x14ac:dyDescent="0.25">
      <c r="A16" s="31"/>
      <c r="B16" s="32"/>
      <c r="C16" s="33" t="s">
        <v>21</v>
      </c>
      <c r="D16" s="34" t="s">
        <v>22</v>
      </c>
      <c r="E16" s="35">
        <v>11299887</v>
      </c>
      <c r="F16" s="35">
        <v>0</v>
      </c>
      <c r="G16" s="35">
        <v>0</v>
      </c>
      <c r="H16" s="35">
        <v>140000</v>
      </c>
      <c r="I16" s="35">
        <v>0</v>
      </c>
      <c r="J16" s="35">
        <f>+H16+I16</f>
        <v>140000</v>
      </c>
      <c r="K16" s="35">
        <v>11439887</v>
      </c>
    </row>
    <row r="17" spans="1:19" ht="15" customHeight="1" x14ac:dyDescent="0.25">
      <c r="A17" s="31"/>
      <c r="B17" s="32"/>
      <c r="C17" s="33" t="s">
        <v>23</v>
      </c>
      <c r="D17" s="34" t="s">
        <v>24</v>
      </c>
      <c r="E17" s="35">
        <v>24918053</v>
      </c>
      <c r="F17" s="35">
        <v>0</v>
      </c>
      <c r="G17" s="35">
        <v>0</v>
      </c>
      <c r="H17" s="35">
        <f>1476543-243553</f>
        <v>1232990</v>
      </c>
      <c r="I17" s="35">
        <v>0</v>
      </c>
      <c r="J17" s="35">
        <f t="shared" ref="J17:J55" si="4">+H17+I17</f>
        <v>1232990</v>
      </c>
      <c r="K17" s="35">
        <v>26151043</v>
      </c>
    </row>
    <row r="18" spans="1:19" ht="15" customHeight="1" x14ac:dyDescent="0.25">
      <c r="A18" s="31"/>
      <c r="B18" s="32"/>
      <c r="C18" s="33" t="s">
        <v>91</v>
      </c>
      <c r="D18" s="34" t="s">
        <v>92</v>
      </c>
      <c r="E18" s="35">
        <v>0</v>
      </c>
      <c r="F18" s="35">
        <v>0</v>
      </c>
      <c r="G18" s="35">
        <v>0</v>
      </c>
      <c r="H18" s="35">
        <v>200000</v>
      </c>
      <c r="I18" s="35">
        <v>0</v>
      </c>
      <c r="J18" s="35">
        <f t="shared" si="4"/>
        <v>200000</v>
      </c>
      <c r="K18" s="35">
        <v>200000</v>
      </c>
    </row>
    <row r="19" spans="1:19" ht="15" customHeight="1" x14ac:dyDescent="0.25">
      <c r="A19" s="31"/>
      <c r="B19" s="32"/>
      <c r="C19" s="33" t="s">
        <v>93</v>
      </c>
      <c r="D19" s="34" t="s">
        <v>94</v>
      </c>
      <c r="E19" s="35">
        <v>3000</v>
      </c>
      <c r="F19" s="35">
        <v>0</v>
      </c>
      <c r="G19" s="35">
        <v>0</v>
      </c>
      <c r="H19" s="35">
        <v>0</v>
      </c>
      <c r="I19" s="35">
        <v>0</v>
      </c>
      <c r="J19" s="35">
        <f t="shared" si="4"/>
        <v>0</v>
      </c>
      <c r="K19" s="35">
        <v>3000</v>
      </c>
    </row>
    <row r="20" spans="1:19" ht="15" customHeight="1" x14ac:dyDescent="0.25">
      <c r="A20" s="31"/>
      <c r="B20" s="32"/>
      <c r="C20" s="33" t="s">
        <v>81</v>
      </c>
      <c r="D20" s="42" t="s">
        <v>82</v>
      </c>
      <c r="E20" s="35">
        <v>400000</v>
      </c>
      <c r="F20" s="35">
        <v>0</v>
      </c>
      <c r="G20" s="35">
        <v>0</v>
      </c>
      <c r="H20" s="35">
        <v>18</v>
      </c>
      <c r="I20" s="35">
        <v>0</v>
      </c>
      <c r="J20" s="35">
        <f t="shared" si="4"/>
        <v>18</v>
      </c>
      <c r="K20" s="35">
        <v>400018</v>
      </c>
    </row>
    <row r="21" spans="1:19" ht="15" customHeight="1" x14ac:dyDescent="0.25">
      <c r="A21" s="31"/>
      <c r="B21" s="32"/>
      <c r="C21" s="33" t="s">
        <v>25</v>
      </c>
      <c r="D21" s="34" t="s">
        <v>26</v>
      </c>
      <c r="E21" s="35">
        <v>7200000</v>
      </c>
      <c r="F21" s="35">
        <v>0</v>
      </c>
      <c r="G21" s="35">
        <v>0</v>
      </c>
      <c r="H21" s="35">
        <v>0</v>
      </c>
      <c r="I21" s="35">
        <v>0</v>
      </c>
      <c r="J21" s="35">
        <f t="shared" si="4"/>
        <v>0</v>
      </c>
      <c r="K21" s="35">
        <v>7200000</v>
      </c>
    </row>
    <row r="22" spans="1:19" ht="15" customHeight="1" x14ac:dyDescent="0.25">
      <c r="A22" s="31"/>
      <c r="B22" s="32"/>
      <c r="C22" s="33" t="s">
        <v>85</v>
      </c>
      <c r="D22" s="34" t="s">
        <v>37</v>
      </c>
      <c r="E22" s="35">
        <v>380450</v>
      </c>
      <c r="F22" s="35">
        <v>0</v>
      </c>
      <c r="G22" s="35">
        <v>0</v>
      </c>
      <c r="H22" s="35">
        <v>0</v>
      </c>
      <c r="I22" s="35">
        <v>0</v>
      </c>
      <c r="J22" s="35">
        <f t="shared" si="4"/>
        <v>0</v>
      </c>
      <c r="K22" s="35">
        <v>380450</v>
      </c>
    </row>
    <row r="23" spans="1:19" ht="21" customHeight="1" x14ac:dyDescent="0.25">
      <c r="A23" s="28" t="s">
        <v>27</v>
      </c>
      <c r="B23" s="58" t="s">
        <v>28</v>
      </c>
      <c r="C23" s="58"/>
      <c r="D23" s="59"/>
      <c r="E23" s="29">
        <f t="shared" ref="E23:K23" si="5">SUM(E24:E24)</f>
        <v>1483000</v>
      </c>
      <c r="F23" s="29">
        <f t="shared" si="5"/>
        <v>0</v>
      </c>
      <c r="G23" s="29">
        <f t="shared" si="5"/>
        <v>0</v>
      </c>
      <c r="H23" s="29">
        <f t="shared" si="5"/>
        <v>0</v>
      </c>
      <c r="I23" s="29">
        <f t="shared" si="5"/>
        <v>0</v>
      </c>
      <c r="J23" s="29"/>
      <c r="K23" s="29">
        <f t="shared" si="5"/>
        <v>1483000</v>
      </c>
      <c r="N23" s="30">
        <f>E23</f>
        <v>1483000</v>
      </c>
      <c r="O23" s="30">
        <f>F23</f>
        <v>0</v>
      </c>
      <c r="P23" s="30">
        <f>G23</f>
        <v>0</v>
      </c>
      <c r="Q23" s="30">
        <f>H23</f>
        <v>0</v>
      </c>
      <c r="R23" s="30">
        <f>I23</f>
        <v>0</v>
      </c>
      <c r="S23" s="30">
        <f t="shared" ref="S23" si="6">K23</f>
        <v>1483000</v>
      </c>
    </row>
    <row r="24" spans="1:19" ht="39.75" customHeight="1" x14ac:dyDescent="0.25">
      <c r="A24" s="31"/>
      <c r="B24" s="32"/>
      <c r="C24" s="33" t="s">
        <v>29</v>
      </c>
      <c r="D24" s="34" t="s">
        <v>30</v>
      </c>
      <c r="E24" s="35">
        <v>1483000</v>
      </c>
      <c r="F24" s="35">
        <v>0</v>
      </c>
      <c r="G24" s="35">
        <v>0</v>
      </c>
      <c r="H24" s="35">
        <v>0</v>
      </c>
      <c r="I24" s="35">
        <v>0</v>
      </c>
      <c r="J24" s="35">
        <f t="shared" si="4"/>
        <v>0</v>
      </c>
      <c r="K24" s="35">
        <v>1483000</v>
      </c>
    </row>
    <row r="25" spans="1:19" ht="21" customHeight="1" x14ac:dyDescent="0.25">
      <c r="A25" s="28">
        <v>150</v>
      </c>
      <c r="B25" s="58" t="s">
        <v>31</v>
      </c>
      <c r="C25" s="58"/>
      <c r="D25" s="59"/>
      <c r="E25" s="29">
        <f t="shared" ref="E25:K25" si="7">SUM(E26:E27)</f>
        <v>22769542</v>
      </c>
      <c r="F25" s="29">
        <f t="shared" si="7"/>
        <v>33482</v>
      </c>
      <c r="G25" s="29">
        <f t="shared" si="7"/>
        <v>-1705546</v>
      </c>
      <c r="H25" s="29">
        <f t="shared" si="7"/>
        <v>4109313</v>
      </c>
      <c r="I25" s="29">
        <f t="shared" si="7"/>
        <v>0</v>
      </c>
      <c r="J25" s="29"/>
      <c r="K25" s="29">
        <f t="shared" si="7"/>
        <v>25206791</v>
      </c>
      <c r="N25" s="30">
        <f>E25</f>
        <v>22769542</v>
      </c>
      <c r="O25" s="30">
        <f>F25</f>
        <v>33482</v>
      </c>
      <c r="P25" s="30">
        <f>G25</f>
        <v>-1705546</v>
      </c>
      <c r="Q25" s="30">
        <f>H25</f>
        <v>4109313</v>
      </c>
      <c r="R25" s="30">
        <f>I25</f>
        <v>0</v>
      </c>
      <c r="S25" s="30">
        <f t="shared" ref="S25" si="8">K25</f>
        <v>25206791</v>
      </c>
    </row>
    <row r="26" spans="1:19" ht="15" customHeight="1" x14ac:dyDescent="0.25">
      <c r="A26" s="31"/>
      <c r="B26" s="32"/>
      <c r="C26" s="33">
        <v>15011</v>
      </c>
      <c r="D26" s="34" t="s">
        <v>32</v>
      </c>
      <c r="E26" s="35">
        <v>7925236</v>
      </c>
      <c r="F26" s="35">
        <v>29649</v>
      </c>
      <c r="G26" s="35">
        <v>-1703355</v>
      </c>
      <c r="H26" s="35">
        <f>2844431-35118</f>
        <v>2809313</v>
      </c>
      <c r="I26" s="35">
        <v>0</v>
      </c>
      <c r="J26" s="35">
        <f t="shared" si="4"/>
        <v>2809313</v>
      </c>
      <c r="K26" s="35">
        <v>9060843</v>
      </c>
    </row>
    <row r="27" spans="1:19" ht="27" customHeight="1" x14ac:dyDescent="0.25">
      <c r="A27" s="31"/>
      <c r="B27" s="32"/>
      <c r="C27" s="33">
        <v>15013</v>
      </c>
      <c r="D27" s="34" t="s">
        <v>95</v>
      </c>
      <c r="E27" s="35">
        <v>14844306</v>
      </c>
      <c r="F27" s="35">
        <v>3833</v>
      </c>
      <c r="G27" s="35">
        <v>-2191</v>
      </c>
      <c r="H27" s="35">
        <v>1300000</v>
      </c>
      <c r="I27" s="35">
        <v>0</v>
      </c>
      <c r="J27" s="35">
        <f t="shared" si="4"/>
        <v>1300000</v>
      </c>
      <c r="K27" s="35">
        <v>16145948</v>
      </c>
    </row>
    <row r="28" spans="1:19" ht="30.75" customHeight="1" x14ac:dyDescent="0.25">
      <c r="A28" s="28">
        <v>400</v>
      </c>
      <c r="B28" s="58" t="s">
        <v>96</v>
      </c>
      <c r="C28" s="58"/>
      <c r="D28" s="59"/>
      <c r="E28" s="29">
        <f t="shared" ref="E28:K28" si="9">SUM(E29:E29)</f>
        <v>20000</v>
      </c>
      <c r="F28" s="29">
        <f t="shared" si="9"/>
        <v>0</v>
      </c>
      <c r="G28" s="29">
        <f t="shared" si="9"/>
        <v>0</v>
      </c>
      <c r="H28" s="29">
        <f t="shared" si="9"/>
        <v>33631</v>
      </c>
      <c r="I28" s="29">
        <f t="shared" si="9"/>
        <v>0</v>
      </c>
      <c r="J28" s="29"/>
      <c r="K28" s="29">
        <f t="shared" si="9"/>
        <v>53631</v>
      </c>
      <c r="N28" s="30">
        <f>E28</f>
        <v>20000</v>
      </c>
      <c r="O28" s="30">
        <f>F28</f>
        <v>0</v>
      </c>
      <c r="P28" s="30">
        <f>G28</f>
        <v>0</v>
      </c>
      <c r="Q28" s="30">
        <f>H28</f>
        <v>33631</v>
      </c>
      <c r="R28" s="30">
        <f>I28</f>
        <v>0</v>
      </c>
      <c r="S28" s="30">
        <f t="shared" ref="S28" si="10">K28</f>
        <v>53631</v>
      </c>
    </row>
    <row r="29" spans="1:19" ht="15" customHeight="1" x14ac:dyDescent="0.25">
      <c r="A29" s="31"/>
      <c r="B29" s="32"/>
      <c r="C29" s="33">
        <v>40095</v>
      </c>
      <c r="D29" s="34" t="s">
        <v>37</v>
      </c>
      <c r="E29" s="35">
        <v>20000</v>
      </c>
      <c r="F29" s="35">
        <v>0</v>
      </c>
      <c r="G29" s="35">
        <v>0</v>
      </c>
      <c r="H29" s="35">
        <v>33631</v>
      </c>
      <c r="I29" s="35">
        <v>0</v>
      </c>
      <c r="J29" s="35">
        <f t="shared" si="4"/>
        <v>33631</v>
      </c>
      <c r="K29" s="35">
        <v>53631</v>
      </c>
    </row>
    <row r="30" spans="1:19" ht="21" customHeight="1" x14ac:dyDescent="0.25">
      <c r="A30" s="28">
        <v>600</v>
      </c>
      <c r="B30" s="58" t="s">
        <v>33</v>
      </c>
      <c r="C30" s="58"/>
      <c r="D30" s="59"/>
      <c r="E30" s="29">
        <f t="shared" ref="E30:K30" si="11">SUM(E31:E36)</f>
        <v>412970043</v>
      </c>
      <c r="F30" s="29">
        <f t="shared" si="11"/>
        <v>44651065</v>
      </c>
      <c r="G30" s="29">
        <f t="shared" si="11"/>
        <v>-22071026</v>
      </c>
      <c r="H30" s="29">
        <f t="shared" si="11"/>
        <v>6271060</v>
      </c>
      <c r="I30" s="29">
        <f t="shared" si="11"/>
        <v>-30000</v>
      </c>
      <c r="J30" s="29"/>
      <c r="K30" s="29">
        <f t="shared" si="11"/>
        <v>441791142</v>
      </c>
      <c r="N30" s="30">
        <f>E30</f>
        <v>412970043</v>
      </c>
      <c r="O30" s="30">
        <f>F30</f>
        <v>44651065</v>
      </c>
      <c r="P30" s="30">
        <f>G30</f>
        <v>-22071026</v>
      </c>
      <c r="Q30" s="30">
        <f>H30</f>
        <v>6271060</v>
      </c>
      <c r="R30" s="30">
        <f>I30</f>
        <v>-30000</v>
      </c>
      <c r="S30" s="30">
        <f t="shared" ref="S30" si="12">K30</f>
        <v>441791142</v>
      </c>
    </row>
    <row r="31" spans="1:19" ht="15" customHeight="1" x14ac:dyDescent="0.25">
      <c r="A31" s="31"/>
      <c r="B31" s="32"/>
      <c r="C31" s="33">
        <v>60001</v>
      </c>
      <c r="D31" s="34" t="s">
        <v>34</v>
      </c>
      <c r="E31" s="35">
        <v>229655000</v>
      </c>
      <c r="F31" s="35">
        <v>26704158</v>
      </c>
      <c r="G31" s="35">
        <v>-1128158</v>
      </c>
      <c r="H31" s="35">
        <f>1058840-40000</f>
        <v>1018840</v>
      </c>
      <c r="I31" s="35">
        <v>0</v>
      </c>
      <c r="J31" s="35">
        <f t="shared" si="4"/>
        <v>1018840</v>
      </c>
      <c r="K31" s="35">
        <v>256249840</v>
      </c>
    </row>
    <row r="32" spans="1:19" ht="15" customHeight="1" x14ac:dyDescent="0.25">
      <c r="A32" s="31"/>
      <c r="B32" s="32"/>
      <c r="C32" s="33">
        <v>60003</v>
      </c>
      <c r="D32" s="34" t="s">
        <v>35</v>
      </c>
      <c r="E32" s="35">
        <v>0</v>
      </c>
      <c r="F32" s="35">
        <v>0</v>
      </c>
      <c r="G32" s="35">
        <v>0</v>
      </c>
      <c r="H32" s="35">
        <v>49692</v>
      </c>
      <c r="I32" s="35">
        <v>0</v>
      </c>
      <c r="J32" s="35">
        <f t="shared" si="4"/>
        <v>49692</v>
      </c>
      <c r="K32" s="35">
        <v>49692</v>
      </c>
    </row>
    <row r="33" spans="1:19" ht="15" customHeight="1" x14ac:dyDescent="0.25">
      <c r="A33" s="31"/>
      <c r="B33" s="32"/>
      <c r="C33" s="33">
        <v>60013</v>
      </c>
      <c r="D33" s="34" t="s">
        <v>36</v>
      </c>
      <c r="E33" s="35">
        <v>177738748</v>
      </c>
      <c r="F33" s="35">
        <v>17598047</v>
      </c>
      <c r="G33" s="35">
        <v>-20892868</v>
      </c>
      <c r="H33" s="35">
        <f>5202528-46500</f>
        <v>5156028</v>
      </c>
      <c r="I33" s="35">
        <v>0</v>
      </c>
      <c r="J33" s="35">
        <f t="shared" si="4"/>
        <v>5156028</v>
      </c>
      <c r="K33" s="35">
        <v>179599955</v>
      </c>
    </row>
    <row r="34" spans="1:19" ht="15" customHeight="1" x14ac:dyDescent="0.25">
      <c r="A34" s="31"/>
      <c r="B34" s="32"/>
      <c r="C34" s="33">
        <v>60041</v>
      </c>
      <c r="D34" s="34" t="s">
        <v>97</v>
      </c>
      <c r="E34" s="35">
        <v>10000</v>
      </c>
      <c r="F34" s="35">
        <v>0</v>
      </c>
      <c r="G34" s="35">
        <v>0</v>
      </c>
      <c r="H34" s="35">
        <v>0</v>
      </c>
      <c r="I34" s="35">
        <v>0</v>
      </c>
      <c r="J34" s="35">
        <f t="shared" si="4"/>
        <v>0</v>
      </c>
      <c r="K34" s="35">
        <v>10000</v>
      </c>
    </row>
    <row r="35" spans="1:19" ht="15" customHeight="1" x14ac:dyDescent="0.25">
      <c r="A35" s="31"/>
      <c r="B35" s="32"/>
      <c r="C35" s="33">
        <v>60052</v>
      </c>
      <c r="D35" s="34" t="s">
        <v>98</v>
      </c>
      <c r="E35" s="35">
        <v>316300</v>
      </c>
      <c r="F35" s="35">
        <v>298860</v>
      </c>
      <c r="G35" s="35">
        <v>0</v>
      </c>
      <c r="H35" s="35">
        <v>46500</v>
      </c>
      <c r="I35" s="35">
        <v>0</v>
      </c>
      <c r="J35" s="35">
        <f t="shared" si="4"/>
        <v>46500</v>
      </c>
      <c r="K35" s="35">
        <v>661660</v>
      </c>
    </row>
    <row r="36" spans="1:19" ht="15" customHeight="1" x14ac:dyDescent="0.25">
      <c r="A36" s="31"/>
      <c r="B36" s="32"/>
      <c r="C36" s="33">
        <v>60095</v>
      </c>
      <c r="D36" s="34" t="s">
        <v>37</v>
      </c>
      <c r="E36" s="35">
        <v>5249995</v>
      </c>
      <c r="F36" s="35">
        <v>50000</v>
      </c>
      <c r="G36" s="35">
        <v>-50000</v>
      </c>
      <c r="H36" s="35">
        <v>0</v>
      </c>
      <c r="I36" s="35">
        <v>-30000</v>
      </c>
      <c r="J36" s="35">
        <f t="shared" si="4"/>
        <v>-30000</v>
      </c>
      <c r="K36" s="35">
        <v>5219995</v>
      </c>
    </row>
    <row r="37" spans="1:19" ht="21" customHeight="1" x14ac:dyDescent="0.25">
      <c r="A37" s="28">
        <v>630</v>
      </c>
      <c r="B37" s="58" t="s">
        <v>38</v>
      </c>
      <c r="C37" s="58"/>
      <c r="D37" s="59"/>
      <c r="E37" s="29">
        <f t="shared" ref="E37:K37" si="13">SUM(E38:E39)</f>
        <v>10304457</v>
      </c>
      <c r="F37" s="29">
        <f t="shared" si="13"/>
        <v>3645871</v>
      </c>
      <c r="G37" s="29">
        <f t="shared" si="13"/>
        <v>-2084689</v>
      </c>
      <c r="H37" s="29">
        <f t="shared" si="13"/>
        <v>169371</v>
      </c>
      <c r="I37" s="29">
        <f t="shared" si="13"/>
        <v>0</v>
      </c>
      <c r="J37" s="29"/>
      <c r="K37" s="29">
        <f t="shared" si="13"/>
        <v>12035010</v>
      </c>
      <c r="N37" s="30">
        <f>E37</f>
        <v>10304457</v>
      </c>
      <c r="O37" s="30">
        <f>F37</f>
        <v>3645871</v>
      </c>
      <c r="P37" s="30">
        <f>G37</f>
        <v>-2084689</v>
      </c>
      <c r="Q37" s="30">
        <f>H37</f>
        <v>169371</v>
      </c>
      <c r="R37" s="30">
        <f>I37</f>
        <v>0</v>
      </c>
      <c r="S37" s="30">
        <f t="shared" ref="S37" si="14">K37</f>
        <v>12035010</v>
      </c>
    </row>
    <row r="38" spans="1:19" ht="15" customHeight="1" x14ac:dyDescent="0.25">
      <c r="A38" s="31"/>
      <c r="B38" s="32"/>
      <c r="C38" s="33">
        <v>63003</v>
      </c>
      <c r="D38" s="34" t="s">
        <v>39</v>
      </c>
      <c r="E38" s="35">
        <v>10045909</v>
      </c>
      <c r="F38" s="35">
        <v>3645871</v>
      </c>
      <c r="G38" s="35">
        <v>-2084689</v>
      </c>
      <c r="H38" s="35">
        <v>0</v>
      </c>
      <c r="I38" s="35">
        <v>0</v>
      </c>
      <c r="J38" s="35">
        <f t="shared" si="4"/>
        <v>0</v>
      </c>
      <c r="K38" s="35">
        <v>11607091</v>
      </c>
    </row>
    <row r="39" spans="1:19" ht="15" customHeight="1" x14ac:dyDescent="0.25">
      <c r="A39" s="31"/>
      <c r="B39" s="32"/>
      <c r="C39" s="33">
        <v>63095</v>
      </c>
      <c r="D39" s="34" t="s">
        <v>37</v>
      </c>
      <c r="E39" s="35">
        <v>258548</v>
      </c>
      <c r="F39" s="35">
        <v>0</v>
      </c>
      <c r="G39" s="35">
        <v>0</v>
      </c>
      <c r="H39" s="35">
        <v>169371</v>
      </c>
      <c r="I39" s="35">
        <v>0</v>
      </c>
      <c r="J39" s="35">
        <f t="shared" si="4"/>
        <v>169371</v>
      </c>
      <c r="K39" s="35">
        <v>427919</v>
      </c>
    </row>
    <row r="40" spans="1:19" ht="21" customHeight="1" x14ac:dyDescent="0.25">
      <c r="A40" s="28">
        <v>700</v>
      </c>
      <c r="B40" s="58" t="s">
        <v>40</v>
      </c>
      <c r="C40" s="58"/>
      <c r="D40" s="59"/>
      <c r="E40" s="29">
        <f t="shared" ref="E40:K40" si="15">SUM(E41:E42)</f>
        <v>1988518</v>
      </c>
      <c r="F40" s="29">
        <f t="shared" si="15"/>
        <v>0</v>
      </c>
      <c r="G40" s="29">
        <f t="shared" si="15"/>
        <v>0</v>
      </c>
      <c r="H40" s="29">
        <f t="shared" si="15"/>
        <v>0</v>
      </c>
      <c r="I40" s="29">
        <f t="shared" si="15"/>
        <v>0</v>
      </c>
      <c r="J40" s="29"/>
      <c r="K40" s="29">
        <f t="shared" si="15"/>
        <v>1988518</v>
      </c>
      <c r="N40" s="30">
        <f>E40</f>
        <v>1988518</v>
      </c>
      <c r="O40" s="30">
        <f>F40</f>
        <v>0</v>
      </c>
      <c r="P40" s="30">
        <f>G40</f>
        <v>0</v>
      </c>
      <c r="Q40" s="30">
        <f>H40</f>
        <v>0</v>
      </c>
      <c r="R40" s="30">
        <f>I40</f>
        <v>0</v>
      </c>
      <c r="S40" s="30">
        <f t="shared" ref="S40" si="16">K40</f>
        <v>1988518</v>
      </c>
    </row>
    <row r="41" spans="1:19" ht="15" customHeight="1" x14ac:dyDescent="0.25">
      <c r="A41" s="31"/>
      <c r="B41" s="32"/>
      <c r="C41" s="33">
        <v>70005</v>
      </c>
      <c r="D41" s="34" t="s">
        <v>41</v>
      </c>
      <c r="E41" s="35">
        <v>1888518</v>
      </c>
      <c r="F41" s="35">
        <v>0</v>
      </c>
      <c r="G41" s="35">
        <v>0</v>
      </c>
      <c r="H41" s="35">
        <v>0</v>
      </c>
      <c r="I41" s="35">
        <v>0</v>
      </c>
      <c r="J41" s="35">
        <f t="shared" si="4"/>
        <v>0</v>
      </c>
      <c r="K41" s="35">
        <v>1888518</v>
      </c>
    </row>
    <row r="42" spans="1:19" ht="15" customHeight="1" x14ac:dyDescent="0.25">
      <c r="A42" s="31"/>
      <c r="B42" s="32"/>
      <c r="C42" s="33">
        <v>70095</v>
      </c>
      <c r="D42" s="34" t="s">
        <v>37</v>
      </c>
      <c r="E42" s="35">
        <v>100000</v>
      </c>
      <c r="F42" s="35">
        <v>0</v>
      </c>
      <c r="G42" s="35">
        <v>0</v>
      </c>
      <c r="H42" s="35">
        <v>0</v>
      </c>
      <c r="I42" s="35">
        <v>0</v>
      </c>
      <c r="J42" s="35">
        <f t="shared" si="4"/>
        <v>0</v>
      </c>
      <c r="K42" s="35">
        <v>100000</v>
      </c>
    </row>
    <row r="43" spans="1:19" ht="21" customHeight="1" x14ac:dyDescent="0.25">
      <c r="A43" s="28">
        <v>710</v>
      </c>
      <c r="B43" s="58" t="s">
        <v>42</v>
      </c>
      <c r="C43" s="58"/>
      <c r="D43" s="59"/>
      <c r="E43" s="29">
        <f t="shared" ref="E43:K43" si="17">SUM(E44:E47)</f>
        <v>5002198</v>
      </c>
      <c r="F43" s="29">
        <f t="shared" si="17"/>
        <v>100178</v>
      </c>
      <c r="G43" s="29">
        <f t="shared" si="17"/>
        <v>0</v>
      </c>
      <c r="H43" s="29">
        <f t="shared" si="17"/>
        <v>73616</v>
      </c>
      <c r="I43" s="29">
        <f t="shared" si="17"/>
        <v>0</v>
      </c>
      <c r="J43" s="29"/>
      <c r="K43" s="29">
        <f t="shared" si="17"/>
        <v>5175992</v>
      </c>
      <c r="N43" s="30">
        <f>E43</f>
        <v>5002198</v>
      </c>
      <c r="O43" s="30">
        <f>F43</f>
        <v>100178</v>
      </c>
      <c r="P43" s="30">
        <f>G43</f>
        <v>0</v>
      </c>
      <c r="Q43" s="30">
        <f>H43</f>
        <v>73616</v>
      </c>
      <c r="R43" s="30">
        <f>I43</f>
        <v>0</v>
      </c>
      <c r="S43" s="30">
        <f t="shared" ref="S43" si="18">K43</f>
        <v>5175992</v>
      </c>
    </row>
    <row r="44" spans="1:19" ht="15" customHeight="1" x14ac:dyDescent="0.25">
      <c r="A44" s="31"/>
      <c r="B44" s="32"/>
      <c r="C44" s="33">
        <v>71003</v>
      </c>
      <c r="D44" s="34" t="s">
        <v>43</v>
      </c>
      <c r="E44" s="35">
        <v>2995892</v>
      </c>
      <c r="F44" s="35">
        <v>100178</v>
      </c>
      <c r="G44" s="35">
        <v>0</v>
      </c>
      <c r="H44" s="35">
        <v>73616</v>
      </c>
      <c r="I44" s="35">
        <v>0</v>
      </c>
      <c r="J44" s="35">
        <f t="shared" si="4"/>
        <v>73616</v>
      </c>
      <c r="K44" s="35">
        <v>3169686</v>
      </c>
    </row>
    <row r="45" spans="1:19" ht="15" customHeight="1" x14ac:dyDescent="0.25">
      <c r="A45" s="31"/>
      <c r="B45" s="32"/>
      <c r="C45" s="33">
        <v>71004</v>
      </c>
      <c r="D45" s="34" t="s">
        <v>99</v>
      </c>
      <c r="E45" s="35">
        <v>74583</v>
      </c>
      <c r="F45" s="35">
        <v>0</v>
      </c>
      <c r="G45" s="35">
        <v>0</v>
      </c>
      <c r="H45" s="35">
        <v>0</v>
      </c>
      <c r="I45" s="35">
        <v>0</v>
      </c>
      <c r="J45" s="35">
        <f t="shared" si="4"/>
        <v>0</v>
      </c>
      <c r="K45" s="35">
        <v>74583</v>
      </c>
    </row>
    <row r="46" spans="1:19" ht="15" customHeight="1" x14ac:dyDescent="0.25">
      <c r="A46" s="31"/>
      <c r="B46" s="32"/>
      <c r="C46" s="33">
        <v>71013</v>
      </c>
      <c r="D46" s="42" t="s">
        <v>45</v>
      </c>
      <c r="E46" s="35">
        <v>530000</v>
      </c>
      <c r="F46" s="35">
        <v>0</v>
      </c>
      <c r="G46" s="35">
        <v>0</v>
      </c>
      <c r="H46" s="35">
        <v>0</v>
      </c>
      <c r="I46" s="35">
        <v>0</v>
      </c>
      <c r="J46" s="35">
        <f t="shared" si="4"/>
        <v>0</v>
      </c>
      <c r="K46" s="35">
        <v>530000</v>
      </c>
    </row>
    <row r="47" spans="1:19" ht="15" customHeight="1" x14ac:dyDescent="0.25">
      <c r="A47" s="31"/>
      <c r="B47" s="32"/>
      <c r="C47" s="33">
        <v>71095</v>
      </c>
      <c r="D47" s="34" t="s">
        <v>37</v>
      </c>
      <c r="E47" s="35">
        <v>1401723</v>
      </c>
      <c r="F47" s="35">
        <v>0</v>
      </c>
      <c r="G47" s="35">
        <v>0</v>
      </c>
      <c r="H47" s="35">
        <v>0</v>
      </c>
      <c r="I47" s="35">
        <v>0</v>
      </c>
      <c r="J47" s="35">
        <f t="shared" si="4"/>
        <v>0</v>
      </c>
      <c r="K47" s="35">
        <v>1401723</v>
      </c>
    </row>
    <row r="48" spans="1:19" ht="21" customHeight="1" x14ac:dyDescent="0.25">
      <c r="A48" s="28">
        <v>750</v>
      </c>
      <c r="B48" s="58" t="s">
        <v>46</v>
      </c>
      <c r="C48" s="58"/>
      <c r="D48" s="59"/>
      <c r="E48" s="29">
        <f t="shared" ref="E48:K48" si="19">SUM(E49:E55)</f>
        <v>84674095</v>
      </c>
      <c r="F48" s="29">
        <f t="shared" si="19"/>
        <v>789569</v>
      </c>
      <c r="G48" s="29">
        <f t="shared" si="19"/>
        <v>-599074</v>
      </c>
      <c r="H48" s="29">
        <f t="shared" si="19"/>
        <v>129770</v>
      </c>
      <c r="I48" s="29">
        <f t="shared" si="19"/>
        <v>-1920</v>
      </c>
      <c r="J48" s="29"/>
      <c r="K48" s="29">
        <f t="shared" si="19"/>
        <v>84992440</v>
      </c>
      <c r="N48" s="30">
        <f>E48</f>
        <v>84674095</v>
      </c>
      <c r="O48" s="30">
        <f>F48</f>
        <v>789569</v>
      </c>
      <c r="P48" s="30">
        <f>G48</f>
        <v>-599074</v>
      </c>
      <c r="Q48" s="30">
        <f>H48</f>
        <v>129770</v>
      </c>
      <c r="R48" s="30">
        <f>I48</f>
        <v>-1920</v>
      </c>
      <c r="S48" s="30">
        <f t="shared" ref="S48" si="20">K48</f>
        <v>84992440</v>
      </c>
    </row>
    <row r="49" spans="1:19" ht="15" customHeight="1" x14ac:dyDescent="0.25">
      <c r="A49" s="31"/>
      <c r="B49" s="32"/>
      <c r="C49" s="33">
        <v>75011</v>
      </c>
      <c r="D49" s="34" t="s">
        <v>47</v>
      </c>
      <c r="E49" s="35">
        <v>1625944</v>
      </c>
      <c r="F49" s="35">
        <v>0</v>
      </c>
      <c r="G49" s="35">
        <v>0</v>
      </c>
      <c r="H49" s="35">
        <v>12</v>
      </c>
      <c r="I49" s="35">
        <v>0</v>
      </c>
      <c r="J49" s="35">
        <f t="shared" si="4"/>
        <v>12</v>
      </c>
      <c r="K49" s="35">
        <v>1625956</v>
      </c>
    </row>
    <row r="50" spans="1:19" ht="15" customHeight="1" x14ac:dyDescent="0.25">
      <c r="A50" s="31"/>
      <c r="B50" s="32"/>
      <c r="C50" s="33">
        <v>75017</v>
      </c>
      <c r="D50" s="34" t="s">
        <v>100</v>
      </c>
      <c r="E50" s="35">
        <v>1171228</v>
      </c>
      <c r="F50" s="35">
        <v>0</v>
      </c>
      <c r="G50" s="35">
        <v>0</v>
      </c>
      <c r="H50" s="35">
        <v>0</v>
      </c>
      <c r="I50" s="35">
        <v>0</v>
      </c>
      <c r="J50" s="35">
        <f t="shared" si="4"/>
        <v>0</v>
      </c>
      <c r="K50" s="35">
        <v>1171228</v>
      </c>
    </row>
    <row r="51" spans="1:19" ht="15" customHeight="1" x14ac:dyDescent="0.25">
      <c r="A51" s="31"/>
      <c r="B51" s="32"/>
      <c r="C51" s="33">
        <v>75018</v>
      </c>
      <c r="D51" s="34" t="s">
        <v>48</v>
      </c>
      <c r="E51" s="35">
        <v>76491611</v>
      </c>
      <c r="F51" s="35">
        <v>250000</v>
      </c>
      <c r="G51" s="35">
        <v>-250000</v>
      </c>
      <c r="H51" s="35">
        <v>0</v>
      </c>
      <c r="I51" s="35">
        <v>-1920</v>
      </c>
      <c r="J51" s="35">
        <f t="shared" si="4"/>
        <v>-1920</v>
      </c>
      <c r="K51" s="35">
        <v>76489691</v>
      </c>
    </row>
    <row r="52" spans="1:19" ht="27" customHeight="1" x14ac:dyDescent="0.25">
      <c r="A52" s="31"/>
      <c r="B52" s="32"/>
      <c r="C52" s="33">
        <v>75058</v>
      </c>
      <c r="D52" s="34" t="s">
        <v>101</v>
      </c>
      <c r="E52" s="35">
        <v>981254</v>
      </c>
      <c r="F52" s="35">
        <v>0</v>
      </c>
      <c r="G52" s="35">
        <v>0</v>
      </c>
      <c r="H52" s="35">
        <v>0</v>
      </c>
      <c r="I52" s="35">
        <v>0</v>
      </c>
      <c r="J52" s="35">
        <f t="shared" si="4"/>
        <v>0</v>
      </c>
      <c r="K52" s="35">
        <v>981254</v>
      </c>
    </row>
    <row r="53" spans="1:19" ht="15" customHeight="1" x14ac:dyDescent="0.25">
      <c r="A53" s="31"/>
      <c r="B53" s="32"/>
      <c r="C53" s="33">
        <v>75071</v>
      </c>
      <c r="D53" s="34" t="s">
        <v>49</v>
      </c>
      <c r="E53" s="35">
        <v>0</v>
      </c>
      <c r="F53" s="35">
        <v>529600</v>
      </c>
      <c r="G53" s="35">
        <v>0</v>
      </c>
      <c r="H53" s="35">
        <v>0</v>
      </c>
      <c r="I53" s="35">
        <v>0</v>
      </c>
      <c r="J53" s="35">
        <f t="shared" si="4"/>
        <v>0</v>
      </c>
      <c r="K53" s="35">
        <v>529600</v>
      </c>
    </row>
    <row r="54" spans="1:19" ht="15" customHeight="1" x14ac:dyDescent="0.25">
      <c r="A54" s="31"/>
      <c r="B54" s="32"/>
      <c r="C54" s="33">
        <v>75075</v>
      </c>
      <c r="D54" s="34" t="s">
        <v>102</v>
      </c>
      <c r="E54" s="35">
        <v>2403536</v>
      </c>
      <c r="F54" s="35">
        <v>0</v>
      </c>
      <c r="G54" s="35">
        <v>-270387</v>
      </c>
      <c r="H54" s="35">
        <f>44808-5000</f>
        <v>39808</v>
      </c>
      <c r="I54" s="35">
        <v>0</v>
      </c>
      <c r="J54" s="35">
        <f t="shared" si="4"/>
        <v>39808</v>
      </c>
      <c r="K54" s="35">
        <v>2193977</v>
      </c>
    </row>
    <row r="55" spans="1:19" ht="15" customHeight="1" x14ac:dyDescent="0.25">
      <c r="A55" s="31"/>
      <c r="B55" s="32"/>
      <c r="C55" s="33">
        <v>75095</v>
      </c>
      <c r="D55" s="34" t="s">
        <v>37</v>
      </c>
      <c r="E55" s="35">
        <v>2000522</v>
      </c>
      <c r="F55" s="35">
        <v>9969</v>
      </c>
      <c r="G55" s="35">
        <v>-78687</v>
      </c>
      <c r="H55" s="35">
        <f>134450-44500</f>
        <v>89950</v>
      </c>
      <c r="I55" s="35">
        <v>0</v>
      </c>
      <c r="J55" s="35">
        <f t="shared" si="4"/>
        <v>89950</v>
      </c>
      <c r="K55" s="35">
        <v>2000734</v>
      </c>
    </row>
    <row r="56" spans="1:19" ht="30.75" customHeight="1" x14ac:dyDescent="0.25">
      <c r="A56" s="28">
        <v>754</v>
      </c>
      <c r="B56" s="58" t="s">
        <v>103</v>
      </c>
      <c r="C56" s="58"/>
      <c r="D56" s="59"/>
      <c r="E56" s="29">
        <f t="shared" ref="E56:K56" si="21">SUM(E57:E61)</f>
        <v>451000</v>
      </c>
      <c r="F56" s="29">
        <f t="shared" si="21"/>
        <v>0</v>
      </c>
      <c r="G56" s="29">
        <f t="shared" si="21"/>
        <v>0</v>
      </c>
      <c r="H56" s="29">
        <f t="shared" si="21"/>
        <v>0</v>
      </c>
      <c r="I56" s="29">
        <f t="shared" si="21"/>
        <v>0</v>
      </c>
      <c r="J56" s="29"/>
      <c r="K56" s="29">
        <f t="shared" si="21"/>
        <v>451000</v>
      </c>
      <c r="N56" s="30">
        <f>E56</f>
        <v>451000</v>
      </c>
      <c r="O56" s="30">
        <f>F56</f>
        <v>0</v>
      </c>
      <c r="P56" s="30">
        <f>G56</f>
        <v>0</v>
      </c>
      <c r="Q56" s="30">
        <f>H56</f>
        <v>0</v>
      </c>
      <c r="R56" s="30">
        <f>I56</f>
        <v>0</v>
      </c>
      <c r="S56" s="30">
        <f t="shared" ref="S56" si="22">K56</f>
        <v>451000</v>
      </c>
    </row>
    <row r="57" spans="1:19" ht="15" customHeight="1" x14ac:dyDescent="0.25">
      <c r="A57" s="31"/>
      <c r="B57" s="32"/>
      <c r="C57" s="33">
        <v>75404</v>
      </c>
      <c r="D57" s="34" t="s">
        <v>104</v>
      </c>
      <c r="E57" s="35">
        <v>115000</v>
      </c>
      <c r="F57" s="35">
        <v>0</v>
      </c>
      <c r="G57" s="35">
        <v>0</v>
      </c>
      <c r="H57" s="35">
        <v>0</v>
      </c>
      <c r="I57" s="35">
        <v>0</v>
      </c>
      <c r="J57" s="35"/>
      <c r="K57" s="35">
        <v>115000</v>
      </c>
    </row>
    <row r="58" spans="1:19" ht="27" customHeight="1" x14ac:dyDescent="0.25">
      <c r="A58" s="31"/>
      <c r="B58" s="32"/>
      <c r="C58" s="33">
        <v>75410</v>
      </c>
      <c r="D58" s="34" t="s">
        <v>105</v>
      </c>
      <c r="E58" s="35">
        <v>90000</v>
      </c>
      <c r="F58" s="35">
        <v>0</v>
      </c>
      <c r="G58" s="35">
        <v>0</v>
      </c>
      <c r="H58" s="35">
        <v>0</v>
      </c>
      <c r="I58" s="35">
        <v>0</v>
      </c>
      <c r="J58" s="35"/>
      <c r="K58" s="35">
        <v>90000</v>
      </c>
    </row>
    <row r="59" spans="1:19" ht="15" customHeight="1" x14ac:dyDescent="0.25">
      <c r="A59" s="31"/>
      <c r="B59" s="32"/>
      <c r="C59" s="33">
        <v>75412</v>
      </c>
      <c r="D59" s="34" t="s">
        <v>106</v>
      </c>
      <c r="E59" s="35">
        <v>24000</v>
      </c>
      <c r="F59" s="35">
        <v>0</v>
      </c>
      <c r="G59" s="35">
        <v>0</v>
      </c>
      <c r="H59" s="35">
        <v>0</v>
      </c>
      <c r="I59" s="35">
        <v>0</v>
      </c>
      <c r="J59" s="35"/>
      <c r="K59" s="35">
        <v>24000</v>
      </c>
    </row>
    <row r="60" spans="1:19" ht="15" customHeight="1" x14ac:dyDescent="0.25">
      <c r="A60" s="31"/>
      <c r="B60" s="32"/>
      <c r="C60" s="33">
        <v>75415</v>
      </c>
      <c r="D60" s="34" t="s">
        <v>107</v>
      </c>
      <c r="E60" s="35">
        <v>150000</v>
      </c>
      <c r="F60" s="35">
        <v>0</v>
      </c>
      <c r="G60" s="35">
        <v>0</v>
      </c>
      <c r="H60" s="35">
        <v>0</v>
      </c>
      <c r="I60" s="35">
        <v>0</v>
      </c>
      <c r="J60" s="35"/>
      <c r="K60" s="35">
        <v>150000</v>
      </c>
    </row>
    <row r="61" spans="1:19" ht="15" customHeight="1" x14ac:dyDescent="0.25">
      <c r="A61" s="52"/>
      <c r="B61" s="53"/>
      <c r="C61" s="33">
        <v>75495</v>
      </c>
      <c r="D61" s="34" t="s">
        <v>37</v>
      </c>
      <c r="E61" s="35">
        <v>72000</v>
      </c>
      <c r="F61" s="35">
        <v>0</v>
      </c>
      <c r="G61" s="35">
        <v>0</v>
      </c>
      <c r="H61" s="35">
        <v>0</v>
      </c>
      <c r="I61" s="35">
        <v>0</v>
      </c>
      <c r="J61" s="35"/>
      <c r="K61" s="35">
        <v>72000</v>
      </c>
    </row>
    <row r="62" spans="1:19" ht="21" customHeight="1" x14ac:dyDescent="0.25">
      <c r="A62" s="28">
        <v>757</v>
      </c>
      <c r="B62" s="58" t="s">
        <v>108</v>
      </c>
      <c r="C62" s="58"/>
      <c r="D62" s="59"/>
      <c r="E62" s="29">
        <f t="shared" ref="E62:K62" si="23">SUM(E63:E63)</f>
        <v>11000000</v>
      </c>
      <c r="F62" s="29">
        <f t="shared" si="23"/>
        <v>0</v>
      </c>
      <c r="G62" s="29">
        <f t="shared" si="23"/>
        <v>0</v>
      </c>
      <c r="H62" s="29">
        <f t="shared" si="23"/>
        <v>0</v>
      </c>
      <c r="I62" s="29">
        <f t="shared" si="23"/>
        <v>0</v>
      </c>
      <c r="J62" s="29"/>
      <c r="K62" s="29">
        <f t="shared" si="23"/>
        <v>11000000</v>
      </c>
      <c r="N62" s="30">
        <f>E62</f>
        <v>11000000</v>
      </c>
      <c r="O62" s="30">
        <f>F62</f>
        <v>0</v>
      </c>
      <c r="P62" s="30">
        <f>G62</f>
        <v>0</v>
      </c>
      <c r="Q62" s="30">
        <f>H62</f>
        <v>0</v>
      </c>
      <c r="R62" s="30">
        <f>I62</f>
        <v>0</v>
      </c>
      <c r="S62" s="30">
        <f t="shared" ref="S62" si="24">K62</f>
        <v>11000000</v>
      </c>
    </row>
    <row r="63" spans="1:19" ht="27" customHeight="1" x14ac:dyDescent="0.25">
      <c r="A63" s="31"/>
      <c r="B63" s="32"/>
      <c r="C63" s="33">
        <v>75702</v>
      </c>
      <c r="D63" s="34" t="s">
        <v>109</v>
      </c>
      <c r="E63" s="35">
        <v>11000000</v>
      </c>
      <c r="F63" s="35">
        <v>0</v>
      </c>
      <c r="G63" s="35">
        <v>0</v>
      </c>
      <c r="H63" s="35">
        <v>0</v>
      </c>
      <c r="I63" s="35">
        <v>0</v>
      </c>
      <c r="J63" s="35"/>
      <c r="K63" s="35">
        <v>11000000</v>
      </c>
    </row>
    <row r="64" spans="1:19" ht="21" customHeight="1" x14ac:dyDescent="0.25">
      <c r="A64" s="28">
        <v>758</v>
      </c>
      <c r="B64" s="58" t="s">
        <v>53</v>
      </c>
      <c r="C64" s="58"/>
      <c r="D64" s="59"/>
      <c r="E64" s="29">
        <f t="shared" ref="E64:K64" si="25">SUM(E65:E65)</f>
        <v>31816821</v>
      </c>
      <c r="F64" s="29">
        <f t="shared" si="25"/>
        <v>1918877</v>
      </c>
      <c r="G64" s="29">
        <f t="shared" si="25"/>
        <v>-535159</v>
      </c>
      <c r="H64" s="29">
        <f t="shared" si="25"/>
        <v>0</v>
      </c>
      <c r="I64" s="29">
        <f t="shared" si="25"/>
        <v>-14806387</v>
      </c>
      <c r="J64" s="29"/>
      <c r="K64" s="29">
        <f t="shared" si="25"/>
        <v>18394152</v>
      </c>
      <c r="N64" s="30">
        <f>E64</f>
        <v>31816821</v>
      </c>
      <c r="O64" s="30">
        <f>F64</f>
        <v>1918877</v>
      </c>
      <c r="P64" s="30">
        <f>G64</f>
        <v>-535159</v>
      </c>
      <c r="Q64" s="30">
        <f>H64</f>
        <v>0</v>
      </c>
      <c r="R64" s="30">
        <f>I64</f>
        <v>-14806387</v>
      </c>
      <c r="S64" s="30">
        <f t="shared" ref="S64" si="26">K64</f>
        <v>18394152</v>
      </c>
    </row>
    <row r="65" spans="1:19" ht="15" customHeight="1" x14ac:dyDescent="0.25">
      <c r="A65" s="31"/>
      <c r="B65" s="32"/>
      <c r="C65" s="33">
        <v>75818</v>
      </c>
      <c r="D65" s="34" t="s">
        <v>110</v>
      </c>
      <c r="E65" s="35">
        <v>31816821</v>
      </c>
      <c r="F65" s="35">
        <v>1918877</v>
      </c>
      <c r="G65" s="35">
        <v>-535159</v>
      </c>
      <c r="H65" s="35">
        <v>0</v>
      </c>
      <c r="I65" s="35">
        <f>-17074525+2268138</f>
        <v>-14806387</v>
      </c>
      <c r="J65" s="35">
        <f t="shared" ref="J65" si="27">+H65+I65</f>
        <v>-14806387</v>
      </c>
      <c r="K65" s="35">
        <v>18394152</v>
      </c>
    </row>
    <row r="66" spans="1:19" ht="21" customHeight="1" x14ac:dyDescent="0.25">
      <c r="A66" s="28">
        <v>801</v>
      </c>
      <c r="B66" s="58" t="s">
        <v>60</v>
      </c>
      <c r="C66" s="58"/>
      <c r="D66" s="59"/>
      <c r="E66" s="29">
        <f t="shared" ref="E66:K66" si="28">SUM(E67:E74)</f>
        <v>18593560</v>
      </c>
      <c r="F66" s="29">
        <f t="shared" si="28"/>
        <v>94981</v>
      </c>
      <c r="G66" s="29">
        <f t="shared" si="28"/>
        <v>0</v>
      </c>
      <c r="H66" s="29">
        <f t="shared" si="28"/>
        <v>71743</v>
      </c>
      <c r="I66" s="29">
        <f t="shared" si="28"/>
        <v>-11743</v>
      </c>
      <c r="J66" s="29"/>
      <c r="K66" s="29">
        <f t="shared" si="28"/>
        <v>18748541</v>
      </c>
      <c r="N66" s="30">
        <f>E66</f>
        <v>18593560</v>
      </c>
      <c r="O66" s="30">
        <f>F66</f>
        <v>94981</v>
      </c>
      <c r="P66" s="30">
        <f>G66</f>
        <v>0</v>
      </c>
      <c r="Q66" s="30">
        <f>H66</f>
        <v>71743</v>
      </c>
      <c r="R66" s="30">
        <f>I66</f>
        <v>-11743</v>
      </c>
      <c r="S66" s="30">
        <f t="shared" ref="S66" si="29">K66</f>
        <v>18748541</v>
      </c>
    </row>
    <row r="67" spans="1:19" ht="15" customHeight="1" x14ac:dyDescent="0.25">
      <c r="A67" s="31"/>
      <c r="B67" s="32"/>
      <c r="C67" s="33">
        <v>80102</v>
      </c>
      <c r="D67" s="34" t="s">
        <v>61</v>
      </c>
      <c r="E67" s="35">
        <v>651701</v>
      </c>
      <c r="F67" s="35">
        <v>0</v>
      </c>
      <c r="G67" s="35">
        <v>0</v>
      </c>
      <c r="H67" s="35">
        <v>60000</v>
      </c>
      <c r="I67" s="35">
        <v>0</v>
      </c>
      <c r="J67" s="35">
        <f t="shared" ref="J67:J74" si="30">+H67+I67</f>
        <v>60000</v>
      </c>
      <c r="K67" s="35">
        <v>711701</v>
      </c>
    </row>
    <row r="68" spans="1:19" ht="15" customHeight="1" x14ac:dyDescent="0.25">
      <c r="A68" s="31"/>
      <c r="B68" s="32"/>
      <c r="C68" s="33">
        <v>80111</v>
      </c>
      <c r="D68" s="34" t="s">
        <v>111</v>
      </c>
      <c r="E68" s="35">
        <v>349599</v>
      </c>
      <c r="F68" s="35">
        <v>0</v>
      </c>
      <c r="G68" s="35">
        <v>0</v>
      </c>
      <c r="H68" s="35">
        <v>4500</v>
      </c>
      <c r="I68" s="35">
        <v>0</v>
      </c>
      <c r="J68" s="35">
        <f t="shared" si="30"/>
        <v>4500</v>
      </c>
      <c r="K68" s="35">
        <v>354099</v>
      </c>
    </row>
    <row r="69" spans="1:19" ht="15" customHeight="1" x14ac:dyDescent="0.25">
      <c r="A69" s="31"/>
      <c r="B69" s="32"/>
      <c r="C69" s="33">
        <v>80120</v>
      </c>
      <c r="D69" s="34" t="s">
        <v>112</v>
      </c>
      <c r="E69" s="35">
        <v>780451</v>
      </c>
      <c r="F69" s="35">
        <v>70000</v>
      </c>
      <c r="G69" s="35">
        <v>0</v>
      </c>
      <c r="H69" s="35">
        <v>0</v>
      </c>
      <c r="I69" s="35">
        <v>0</v>
      </c>
      <c r="J69" s="35">
        <f t="shared" si="30"/>
        <v>0</v>
      </c>
      <c r="K69" s="35">
        <v>850451</v>
      </c>
    </row>
    <row r="70" spans="1:19" ht="15" customHeight="1" x14ac:dyDescent="0.25">
      <c r="A70" s="31"/>
      <c r="B70" s="32"/>
      <c r="C70" s="33">
        <v>80130</v>
      </c>
      <c r="D70" s="34" t="s">
        <v>113</v>
      </c>
      <c r="E70" s="35">
        <v>7759449</v>
      </c>
      <c r="F70" s="35">
        <v>0</v>
      </c>
      <c r="G70" s="35">
        <v>0</v>
      </c>
      <c r="H70" s="35">
        <v>4647</v>
      </c>
      <c r="I70" s="35">
        <v>0</v>
      </c>
      <c r="J70" s="35">
        <f t="shared" si="30"/>
        <v>4647</v>
      </c>
      <c r="K70" s="35">
        <v>7764096</v>
      </c>
    </row>
    <row r="71" spans="1:19" ht="15" customHeight="1" x14ac:dyDescent="0.25">
      <c r="A71" s="31"/>
      <c r="B71" s="32"/>
      <c r="C71" s="33">
        <v>80141</v>
      </c>
      <c r="D71" s="34" t="s">
        <v>114</v>
      </c>
      <c r="E71" s="35">
        <v>733577</v>
      </c>
      <c r="F71" s="35">
        <v>0</v>
      </c>
      <c r="G71" s="35">
        <v>0</v>
      </c>
      <c r="H71" s="35">
        <v>0</v>
      </c>
      <c r="I71" s="35">
        <v>0</v>
      </c>
      <c r="J71" s="35">
        <f t="shared" si="30"/>
        <v>0</v>
      </c>
      <c r="K71" s="35">
        <v>733577</v>
      </c>
    </row>
    <row r="72" spans="1:19" ht="15" customHeight="1" x14ac:dyDescent="0.25">
      <c r="A72" s="31"/>
      <c r="B72" s="32"/>
      <c r="C72" s="33">
        <v>80146</v>
      </c>
      <c r="D72" s="34" t="s">
        <v>115</v>
      </c>
      <c r="E72" s="35">
        <v>4790575</v>
      </c>
      <c r="F72" s="35">
        <v>0</v>
      </c>
      <c r="G72" s="35">
        <v>0</v>
      </c>
      <c r="H72" s="35">
        <f>53734-51138</f>
        <v>2596</v>
      </c>
      <c r="I72" s="35">
        <v>0</v>
      </c>
      <c r="J72" s="35">
        <f t="shared" si="30"/>
        <v>2596</v>
      </c>
      <c r="K72" s="35">
        <v>4793171</v>
      </c>
    </row>
    <row r="73" spans="1:19" ht="15" customHeight="1" x14ac:dyDescent="0.25">
      <c r="A73" s="31"/>
      <c r="B73" s="32"/>
      <c r="C73" s="33">
        <v>80147</v>
      </c>
      <c r="D73" s="34" t="s">
        <v>116</v>
      </c>
      <c r="E73" s="35">
        <v>2596039</v>
      </c>
      <c r="F73" s="35">
        <v>0</v>
      </c>
      <c r="G73" s="35">
        <v>0</v>
      </c>
      <c r="H73" s="35">
        <v>0</v>
      </c>
      <c r="I73" s="35">
        <v>0</v>
      </c>
      <c r="J73" s="35">
        <f t="shared" si="30"/>
        <v>0</v>
      </c>
      <c r="K73" s="35">
        <v>2596039</v>
      </c>
    </row>
    <row r="74" spans="1:19" ht="15" customHeight="1" x14ac:dyDescent="0.25">
      <c r="A74" s="31"/>
      <c r="B74" s="32"/>
      <c r="C74" s="33">
        <v>80195</v>
      </c>
      <c r="D74" s="34" t="s">
        <v>37</v>
      </c>
      <c r="E74" s="35">
        <v>932169</v>
      </c>
      <c r="F74" s="35">
        <v>24981</v>
      </c>
      <c r="G74" s="35">
        <v>0</v>
      </c>
      <c r="H74" s="35">
        <v>0</v>
      </c>
      <c r="I74" s="35">
        <v>-11743</v>
      </c>
      <c r="J74" s="35">
        <f t="shared" si="30"/>
        <v>-11743</v>
      </c>
      <c r="K74" s="35">
        <v>945407</v>
      </c>
    </row>
    <row r="75" spans="1:19" ht="21" customHeight="1" x14ac:dyDescent="0.25">
      <c r="A75" s="28">
        <v>803</v>
      </c>
      <c r="B75" s="58" t="s">
        <v>117</v>
      </c>
      <c r="C75" s="58"/>
      <c r="D75" s="59"/>
      <c r="E75" s="29">
        <f t="shared" ref="E75:K75" si="31">SUM(E76:E76)</f>
        <v>3622300</v>
      </c>
      <c r="F75" s="29">
        <f t="shared" si="31"/>
        <v>0</v>
      </c>
      <c r="G75" s="29">
        <f t="shared" si="31"/>
        <v>0</v>
      </c>
      <c r="H75" s="29">
        <f t="shared" si="31"/>
        <v>0</v>
      </c>
      <c r="I75" s="29">
        <f t="shared" si="31"/>
        <v>0</v>
      </c>
      <c r="J75" s="29"/>
      <c r="K75" s="29">
        <f t="shared" si="31"/>
        <v>3622300</v>
      </c>
      <c r="N75" s="30">
        <f>E75</f>
        <v>3622300</v>
      </c>
      <c r="O75" s="30">
        <f>F75</f>
        <v>0</v>
      </c>
      <c r="P75" s="30">
        <f>G75</f>
        <v>0</v>
      </c>
      <c r="Q75" s="30">
        <f>H75</f>
        <v>0</v>
      </c>
      <c r="R75" s="30">
        <f>I75</f>
        <v>0</v>
      </c>
      <c r="S75" s="30">
        <f t="shared" ref="S75" si="32">K75</f>
        <v>3622300</v>
      </c>
    </row>
    <row r="76" spans="1:19" ht="15.75" customHeight="1" x14ac:dyDescent="0.25">
      <c r="A76" s="31"/>
      <c r="B76" s="32"/>
      <c r="C76" s="33">
        <v>80395</v>
      </c>
      <c r="D76" s="34" t="s">
        <v>37</v>
      </c>
      <c r="E76" s="35">
        <v>3622300</v>
      </c>
      <c r="F76" s="35">
        <v>0</v>
      </c>
      <c r="G76" s="35">
        <v>0</v>
      </c>
      <c r="H76" s="35">
        <v>0</v>
      </c>
      <c r="I76" s="35">
        <v>0</v>
      </c>
      <c r="J76" s="35">
        <f t="shared" ref="J76" si="33">+H76+I76</f>
        <v>0</v>
      </c>
      <c r="K76" s="35">
        <v>3622300</v>
      </c>
    </row>
    <row r="77" spans="1:19" ht="21" customHeight="1" x14ac:dyDescent="0.25">
      <c r="A77" s="28">
        <v>851</v>
      </c>
      <c r="B77" s="58" t="s">
        <v>62</v>
      </c>
      <c r="C77" s="58"/>
      <c r="D77" s="59"/>
      <c r="E77" s="29">
        <f t="shared" ref="E77:K77" si="34">SUM(E78:E88)</f>
        <v>35287952</v>
      </c>
      <c r="F77" s="29">
        <f t="shared" si="34"/>
        <v>3004700</v>
      </c>
      <c r="G77" s="29">
        <f t="shared" si="34"/>
        <v>0</v>
      </c>
      <c r="H77" s="29">
        <f t="shared" si="34"/>
        <v>10573962</v>
      </c>
      <c r="I77" s="29">
        <f t="shared" si="34"/>
        <v>-68722</v>
      </c>
      <c r="J77" s="29"/>
      <c r="K77" s="29">
        <f t="shared" si="34"/>
        <v>48797892</v>
      </c>
      <c r="N77" s="30">
        <f>E77</f>
        <v>35287952</v>
      </c>
      <c r="O77" s="30">
        <f>F77</f>
        <v>3004700</v>
      </c>
      <c r="P77" s="30">
        <f>G77</f>
        <v>0</v>
      </c>
      <c r="Q77" s="30">
        <f>H77</f>
        <v>10573962</v>
      </c>
      <c r="R77" s="30">
        <f>I77</f>
        <v>-68722</v>
      </c>
      <c r="S77" s="30">
        <f t="shared" ref="S77" si="35">K77</f>
        <v>48797892</v>
      </c>
    </row>
    <row r="78" spans="1:19" ht="15" customHeight="1" x14ac:dyDescent="0.25">
      <c r="A78" s="31"/>
      <c r="B78" s="32"/>
      <c r="C78" s="33">
        <v>85111</v>
      </c>
      <c r="D78" s="34" t="s">
        <v>63</v>
      </c>
      <c r="E78" s="35">
        <v>28043781</v>
      </c>
      <c r="F78" s="35">
        <v>0</v>
      </c>
      <c r="G78" s="35">
        <v>0</v>
      </c>
      <c r="H78" s="35">
        <v>6786870</v>
      </c>
      <c r="I78" s="35">
        <v>0</v>
      </c>
      <c r="J78" s="35">
        <f t="shared" ref="J78:J118" si="36">+H78+I78</f>
        <v>6786870</v>
      </c>
      <c r="K78" s="35">
        <v>34830651</v>
      </c>
    </row>
    <row r="79" spans="1:19" ht="27" customHeight="1" x14ac:dyDescent="0.25">
      <c r="A79" s="31"/>
      <c r="B79" s="32"/>
      <c r="C79" s="33">
        <v>85117</v>
      </c>
      <c r="D79" s="34" t="s">
        <v>118</v>
      </c>
      <c r="E79" s="35">
        <v>150000</v>
      </c>
      <c r="F79" s="35">
        <v>0</v>
      </c>
      <c r="G79" s="35">
        <v>0</v>
      </c>
      <c r="H79" s="35">
        <v>0</v>
      </c>
      <c r="I79" s="35">
        <v>0</v>
      </c>
      <c r="J79" s="35">
        <f t="shared" si="36"/>
        <v>0</v>
      </c>
      <c r="K79" s="35">
        <v>150000</v>
      </c>
    </row>
    <row r="80" spans="1:19" ht="15" customHeight="1" x14ac:dyDescent="0.25">
      <c r="A80" s="31"/>
      <c r="B80" s="32"/>
      <c r="C80" s="33">
        <v>85118</v>
      </c>
      <c r="D80" s="34" t="s">
        <v>119</v>
      </c>
      <c r="E80" s="35">
        <v>210000</v>
      </c>
      <c r="F80" s="35">
        <v>0</v>
      </c>
      <c r="G80" s="35">
        <v>0</v>
      </c>
      <c r="H80" s="35">
        <v>0</v>
      </c>
      <c r="I80" s="35">
        <v>-8722</v>
      </c>
      <c r="J80" s="35">
        <f t="shared" si="36"/>
        <v>-8722</v>
      </c>
      <c r="K80" s="35">
        <v>201278</v>
      </c>
    </row>
    <row r="81" spans="1:19" ht="15" customHeight="1" x14ac:dyDescent="0.25">
      <c r="A81" s="31"/>
      <c r="B81" s="32"/>
      <c r="C81" s="33">
        <v>85141</v>
      </c>
      <c r="D81" s="34" t="s">
        <v>120</v>
      </c>
      <c r="E81" s="35">
        <v>0</v>
      </c>
      <c r="F81" s="35">
        <v>3004700</v>
      </c>
      <c r="G81" s="35">
        <v>0</v>
      </c>
      <c r="H81" s="35">
        <v>0</v>
      </c>
      <c r="I81" s="35">
        <v>0</v>
      </c>
      <c r="J81" s="35">
        <f t="shared" si="36"/>
        <v>0</v>
      </c>
      <c r="K81" s="35">
        <v>3004700</v>
      </c>
    </row>
    <row r="82" spans="1:19" ht="15" customHeight="1" x14ac:dyDescent="0.25">
      <c r="A82" s="31"/>
      <c r="B82" s="32"/>
      <c r="C82" s="33">
        <v>85148</v>
      </c>
      <c r="D82" s="34" t="s">
        <v>121</v>
      </c>
      <c r="E82" s="35">
        <v>5500000</v>
      </c>
      <c r="F82" s="35">
        <v>0</v>
      </c>
      <c r="G82" s="35">
        <v>0</v>
      </c>
      <c r="H82" s="35">
        <v>0</v>
      </c>
      <c r="I82" s="35">
        <v>-60000</v>
      </c>
      <c r="J82" s="35">
        <f t="shared" si="36"/>
        <v>-60000</v>
      </c>
      <c r="K82" s="35">
        <v>5440000</v>
      </c>
    </row>
    <row r="83" spans="1:19" ht="15" customHeight="1" x14ac:dyDescent="0.25">
      <c r="A83" s="31"/>
      <c r="B83" s="32"/>
      <c r="C83" s="33">
        <v>85149</v>
      </c>
      <c r="D83" s="34" t="s">
        <v>122</v>
      </c>
      <c r="E83" s="35">
        <v>700000</v>
      </c>
      <c r="F83" s="35">
        <v>0</v>
      </c>
      <c r="G83" s="35">
        <v>0</v>
      </c>
      <c r="H83" s="35">
        <v>38722</v>
      </c>
      <c r="I83" s="35">
        <v>0</v>
      </c>
      <c r="J83" s="35">
        <f t="shared" si="36"/>
        <v>38722</v>
      </c>
      <c r="K83" s="35">
        <v>738722</v>
      </c>
    </row>
    <row r="84" spans="1:19" ht="15" customHeight="1" x14ac:dyDescent="0.25">
      <c r="A84" s="31"/>
      <c r="B84" s="32"/>
      <c r="C84" s="33">
        <v>85152</v>
      </c>
      <c r="D84" s="34" t="s">
        <v>123</v>
      </c>
      <c r="E84" s="35">
        <v>50000</v>
      </c>
      <c r="F84" s="35">
        <v>0</v>
      </c>
      <c r="G84" s="35">
        <v>0</v>
      </c>
      <c r="H84" s="35">
        <v>0</v>
      </c>
      <c r="I84" s="35">
        <v>0</v>
      </c>
      <c r="J84" s="35">
        <f t="shared" si="36"/>
        <v>0</v>
      </c>
      <c r="K84" s="35">
        <v>50000</v>
      </c>
    </row>
    <row r="85" spans="1:19" ht="15" customHeight="1" x14ac:dyDescent="0.25">
      <c r="A85" s="31"/>
      <c r="B85" s="32"/>
      <c r="C85" s="33">
        <v>85153</v>
      </c>
      <c r="D85" s="34" t="s">
        <v>124</v>
      </c>
      <c r="E85" s="35">
        <v>50000</v>
      </c>
      <c r="F85" s="35">
        <v>0</v>
      </c>
      <c r="G85" s="35">
        <v>0</v>
      </c>
      <c r="H85" s="35">
        <v>0</v>
      </c>
      <c r="I85" s="35">
        <v>0</v>
      </c>
      <c r="J85" s="35">
        <f t="shared" si="36"/>
        <v>0</v>
      </c>
      <c r="K85" s="35">
        <v>50000</v>
      </c>
    </row>
    <row r="86" spans="1:19" ht="15" customHeight="1" x14ac:dyDescent="0.25">
      <c r="A86" s="31"/>
      <c r="B86" s="32"/>
      <c r="C86" s="33">
        <v>85154</v>
      </c>
      <c r="D86" s="34" t="s">
        <v>125</v>
      </c>
      <c r="E86" s="35">
        <v>450000</v>
      </c>
      <c r="F86" s="35">
        <v>0</v>
      </c>
      <c r="G86" s="35">
        <v>0</v>
      </c>
      <c r="H86" s="35">
        <v>0</v>
      </c>
      <c r="I86" s="35">
        <v>0</v>
      </c>
      <c r="J86" s="35">
        <f t="shared" si="36"/>
        <v>0</v>
      </c>
      <c r="K86" s="35">
        <v>450000</v>
      </c>
    </row>
    <row r="87" spans="1:19" ht="37.5" customHeight="1" x14ac:dyDescent="0.25">
      <c r="A87" s="31"/>
      <c r="B87" s="32"/>
      <c r="C87" s="33">
        <v>85156</v>
      </c>
      <c r="D87" s="34" t="s">
        <v>126</v>
      </c>
      <c r="E87" s="35">
        <v>23171</v>
      </c>
      <c r="F87" s="35">
        <v>0</v>
      </c>
      <c r="G87" s="35">
        <v>0</v>
      </c>
      <c r="H87" s="35">
        <v>0</v>
      </c>
      <c r="I87" s="35">
        <v>0</v>
      </c>
      <c r="J87" s="35">
        <f t="shared" si="36"/>
        <v>0</v>
      </c>
      <c r="K87" s="35">
        <v>23171</v>
      </c>
    </row>
    <row r="88" spans="1:19" ht="15" customHeight="1" x14ac:dyDescent="0.25">
      <c r="A88" s="31"/>
      <c r="B88" s="32"/>
      <c r="C88" s="33">
        <v>85195</v>
      </c>
      <c r="D88" s="34" t="s">
        <v>37</v>
      </c>
      <c r="E88" s="35">
        <v>111000</v>
      </c>
      <c r="F88" s="35">
        <v>0</v>
      </c>
      <c r="G88" s="35">
        <v>0</v>
      </c>
      <c r="H88" s="35">
        <f>3748672-302</f>
        <v>3748370</v>
      </c>
      <c r="I88" s="35">
        <v>0</v>
      </c>
      <c r="J88" s="35">
        <f t="shared" si="36"/>
        <v>3748370</v>
      </c>
      <c r="K88" s="35">
        <v>3859370</v>
      </c>
    </row>
    <row r="89" spans="1:19" ht="21" customHeight="1" x14ac:dyDescent="0.25">
      <c r="A89" s="28">
        <v>852</v>
      </c>
      <c r="B89" s="58" t="s">
        <v>86</v>
      </c>
      <c r="C89" s="58"/>
      <c r="D89" s="59"/>
      <c r="E89" s="29">
        <f t="shared" ref="E89:K89" si="37">SUM(E90:E93)</f>
        <v>1593234</v>
      </c>
      <c r="F89" s="29">
        <f t="shared" si="37"/>
        <v>200000</v>
      </c>
      <c r="G89" s="29">
        <f t="shared" si="37"/>
        <v>0</v>
      </c>
      <c r="H89" s="29">
        <f t="shared" si="37"/>
        <v>40000</v>
      </c>
      <c r="I89" s="29">
        <f t="shared" si="37"/>
        <v>-40000</v>
      </c>
      <c r="J89" s="29"/>
      <c r="K89" s="29">
        <f t="shared" si="37"/>
        <v>1793234</v>
      </c>
      <c r="N89" s="30">
        <f>E89</f>
        <v>1593234</v>
      </c>
      <c r="O89" s="30">
        <f>F89</f>
        <v>200000</v>
      </c>
      <c r="P89" s="30">
        <f>G89</f>
        <v>0</v>
      </c>
      <c r="Q89" s="30">
        <f>H89</f>
        <v>40000</v>
      </c>
      <c r="R89" s="30">
        <f>I89</f>
        <v>-40000</v>
      </c>
      <c r="S89" s="30">
        <f t="shared" ref="S89" si="38">K89</f>
        <v>1793234</v>
      </c>
    </row>
    <row r="90" spans="1:19" ht="15" customHeight="1" x14ac:dyDescent="0.25">
      <c r="A90" s="31"/>
      <c r="B90" s="32"/>
      <c r="C90" s="33">
        <v>85201</v>
      </c>
      <c r="D90" s="34" t="s">
        <v>127</v>
      </c>
      <c r="E90" s="35">
        <v>0</v>
      </c>
      <c r="F90" s="35">
        <v>200000</v>
      </c>
      <c r="G90" s="35">
        <v>0</v>
      </c>
      <c r="H90" s="35">
        <v>0</v>
      </c>
      <c r="I90" s="35">
        <v>0</v>
      </c>
      <c r="J90" s="35">
        <f t="shared" si="36"/>
        <v>0</v>
      </c>
      <c r="K90" s="35">
        <v>200000</v>
      </c>
    </row>
    <row r="91" spans="1:19" ht="27" customHeight="1" x14ac:dyDescent="0.25">
      <c r="A91" s="31"/>
      <c r="B91" s="32"/>
      <c r="C91" s="33">
        <v>85205</v>
      </c>
      <c r="D91" s="34" t="s">
        <v>128</v>
      </c>
      <c r="E91" s="35">
        <v>95000</v>
      </c>
      <c r="F91" s="35">
        <v>0</v>
      </c>
      <c r="G91" s="35">
        <v>0</v>
      </c>
      <c r="H91" s="35">
        <v>0</v>
      </c>
      <c r="I91" s="35">
        <v>0</v>
      </c>
      <c r="J91" s="35">
        <f t="shared" si="36"/>
        <v>0</v>
      </c>
      <c r="K91" s="35">
        <v>95000</v>
      </c>
    </row>
    <row r="92" spans="1:19" ht="15" customHeight="1" x14ac:dyDescent="0.25">
      <c r="A92" s="31"/>
      <c r="B92" s="32"/>
      <c r="C92" s="33">
        <v>85217</v>
      </c>
      <c r="D92" s="34" t="s">
        <v>129</v>
      </c>
      <c r="E92" s="35">
        <v>1258234</v>
      </c>
      <c r="F92" s="35">
        <v>0</v>
      </c>
      <c r="G92" s="35">
        <v>0</v>
      </c>
      <c r="H92" s="35">
        <v>40000</v>
      </c>
      <c r="I92" s="35">
        <v>0</v>
      </c>
      <c r="J92" s="35">
        <f t="shared" si="36"/>
        <v>40000</v>
      </c>
      <c r="K92" s="35">
        <v>1298234</v>
      </c>
    </row>
    <row r="93" spans="1:19" ht="15" customHeight="1" x14ac:dyDescent="0.25">
      <c r="A93" s="31"/>
      <c r="B93" s="32"/>
      <c r="C93" s="33">
        <v>85226</v>
      </c>
      <c r="D93" s="34" t="s">
        <v>88</v>
      </c>
      <c r="E93" s="35">
        <v>240000</v>
      </c>
      <c r="F93" s="35">
        <v>0</v>
      </c>
      <c r="G93" s="35">
        <v>0</v>
      </c>
      <c r="H93" s="35">
        <v>0</v>
      </c>
      <c r="I93" s="35">
        <v>-40000</v>
      </c>
      <c r="J93" s="35">
        <f t="shared" si="36"/>
        <v>-40000</v>
      </c>
      <c r="K93" s="35">
        <v>200000</v>
      </c>
    </row>
    <row r="94" spans="1:19" ht="21" customHeight="1" x14ac:dyDescent="0.25">
      <c r="A94" s="28">
        <v>853</v>
      </c>
      <c r="B94" s="58" t="s">
        <v>64</v>
      </c>
      <c r="C94" s="58"/>
      <c r="D94" s="59"/>
      <c r="E94" s="29">
        <f t="shared" ref="E94:K94" si="39">SUM(E95:E98)</f>
        <v>41036525</v>
      </c>
      <c r="F94" s="29">
        <f t="shared" si="39"/>
        <v>9337382</v>
      </c>
      <c r="G94" s="29">
        <f t="shared" si="39"/>
        <v>-436359</v>
      </c>
      <c r="H94" s="29">
        <f t="shared" si="39"/>
        <v>4384498</v>
      </c>
      <c r="I94" s="29">
        <f t="shared" si="39"/>
        <v>0</v>
      </c>
      <c r="J94" s="29"/>
      <c r="K94" s="29">
        <f t="shared" si="39"/>
        <v>54322046</v>
      </c>
      <c r="N94" s="30">
        <f>E94</f>
        <v>41036525</v>
      </c>
      <c r="O94" s="30">
        <f>F94</f>
        <v>9337382</v>
      </c>
      <c r="P94" s="30">
        <f>G94</f>
        <v>-436359</v>
      </c>
      <c r="Q94" s="30">
        <f>H94</f>
        <v>4384498</v>
      </c>
      <c r="R94" s="30">
        <f>I94</f>
        <v>0</v>
      </c>
      <c r="S94" s="30">
        <f t="shared" ref="S94" si="40">K94</f>
        <v>54322046</v>
      </c>
    </row>
    <row r="95" spans="1:19" ht="27" customHeight="1" x14ac:dyDescent="0.25">
      <c r="A95" s="31"/>
      <c r="B95" s="32"/>
      <c r="C95" s="33">
        <v>85311</v>
      </c>
      <c r="D95" s="34" t="s">
        <v>130</v>
      </c>
      <c r="E95" s="35">
        <v>1200000</v>
      </c>
      <c r="F95" s="35">
        <v>0</v>
      </c>
      <c r="G95" s="35">
        <v>0</v>
      </c>
      <c r="H95" s="35">
        <v>0</v>
      </c>
      <c r="I95" s="35">
        <v>0</v>
      </c>
      <c r="J95" s="35">
        <f t="shared" si="36"/>
        <v>0</v>
      </c>
      <c r="K95" s="35">
        <v>1200000</v>
      </c>
    </row>
    <row r="96" spans="1:19" ht="27" customHeight="1" x14ac:dyDescent="0.25">
      <c r="A96" s="31"/>
      <c r="B96" s="32"/>
      <c r="C96" s="33">
        <v>85325</v>
      </c>
      <c r="D96" s="34" t="s">
        <v>66</v>
      </c>
      <c r="E96" s="35">
        <v>1282000</v>
      </c>
      <c r="F96" s="35">
        <v>34000</v>
      </c>
      <c r="G96" s="35">
        <v>0</v>
      </c>
      <c r="H96" s="35">
        <v>0</v>
      </c>
      <c r="I96" s="35">
        <v>0</v>
      </c>
      <c r="J96" s="35">
        <f t="shared" si="36"/>
        <v>0</v>
      </c>
      <c r="K96" s="35">
        <v>1316000</v>
      </c>
    </row>
    <row r="97" spans="1:19" ht="15" customHeight="1" x14ac:dyDescent="0.25">
      <c r="A97" s="31"/>
      <c r="B97" s="32"/>
      <c r="C97" s="33">
        <v>85332</v>
      </c>
      <c r="D97" s="34" t="s">
        <v>67</v>
      </c>
      <c r="E97" s="35">
        <v>18973818</v>
      </c>
      <c r="F97" s="35">
        <v>270498</v>
      </c>
      <c r="G97" s="35">
        <v>-421998</v>
      </c>
      <c r="H97" s="35">
        <v>14164</v>
      </c>
      <c r="I97" s="35">
        <v>0</v>
      </c>
      <c r="J97" s="35">
        <f t="shared" si="36"/>
        <v>14164</v>
      </c>
      <c r="K97" s="35">
        <v>18836482</v>
      </c>
    </row>
    <row r="98" spans="1:19" ht="15" customHeight="1" x14ac:dyDescent="0.25">
      <c r="A98" s="31"/>
      <c r="B98" s="32"/>
      <c r="C98" s="33">
        <v>85395</v>
      </c>
      <c r="D98" s="34" t="s">
        <v>37</v>
      </c>
      <c r="E98" s="35">
        <v>19580707</v>
      </c>
      <c r="F98" s="35">
        <v>9032884</v>
      </c>
      <c r="G98" s="35">
        <v>-14361</v>
      </c>
      <c r="H98" s="35">
        <v>4370334</v>
      </c>
      <c r="I98" s="35">
        <v>0</v>
      </c>
      <c r="J98" s="35">
        <f t="shared" si="36"/>
        <v>4370334</v>
      </c>
      <c r="K98" s="35">
        <v>32969564</v>
      </c>
    </row>
    <row r="99" spans="1:19" ht="21" customHeight="1" x14ac:dyDescent="0.25">
      <c r="A99" s="28">
        <v>854</v>
      </c>
      <c r="B99" s="58" t="s">
        <v>131</v>
      </c>
      <c r="C99" s="58"/>
      <c r="D99" s="59"/>
      <c r="E99" s="29">
        <f t="shared" ref="E99:K99" si="41">SUM(E100:E103)</f>
        <v>3249909</v>
      </c>
      <c r="F99" s="29">
        <f t="shared" si="41"/>
        <v>0</v>
      </c>
      <c r="G99" s="29">
        <f t="shared" si="41"/>
        <v>0</v>
      </c>
      <c r="H99" s="29">
        <f t="shared" si="41"/>
        <v>3305</v>
      </c>
      <c r="I99" s="29">
        <f t="shared" si="41"/>
        <v>-3305</v>
      </c>
      <c r="J99" s="29"/>
      <c r="K99" s="29">
        <f t="shared" si="41"/>
        <v>3249909</v>
      </c>
      <c r="N99" s="30">
        <f>E99</f>
        <v>3249909</v>
      </c>
      <c r="O99" s="30">
        <f>F99</f>
        <v>0</v>
      </c>
      <c r="P99" s="30">
        <f>G99</f>
        <v>0</v>
      </c>
      <c r="Q99" s="30">
        <f>H99</f>
        <v>3305</v>
      </c>
      <c r="R99" s="30">
        <f>I99</f>
        <v>-3305</v>
      </c>
      <c r="S99" s="30">
        <f t="shared" ref="S99" si="42">K99</f>
        <v>3249909</v>
      </c>
    </row>
    <row r="100" spans="1:19" ht="14.25" customHeight="1" x14ac:dyDescent="0.25">
      <c r="A100" s="31"/>
      <c r="B100" s="32"/>
      <c r="C100" s="33">
        <v>85407</v>
      </c>
      <c r="D100" s="34" t="s">
        <v>132</v>
      </c>
      <c r="E100" s="35">
        <v>1542239</v>
      </c>
      <c r="F100" s="35">
        <v>0</v>
      </c>
      <c r="G100" s="35">
        <v>0</v>
      </c>
      <c r="H100" s="35">
        <v>907</v>
      </c>
      <c r="I100" s="35">
        <v>0</v>
      </c>
      <c r="J100" s="35">
        <f t="shared" si="36"/>
        <v>907</v>
      </c>
      <c r="K100" s="35">
        <v>1543146</v>
      </c>
    </row>
    <row r="101" spans="1:19" ht="14.25" customHeight="1" x14ac:dyDescent="0.25">
      <c r="A101" s="31"/>
      <c r="B101" s="32"/>
      <c r="C101" s="33">
        <v>85410</v>
      </c>
      <c r="D101" s="34" t="s">
        <v>133</v>
      </c>
      <c r="E101" s="35">
        <v>1654048</v>
      </c>
      <c r="F101" s="35">
        <v>0</v>
      </c>
      <c r="G101" s="35">
        <v>0</v>
      </c>
      <c r="H101" s="35">
        <v>2398</v>
      </c>
      <c r="I101" s="35">
        <v>0</v>
      </c>
      <c r="J101" s="35">
        <f t="shared" si="36"/>
        <v>2398</v>
      </c>
      <c r="K101" s="35">
        <v>1656446</v>
      </c>
    </row>
    <row r="102" spans="1:19" ht="14.25" customHeight="1" x14ac:dyDescent="0.25">
      <c r="A102" s="31"/>
      <c r="B102" s="32"/>
      <c r="C102" s="33">
        <v>85446</v>
      </c>
      <c r="D102" s="34" t="s">
        <v>115</v>
      </c>
      <c r="E102" s="35">
        <v>14694</v>
      </c>
      <c r="F102" s="35">
        <v>0</v>
      </c>
      <c r="G102" s="35">
        <v>0</v>
      </c>
      <c r="H102" s="35">
        <v>0</v>
      </c>
      <c r="I102" s="35">
        <v>0</v>
      </c>
      <c r="J102" s="35">
        <f t="shared" si="36"/>
        <v>0</v>
      </c>
      <c r="K102" s="35">
        <v>14694</v>
      </c>
    </row>
    <row r="103" spans="1:19" ht="14.25" customHeight="1" x14ac:dyDescent="0.25">
      <c r="A103" s="31"/>
      <c r="B103" s="32"/>
      <c r="C103" s="33">
        <v>85495</v>
      </c>
      <c r="D103" s="34" t="s">
        <v>37</v>
      </c>
      <c r="E103" s="35">
        <v>38928</v>
      </c>
      <c r="F103" s="35">
        <v>0</v>
      </c>
      <c r="G103" s="35">
        <v>0</v>
      </c>
      <c r="H103" s="35">
        <v>0</v>
      </c>
      <c r="I103" s="35">
        <v>-3305</v>
      </c>
      <c r="J103" s="35">
        <f t="shared" si="36"/>
        <v>-3305</v>
      </c>
      <c r="K103" s="35">
        <v>35623</v>
      </c>
    </row>
    <row r="104" spans="1:19" ht="21" customHeight="1" x14ac:dyDescent="0.25">
      <c r="A104" s="28">
        <v>900</v>
      </c>
      <c r="B104" s="58" t="s">
        <v>68</v>
      </c>
      <c r="C104" s="58"/>
      <c r="D104" s="59"/>
      <c r="E104" s="29">
        <f t="shared" ref="E104:K104" si="43">SUM(E105:E108)</f>
        <v>448700</v>
      </c>
      <c r="F104" s="29">
        <f t="shared" si="43"/>
        <v>0</v>
      </c>
      <c r="G104" s="29">
        <f t="shared" si="43"/>
        <v>0</v>
      </c>
      <c r="H104" s="29">
        <f t="shared" si="43"/>
        <v>130385</v>
      </c>
      <c r="I104" s="29">
        <f t="shared" si="43"/>
        <v>-20000</v>
      </c>
      <c r="J104" s="29"/>
      <c r="K104" s="29">
        <f t="shared" si="43"/>
        <v>559085</v>
      </c>
      <c r="N104" s="30">
        <f>E104</f>
        <v>448700</v>
      </c>
      <c r="O104" s="30">
        <f>F104</f>
        <v>0</v>
      </c>
      <c r="P104" s="30">
        <f>G104</f>
        <v>0</v>
      </c>
      <c r="Q104" s="30">
        <f>H104</f>
        <v>130385</v>
      </c>
      <c r="R104" s="30">
        <f>I104</f>
        <v>-20000</v>
      </c>
      <c r="S104" s="30">
        <f t="shared" ref="S104" si="44">K104</f>
        <v>559085</v>
      </c>
    </row>
    <row r="105" spans="1:19" ht="15" customHeight="1" x14ac:dyDescent="0.25">
      <c r="A105" s="31"/>
      <c r="B105" s="32"/>
      <c r="C105" s="33">
        <v>90001</v>
      </c>
      <c r="D105" s="34" t="s">
        <v>134</v>
      </c>
      <c r="E105" s="35">
        <v>20000</v>
      </c>
      <c r="F105" s="35">
        <v>0</v>
      </c>
      <c r="G105" s="35">
        <v>0</v>
      </c>
      <c r="H105" s="35">
        <v>0</v>
      </c>
      <c r="I105" s="35">
        <v>-20000</v>
      </c>
      <c r="J105" s="35">
        <f t="shared" si="36"/>
        <v>-20000</v>
      </c>
      <c r="K105" s="35">
        <v>0</v>
      </c>
    </row>
    <row r="106" spans="1:19" ht="15" customHeight="1" x14ac:dyDescent="0.25">
      <c r="A106" s="31"/>
      <c r="B106" s="32"/>
      <c r="C106" s="33">
        <v>90002</v>
      </c>
      <c r="D106" s="34" t="s">
        <v>69</v>
      </c>
      <c r="E106" s="35">
        <v>33000</v>
      </c>
      <c r="F106" s="35">
        <v>0</v>
      </c>
      <c r="G106" s="35">
        <v>0</v>
      </c>
      <c r="H106" s="35">
        <v>0</v>
      </c>
      <c r="I106" s="35">
        <v>0</v>
      </c>
      <c r="J106" s="35">
        <f t="shared" si="36"/>
        <v>0</v>
      </c>
      <c r="K106" s="35">
        <v>33000</v>
      </c>
    </row>
    <row r="107" spans="1:19" ht="15" customHeight="1" x14ac:dyDescent="0.25">
      <c r="A107" s="31"/>
      <c r="B107" s="32"/>
      <c r="C107" s="33">
        <v>90007</v>
      </c>
      <c r="D107" s="34" t="s">
        <v>70</v>
      </c>
      <c r="E107" s="35">
        <v>0</v>
      </c>
      <c r="F107" s="35">
        <v>0</v>
      </c>
      <c r="G107" s="35">
        <v>0</v>
      </c>
      <c r="H107" s="35">
        <v>85000</v>
      </c>
      <c r="I107" s="35">
        <v>0</v>
      </c>
      <c r="J107" s="35">
        <f t="shared" si="36"/>
        <v>85000</v>
      </c>
      <c r="K107" s="35">
        <v>85000</v>
      </c>
    </row>
    <row r="108" spans="1:19" ht="15" customHeight="1" x14ac:dyDescent="0.25">
      <c r="A108" s="31"/>
      <c r="B108" s="32"/>
      <c r="C108" s="33">
        <v>90095</v>
      </c>
      <c r="D108" s="34" t="s">
        <v>37</v>
      </c>
      <c r="E108" s="35">
        <v>395700</v>
      </c>
      <c r="F108" s="35">
        <v>0</v>
      </c>
      <c r="G108" s="35">
        <v>0</v>
      </c>
      <c r="H108" s="35">
        <v>45385</v>
      </c>
      <c r="I108" s="35">
        <v>0</v>
      </c>
      <c r="J108" s="35">
        <f t="shared" si="36"/>
        <v>45385</v>
      </c>
      <c r="K108" s="35">
        <v>441085</v>
      </c>
    </row>
    <row r="109" spans="1:19" ht="21" customHeight="1" x14ac:dyDescent="0.25">
      <c r="A109" s="28">
        <v>921</v>
      </c>
      <c r="B109" s="58" t="s">
        <v>74</v>
      </c>
      <c r="C109" s="58"/>
      <c r="D109" s="59"/>
      <c r="E109" s="29">
        <f t="shared" ref="E109:K109" si="45">SUM(E110:E118)</f>
        <v>87355916</v>
      </c>
      <c r="F109" s="29">
        <f t="shared" si="45"/>
        <v>2402760</v>
      </c>
      <c r="G109" s="29">
        <f t="shared" si="45"/>
        <v>-5402276</v>
      </c>
      <c r="H109" s="29">
        <f t="shared" si="45"/>
        <v>1507430</v>
      </c>
      <c r="I109" s="29">
        <f t="shared" si="45"/>
        <v>-38437</v>
      </c>
      <c r="J109" s="29"/>
      <c r="K109" s="29">
        <f t="shared" si="45"/>
        <v>85825393</v>
      </c>
      <c r="N109" s="30">
        <f>E109</f>
        <v>87355916</v>
      </c>
      <c r="O109" s="30">
        <f>F109</f>
        <v>2402760</v>
      </c>
      <c r="P109" s="30">
        <f>G109</f>
        <v>-5402276</v>
      </c>
      <c r="Q109" s="30">
        <f>H109</f>
        <v>1507430</v>
      </c>
      <c r="R109" s="30">
        <f>I109</f>
        <v>-38437</v>
      </c>
      <c r="S109" s="30">
        <f t="shared" ref="S109" si="46">K109</f>
        <v>85825393</v>
      </c>
    </row>
    <row r="110" spans="1:19" ht="15" customHeight="1" x14ac:dyDescent="0.25">
      <c r="A110" s="31"/>
      <c r="B110" s="32"/>
      <c r="C110" s="33">
        <v>92105</v>
      </c>
      <c r="D110" s="34" t="s">
        <v>135</v>
      </c>
      <c r="E110" s="35">
        <v>1158000</v>
      </c>
      <c r="F110" s="35">
        <v>532347</v>
      </c>
      <c r="G110" s="35">
        <v>0</v>
      </c>
      <c r="H110" s="35">
        <v>0</v>
      </c>
      <c r="I110" s="35">
        <v>-38437</v>
      </c>
      <c r="J110" s="35">
        <f t="shared" si="36"/>
        <v>-38437</v>
      </c>
      <c r="K110" s="35">
        <v>1651910</v>
      </c>
    </row>
    <row r="111" spans="1:19" ht="15" customHeight="1" x14ac:dyDescent="0.25">
      <c r="A111" s="31"/>
      <c r="B111" s="32"/>
      <c r="C111" s="33">
        <v>92106</v>
      </c>
      <c r="D111" s="34" t="s">
        <v>75</v>
      </c>
      <c r="E111" s="35">
        <v>40055705</v>
      </c>
      <c r="F111" s="35">
        <v>0</v>
      </c>
      <c r="G111" s="35">
        <v>-5402276</v>
      </c>
      <c r="H111" s="35">
        <v>125000</v>
      </c>
      <c r="I111" s="35">
        <v>0</v>
      </c>
      <c r="J111" s="35">
        <f t="shared" si="36"/>
        <v>125000</v>
      </c>
      <c r="K111" s="35">
        <v>34778429</v>
      </c>
    </row>
    <row r="112" spans="1:19" ht="15" customHeight="1" x14ac:dyDescent="0.25">
      <c r="A112" s="31"/>
      <c r="B112" s="32"/>
      <c r="C112" s="33">
        <v>92108</v>
      </c>
      <c r="D112" s="34" t="s">
        <v>136</v>
      </c>
      <c r="E112" s="35">
        <v>300000</v>
      </c>
      <c r="F112" s="35">
        <v>0</v>
      </c>
      <c r="G112" s="35">
        <v>0</v>
      </c>
      <c r="H112" s="35">
        <v>0</v>
      </c>
      <c r="I112" s="35">
        <v>0</v>
      </c>
      <c r="J112" s="35">
        <f t="shared" si="36"/>
        <v>0</v>
      </c>
      <c r="K112" s="35">
        <v>300000</v>
      </c>
    </row>
    <row r="113" spans="1:22" ht="15" customHeight="1" x14ac:dyDescent="0.25">
      <c r="A113" s="31"/>
      <c r="B113" s="32"/>
      <c r="C113" s="33">
        <v>92109</v>
      </c>
      <c r="D113" s="34" t="s">
        <v>76</v>
      </c>
      <c r="E113" s="35">
        <v>17387541</v>
      </c>
      <c r="F113" s="35">
        <v>270387</v>
      </c>
      <c r="G113" s="35">
        <v>0</v>
      </c>
      <c r="H113" s="35">
        <v>495500</v>
      </c>
      <c r="I113" s="35">
        <v>0</v>
      </c>
      <c r="J113" s="35">
        <f t="shared" si="36"/>
        <v>495500</v>
      </c>
      <c r="K113" s="35">
        <v>18153428</v>
      </c>
    </row>
    <row r="114" spans="1:22" ht="15" customHeight="1" x14ac:dyDescent="0.25">
      <c r="A114" s="31"/>
      <c r="B114" s="32"/>
      <c r="C114" s="33">
        <v>92116</v>
      </c>
      <c r="D114" s="34" t="s">
        <v>137</v>
      </c>
      <c r="E114" s="35">
        <v>11964447</v>
      </c>
      <c r="F114" s="35">
        <v>0</v>
      </c>
      <c r="G114" s="35">
        <v>0</v>
      </c>
      <c r="H114" s="35">
        <v>504460</v>
      </c>
      <c r="I114" s="35">
        <v>0</v>
      </c>
      <c r="J114" s="35">
        <f t="shared" si="36"/>
        <v>504460</v>
      </c>
      <c r="K114" s="35">
        <v>12468907</v>
      </c>
    </row>
    <row r="115" spans="1:22" ht="15" customHeight="1" x14ac:dyDescent="0.25">
      <c r="A115" s="31"/>
      <c r="B115" s="32"/>
      <c r="C115" s="33">
        <v>92118</v>
      </c>
      <c r="D115" s="34" t="s">
        <v>77</v>
      </c>
      <c r="E115" s="35">
        <v>14264675</v>
      </c>
      <c r="F115" s="35">
        <v>1600026</v>
      </c>
      <c r="G115" s="35">
        <v>0</v>
      </c>
      <c r="H115" s="35">
        <v>144780</v>
      </c>
      <c r="I115" s="35">
        <v>0</v>
      </c>
      <c r="J115" s="35">
        <f t="shared" si="36"/>
        <v>144780</v>
      </c>
      <c r="K115" s="35">
        <v>16009481</v>
      </c>
    </row>
    <row r="116" spans="1:22" ht="15" customHeight="1" x14ac:dyDescent="0.25">
      <c r="A116" s="31"/>
      <c r="B116" s="32"/>
      <c r="C116" s="33">
        <v>92119</v>
      </c>
      <c r="D116" s="34" t="s">
        <v>138</v>
      </c>
      <c r="E116" s="35">
        <v>825548</v>
      </c>
      <c r="F116" s="35">
        <v>0</v>
      </c>
      <c r="G116" s="35">
        <v>0</v>
      </c>
      <c r="H116" s="35">
        <v>36600</v>
      </c>
      <c r="I116" s="35">
        <v>0</v>
      </c>
      <c r="J116" s="35">
        <f t="shared" si="36"/>
        <v>36600</v>
      </c>
      <c r="K116" s="35">
        <v>862148</v>
      </c>
    </row>
    <row r="117" spans="1:22" ht="15" customHeight="1" x14ac:dyDescent="0.25">
      <c r="A117" s="31"/>
      <c r="B117" s="32"/>
      <c r="C117" s="33">
        <v>92120</v>
      </c>
      <c r="D117" s="34" t="s">
        <v>139</v>
      </c>
      <c r="E117" s="35">
        <v>1200000</v>
      </c>
      <c r="F117" s="35">
        <v>0</v>
      </c>
      <c r="G117" s="35">
        <v>0</v>
      </c>
      <c r="H117" s="35">
        <v>0</v>
      </c>
      <c r="I117" s="35">
        <v>0</v>
      </c>
      <c r="J117" s="35">
        <f t="shared" si="36"/>
        <v>0</v>
      </c>
      <c r="K117" s="35">
        <v>1200000</v>
      </c>
    </row>
    <row r="118" spans="1:22" ht="15" customHeight="1" x14ac:dyDescent="0.25">
      <c r="A118" s="31"/>
      <c r="B118" s="32"/>
      <c r="C118" s="33">
        <v>92195</v>
      </c>
      <c r="D118" s="34" t="s">
        <v>37</v>
      </c>
      <c r="E118" s="35">
        <v>200000</v>
      </c>
      <c r="F118" s="35">
        <v>0</v>
      </c>
      <c r="G118" s="35">
        <v>0</v>
      </c>
      <c r="H118" s="35">
        <f>401090-200000</f>
        <v>201090</v>
      </c>
      <c r="I118" s="35">
        <v>0</v>
      </c>
      <c r="J118" s="35">
        <f t="shared" si="36"/>
        <v>201090</v>
      </c>
      <c r="K118" s="35">
        <v>401090</v>
      </c>
    </row>
    <row r="119" spans="1:22" ht="30.75" customHeight="1" x14ac:dyDescent="0.25">
      <c r="A119" s="28">
        <v>925</v>
      </c>
      <c r="B119" s="58" t="s">
        <v>78</v>
      </c>
      <c r="C119" s="58"/>
      <c r="D119" s="59"/>
      <c r="E119" s="29">
        <f t="shared" ref="E119:K119" si="47">SUM(E120:E120)</f>
        <v>750000</v>
      </c>
      <c r="F119" s="29">
        <f t="shared" si="47"/>
        <v>0</v>
      </c>
      <c r="G119" s="29">
        <f t="shared" si="47"/>
        <v>0</v>
      </c>
      <c r="H119" s="29">
        <f t="shared" si="47"/>
        <v>186613</v>
      </c>
      <c r="I119" s="29">
        <f t="shared" si="47"/>
        <v>0</v>
      </c>
      <c r="J119" s="29"/>
      <c r="K119" s="29">
        <f t="shared" si="47"/>
        <v>936613</v>
      </c>
      <c r="N119" s="30">
        <f>E119</f>
        <v>750000</v>
      </c>
      <c r="O119" s="30">
        <f>F119</f>
        <v>0</v>
      </c>
      <c r="P119" s="30">
        <f>G119</f>
        <v>0</v>
      </c>
      <c r="Q119" s="30">
        <f>H119</f>
        <v>186613</v>
      </c>
      <c r="R119" s="30">
        <f>I119</f>
        <v>0</v>
      </c>
      <c r="S119" s="30">
        <f t="shared" ref="S119" si="48">K119</f>
        <v>936613</v>
      </c>
    </row>
    <row r="120" spans="1:22" ht="15" customHeight="1" x14ac:dyDescent="0.25">
      <c r="A120" s="44"/>
      <c r="B120" s="45"/>
      <c r="C120" s="33">
        <v>92502</v>
      </c>
      <c r="D120" s="46" t="s">
        <v>79</v>
      </c>
      <c r="E120" s="47">
        <v>750000</v>
      </c>
      <c r="F120" s="47">
        <v>0</v>
      </c>
      <c r="G120" s="47">
        <v>0</v>
      </c>
      <c r="H120" s="47">
        <v>186613</v>
      </c>
      <c r="I120" s="47">
        <v>0</v>
      </c>
      <c r="J120" s="47"/>
      <c r="K120" s="47">
        <v>936613</v>
      </c>
    </row>
    <row r="121" spans="1:22" ht="21" customHeight="1" x14ac:dyDescent="0.25">
      <c r="A121" s="28">
        <v>926</v>
      </c>
      <c r="B121" s="58" t="s">
        <v>140</v>
      </c>
      <c r="C121" s="58"/>
      <c r="D121" s="59"/>
      <c r="E121" s="29">
        <f t="shared" ref="E121:K121" si="49">SUM(E122:E123)</f>
        <v>4995000</v>
      </c>
      <c r="F121" s="29">
        <f t="shared" si="49"/>
        <v>0</v>
      </c>
      <c r="G121" s="29">
        <f t="shared" si="49"/>
        <v>0</v>
      </c>
      <c r="H121" s="29">
        <f t="shared" si="49"/>
        <v>0</v>
      </c>
      <c r="I121" s="29">
        <f t="shared" si="49"/>
        <v>0</v>
      </c>
      <c r="J121" s="29"/>
      <c r="K121" s="29">
        <f t="shared" si="49"/>
        <v>4995000</v>
      </c>
      <c r="N121" s="30">
        <f>E121</f>
        <v>4995000</v>
      </c>
      <c r="O121" s="30">
        <f>F121</f>
        <v>0</v>
      </c>
      <c r="P121" s="30">
        <f>G121</f>
        <v>0</v>
      </c>
      <c r="Q121" s="30">
        <f>H121</f>
        <v>0</v>
      </c>
      <c r="R121" s="30">
        <f>I121</f>
        <v>0</v>
      </c>
      <c r="S121" s="30">
        <f t="shared" ref="S121" si="50">K121</f>
        <v>4995000</v>
      </c>
    </row>
    <row r="122" spans="1:22" ht="15" customHeight="1" x14ac:dyDescent="0.25">
      <c r="A122" s="31"/>
      <c r="B122" s="32"/>
      <c r="C122" s="33">
        <v>92605</v>
      </c>
      <c r="D122" s="34" t="s">
        <v>141</v>
      </c>
      <c r="E122" s="35">
        <v>3308000</v>
      </c>
      <c r="F122" s="35">
        <v>0</v>
      </c>
      <c r="G122" s="35">
        <v>0</v>
      </c>
      <c r="H122" s="35">
        <v>0</v>
      </c>
      <c r="I122" s="35">
        <v>0</v>
      </c>
      <c r="J122" s="35"/>
      <c r="K122" s="35">
        <v>3308000</v>
      </c>
    </row>
    <row r="123" spans="1:22" ht="15" customHeight="1" x14ac:dyDescent="0.25">
      <c r="A123" s="31"/>
      <c r="B123" s="32"/>
      <c r="C123" s="33">
        <v>92695</v>
      </c>
      <c r="D123" s="34" t="s">
        <v>37</v>
      </c>
      <c r="E123" s="35">
        <v>1687000</v>
      </c>
      <c r="F123" s="35">
        <v>0</v>
      </c>
      <c r="G123" s="35">
        <v>0</v>
      </c>
      <c r="H123" s="35">
        <v>0</v>
      </c>
      <c r="I123" s="35">
        <v>0</v>
      </c>
      <c r="J123" s="35"/>
      <c r="K123" s="35">
        <v>1687000</v>
      </c>
    </row>
    <row r="124" spans="1:22" ht="22.5" customHeight="1" thickBot="1" x14ac:dyDescent="0.3">
      <c r="A124" s="64" t="s">
        <v>80</v>
      </c>
      <c r="B124" s="65"/>
      <c r="C124" s="65"/>
      <c r="D124" s="66"/>
      <c r="E124" s="36">
        <f>SUM(N124:N149)</f>
        <v>76138000</v>
      </c>
      <c r="F124" s="37">
        <f>SUM(O124:O149)</f>
        <v>0</v>
      </c>
      <c r="G124" s="37">
        <f>SUM(P124:P149)</f>
        <v>0</v>
      </c>
      <c r="H124" s="37">
        <f>SUM(Q124:Q149)</f>
        <v>26021000</v>
      </c>
      <c r="I124" s="37">
        <f>SUM(R124:R149)</f>
        <v>0</v>
      </c>
      <c r="J124" s="37"/>
      <c r="K124" s="37">
        <f t="shared" ref="K124" si="51">SUM(S124:S149)</f>
        <v>102159000</v>
      </c>
      <c r="T124" s="67"/>
      <c r="U124" s="67"/>
      <c r="V124" s="67"/>
    </row>
    <row r="125" spans="1:22" ht="15" customHeight="1" x14ac:dyDescent="0.25">
      <c r="A125" s="38" t="s">
        <v>18</v>
      </c>
      <c r="B125" s="39"/>
      <c r="C125" s="39"/>
      <c r="D125" s="40"/>
      <c r="E125" s="41"/>
      <c r="F125" s="41"/>
      <c r="G125" s="41"/>
      <c r="H125" s="41"/>
      <c r="I125" s="41"/>
      <c r="J125" s="41"/>
      <c r="K125" s="41"/>
    </row>
    <row r="126" spans="1:22" ht="21" customHeight="1" x14ac:dyDescent="0.25">
      <c r="A126" s="28" t="s">
        <v>19</v>
      </c>
      <c r="B126" s="58" t="s">
        <v>20</v>
      </c>
      <c r="C126" s="58"/>
      <c r="D126" s="59"/>
      <c r="E126" s="29">
        <f t="shared" ref="E126:K126" si="52">SUM(E127:E130)</f>
        <v>27475000</v>
      </c>
      <c r="F126" s="29">
        <f t="shared" si="52"/>
        <v>0</v>
      </c>
      <c r="G126" s="29">
        <f t="shared" si="52"/>
        <v>0</v>
      </c>
      <c r="H126" s="29">
        <f>SUM(H127:H130)</f>
        <v>26021000</v>
      </c>
      <c r="I126" s="29">
        <f t="shared" si="52"/>
        <v>0</v>
      </c>
      <c r="J126" s="29"/>
      <c r="K126" s="29">
        <f t="shared" si="52"/>
        <v>53496000</v>
      </c>
      <c r="N126" s="30">
        <f>E126</f>
        <v>27475000</v>
      </c>
      <c r="O126" s="30">
        <f>F126</f>
        <v>0</v>
      </c>
      <c r="P126" s="30">
        <f>G126</f>
        <v>0</v>
      </c>
      <c r="Q126" s="30">
        <f>H126</f>
        <v>26021000</v>
      </c>
      <c r="R126" s="30">
        <f>I126</f>
        <v>0</v>
      </c>
      <c r="S126" s="30">
        <f t="shared" ref="S126" si="53">K126</f>
        <v>53496000</v>
      </c>
    </row>
    <row r="127" spans="1:22" ht="15" customHeight="1" x14ac:dyDescent="0.25">
      <c r="A127" s="31"/>
      <c r="B127" s="32"/>
      <c r="C127" s="33" t="s">
        <v>23</v>
      </c>
      <c r="D127" s="34" t="s">
        <v>24</v>
      </c>
      <c r="E127" s="35">
        <v>19415000</v>
      </c>
      <c r="F127" s="35">
        <v>0</v>
      </c>
      <c r="G127" s="35">
        <v>0</v>
      </c>
      <c r="H127" s="35">
        <v>24321000</v>
      </c>
      <c r="I127" s="35">
        <v>0</v>
      </c>
      <c r="J127" s="35">
        <f t="shared" ref="J127:J130" si="54">+H127+I127</f>
        <v>24321000</v>
      </c>
      <c r="K127" s="35">
        <v>43736000</v>
      </c>
    </row>
    <row r="128" spans="1:22" ht="15" customHeight="1" x14ac:dyDescent="0.25">
      <c r="A128" s="31"/>
      <c r="B128" s="32"/>
      <c r="C128" s="33" t="s">
        <v>81</v>
      </c>
      <c r="D128" s="42" t="s">
        <v>82</v>
      </c>
      <c r="E128" s="35">
        <v>8000000</v>
      </c>
      <c r="F128" s="35">
        <v>0</v>
      </c>
      <c r="G128" s="35">
        <v>0</v>
      </c>
      <c r="H128" s="35">
        <v>0</v>
      </c>
      <c r="I128" s="35">
        <v>0</v>
      </c>
      <c r="J128" s="35">
        <f t="shared" si="54"/>
        <v>0</v>
      </c>
      <c r="K128" s="35">
        <v>8000000</v>
      </c>
    </row>
    <row r="129" spans="1:19" ht="15" customHeight="1" x14ac:dyDescent="0.25">
      <c r="A129" s="31"/>
      <c r="B129" s="32"/>
      <c r="C129" s="33" t="s">
        <v>83</v>
      </c>
      <c r="D129" s="34" t="s">
        <v>84</v>
      </c>
      <c r="E129" s="35">
        <v>0</v>
      </c>
      <c r="F129" s="35">
        <v>0</v>
      </c>
      <c r="G129" s="35">
        <v>0</v>
      </c>
      <c r="H129" s="35">
        <v>1700000</v>
      </c>
      <c r="I129" s="35">
        <v>0</v>
      </c>
      <c r="J129" s="35">
        <f t="shared" si="54"/>
        <v>1700000</v>
      </c>
      <c r="K129" s="35">
        <v>1700000</v>
      </c>
    </row>
    <row r="130" spans="1:19" ht="15" customHeight="1" x14ac:dyDescent="0.25">
      <c r="A130" s="31"/>
      <c r="B130" s="32"/>
      <c r="C130" s="33" t="s">
        <v>85</v>
      </c>
      <c r="D130" s="34" t="s">
        <v>37</v>
      </c>
      <c r="E130" s="35">
        <v>60000</v>
      </c>
      <c r="F130" s="35">
        <v>0</v>
      </c>
      <c r="G130" s="35">
        <v>0</v>
      </c>
      <c r="H130" s="35">
        <v>0</v>
      </c>
      <c r="I130" s="35">
        <v>0</v>
      </c>
      <c r="J130" s="35">
        <f t="shared" si="54"/>
        <v>0</v>
      </c>
      <c r="K130" s="35">
        <v>60000</v>
      </c>
    </row>
    <row r="131" spans="1:19" ht="21" customHeight="1" x14ac:dyDescent="0.25">
      <c r="A131" s="28">
        <v>600</v>
      </c>
      <c r="B131" s="58" t="s">
        <v>33</v>
      </c>
      <c r="C131" s="58"/>
      <c r="D131" s="59"/>
      <c r="E131" s="29">
        <f t="shared" ref="E131:K131" si="55">SUM(E132:E133)</f>
        <v>45060000</v>
      </c>
      <c r="F131" s="29">
        <f t="shared" si="55"/>
        <v>0</v>
      </c>
      <c r="G131" s="29">
        <f t="shared" si="55"/>
        <v>0</v>
      </c>
      <c r="H131" s="29">
        <f t="shared" si="55"/>
        <v>0</v>
      </c>
      <c r="I131" s="29">
        <f t="shared" si="55"/>
        <v>0</v>
      </c>
      <c r="J131" s="29"/>
      <c r="K131" s="29">
        <f t="shared" si="55"/>
        <v>45060000</v>
      </c>
      <c r="N131" s="30">
        <f>E131</f>
        <v>45060000</v>
      </c>
      <c r="O131" s="30">
        <f>F131</f>
        <v>0</v>
      </c>
      <c r="P131" s="30">
        <f>G131</f>
        <v>0</v>
      </c>
      <c r="Q131" s="30">
        <f>H131</f>
        <v>0</v>
      </c>
      <c r="R131" s="30">
        <f>I131</f>
        <v>0</v>
      </c>
      <c r="S131" s="30">
        <f t="shared" ref="S131" si="56">K131</f>
        <v>45060000</v>
      </c>
    </row>
    <row r="132" spans="1:19" ht="15" customHeight="1" x14ac:dyDescent="0.25">
      <c r="A132" s="31"/>
      <c r="B132" s="32"/>
      <c r="C132" s="33">
        <v>60003</v>
      </c>
      <c r="D132" s="34" t="s">
        <v>35</v>
      </c>
      <c r="E132" s="35">
        <v>45000000</v>
      </c>
      <c r="F132" s="35">
        <v>0</v>
      </c>
      <c r="G132" s="35">
        <v>0</v>
      </c>
      <c r="H132" s="35">
        <v>0</v>
      </c>
      <c r="I132" s="35">
        <v>0</v>
      </c>
      <c r="J132" s="35"/>
      <c r="K132" s="35">
        <v>45000000</v>
      </c>
    </row>
    <row r="133" spans="1:19" ht="15" customHeight="1" x14ac:dyDescent="0.25">
      <c r="A133" s="31"/>
      <c r="B133" s="32"/>
      <c r="C133" s="33">
        <v>60095</v>
      </c>
      <c r="D133" s="34" t="s">
        <v>37</v>
      </c>
      <c r="E133" s="35">
        <v>60000</v>
      </c>
      <c r="F133" s="35">
        <v>0</v>
      </c>
      <c r="G133" s="35">
        <v>0</v>
      </c>
      <c r="H133" s="35">
        <v>0</v>
      </c>
      <c r="I133" s="35">
        <v>0</v>
      </c>
      <c r="J133" s="35"/>
      <c r="K133" s="35">
        <v>60000</v>
      </c>
    </row>
    <row r="134" spans="1:19" ht="21" customHeight="1" x14ac:dyDescent="0.25">
      <c r="A134" s="28">
        <v>710</v>
      </c>
      <c r="B134" s="58" t="s">
        <v>42</v>
      </c>
      <c r="C134" s="58"/>
      <c r="D134" s="59"/>
      <c r="E134" s="29">
        <f t="shared" ref="E134:K134" si="57">SUM(E135:E137)</f>
        <v>275000</v>
      </c>
      <c r="F134" s="29">
        <f t="shared" si="57"/>
        <v>0</v>
      </c>
      <c r="G134" s="29">
        <f t="shared" si="57"/>
        <v>0</v>
      </c>
      <c r="H134" s="29">
        <f t="shared" si="57"/>
        <v>0</v>
      </c>
      <c r="I134" s="29">
        <f t="shared" si="57"/>
        <v>0</v>
      </c>
      <c r="J134" s="29"/>
      <c r="K134" s="29">
        <f t="shared" si="57"/>
        <v>275000</v>
      </c>
      <c r="N134" s="30">
        <f>E134</f>
        <v>275000</v>
      </c>
      <c r="O134" s="30">
        <f>F134</f>
        <v>0</v>
      </c>
      <c r="P134" s="30">
        <f>G134</f>
        <v>0</v>
      </c>
      <c r="Q134" s="30">
        <f>H134</f>
        <v>0</v>
      </c>
      <c r="R134" s="30">
        <f>I134</f>
        <v>0</v>
      </c>
      <c r="S134" s="30">
        <f t="shared" ref="S134" si="58">K134</f>
        <v>275000</v>
      </c>
    </row>
    <row r="135" spans="1:19" ht="15" customHeight="1" x14ac:dyDescent="0.25">
      <c r="A135" s="31"/>
      <c r="B135" s="32"/>
      <c r="C135" s="33">
        <v>71005</v>
      </c>
      <c r="D135" s="34" t="s">
        <v>44</v>
      </c>
      <c r="E135" s="35">
        <v>25000</v>
      </c>
      <c r="F135" s="35">
        <v>0</v>
      </c>
      <c r="G135" s="35">
        <v>0</v>
      </c>
      <c r="H135" s="35">
        <v>0</v>
      </c>
      <c r="I135" s="35">
        <v>0</v>
      </c>
      <c r="J135" s="35"/>
      <c r="K135" s="35">
        <v>25000</v>
      </c>
    </row>
    <row r="136" spans="1:19" ht="15" customHeight="1" x14ac:dyDescent="0.25">
      <c r="A136" s="31"/>
      <c r="B136" s="32"/>
      <c r="C136" s="33">
        <v>71013</v>
      </c>
      <c r="D136" s="42" t="s">
        <v>45</v>
      </c>
      <c r="E136" s="35">
        <v>200000</v>
      </c>
      <c r="F136" s="35">
        <v>0</v>
      </c>
      <c r="G136" s="35">
        <v>0</v>
      </c>
      <c r="H136" s="35">
        <v>0</v>
      </c>
      <c r="I136" s="35">
        <v>0</v>
      </c>
      <c r="J136" s="35"/>
      <c r="K136" s="35">
        <v>200000</v>
      </c>
    </row>
    <row r="137" spans="1:19" ht="15" customHeight="1" x14ac:dyDescent="0.25">
      <c r="A137" s="31"/>
      <c r="B137" s="32"/>
      <c r="C137" s="33">
        <v>71095</v>
      </c>
      <c r="D137" s="34" t="s">
        <v>37</v>
      </c>
      <c r="E137" s="35">
        <v>50000</v>
      </c>
      <c r="F137" s="35">
        <v>0</v>
      </c>
      <c r="G137" s="35">
        <v>0</v>
      </c>
      <c r="H137" s="35">
        <v>0</v>
      </c>
      <c r="I137" s="35">
        <v>0</v>
      </c>
      <c r="J137" s="35"/>
      <c r="K137" s="35">
        <v>50000</v>
      </c>
    </row>
    <row r="138" spans="1:19" ht="21" customHeight="1" x14ac:dyDescent="0.25">
      <c r="A138" s="28">
        <v>750</v>
      </c>
      <c r="B138" s="58" t="s">
        <v>46</v>
      </c>
      <c r="C138" s="58"/>
      <c r="D138" s="59"/>
      <c r="E138" s="29">
        <f t="shared" ref="E138:K138" si="59">SUM(E139:E139)</f>
        <v>563000</v>
      </c>
      <c r="F138" s="29">
        <f t="shared" si="59"/>
        <v>0</v>
      </c>
      <c r="G138" s="29">
        <f t="shared" si="59"/>
        <v>0</v>
      </c>
      <c r="H138" s="29">
        <f t="shared" si="59"/>
        <v>0</v>
      </c>
      <c r="I138" s="29">
        <f t="shared" si="59"/>
        <v>0</v>
      </c>
      <c r="J138" s="29"/>
      <c r="K138" s="29">
        <f t="shared" si="59"/>
        <v>563000</v>
      </c>
      <c r="N138" s="30">
        <f>E138</f>
        <v>563000</v>
      </c>
      <c r="O138" s="30">
        <f>F138</f>
        <v>0</v>
      </c>
      <c r="P138" s="30">
        <f>G138</f>
        <v>0</v>
      </c>
      <c r="Q138" s="30">
        <f>H138</f>
        <v>0</v>
      </c>
      <c r="R138" s="30">
        <f>I138</f>
        <v>0</v>
      </c>
      <c r="S138" s="30">
        <f t="shared" ref="S138" si="60">K138</f>
        <v>563000</v>
      </c>
    </row>
    <row r="139" spans="1:19" ht="15.75" customHeight="1" x14ac:dyDescent="0.25">
      <c r="A139" s="31"/>
      <c r="B139" s="32"/>
      <c r="C139" s="33">
        <v>75011</v>
      </c>
      <c r="D139" s="34" t="s">
        <v>47</v>
      </c>
      <c r="E139" s="35">
        <v>563000</v>
      </c>
      <c r="F139" s="35">
        <v>0</v>
      </c>
      <c r="G139" s="35">
        <v>0</v>
      </c>
      <c r="H139" s="35">
        <v>0</v>
      </c>
      <c r="I139" s="35">
        <v>0</v>
      </c>
      <c r="J139" s="35"/>
      <c r="K139" s="35">
        <v>563000</v>
      </c>
    </row>
    <row r="140" spans="1:19" ht="21" customHeight="1" x14ac:dyDescent="0.25">
      <c r="A140" s="28">
        <v>851</v>
      </c>
      <c r="B140" s="58" t="s">
        <v>62</v>
      </c>
      <c r="C140" s="58"/>
      <c r="D140" s="59"/>
      <c r="E140" s="29">
        <f t="shared" ref="E140:K140" si="61">SUM(E141:E141)</f>
        <v>45000</v>
      </c>
      <c r="F140" s="29">
        <f t="shared" si="61"/>
        <v>0</v>
      </c>
      <c r="G140" s="29">
        <f t="shared" si="61"/>
        <v>0</v>
      </c>
      <c r="H140" s="29">
        <f t="shared" si="61"/>
        <v>0</v>
      </c>
      <c r="I140" s="29">
        <f t="shared" si="61"/>
        <v>0</v>
      </c>
      <c r="J140" s="29"/>
      <c r="K140" s="29">
        <f t="shared" si="61"/>
        <v>45000</v>
      </c>
      <c r="N140" s="30">
        <f>E140</f>
        <v>45000</v>
      </c>
      <c r="O140" s="30">
        <f>F140</f>
        <v>0</v>
      </c>
      <c r="P140" s="30">
        <f>G140</f>
        <v>0</v>
      </c>
      <c r="Q140" s="30">
        <f>H140</f>
        <v>0</v>
      </c>
      <c r="R140" s="30">
        <f>I140</f>
        <v>0</v>
      </c>
      <c r="S140" s="30">
        <f t="shared" ref="S140" si="62">K140</f>
        <v>45000</v>
      </c>
    </row>
    <row r="141" spans="1:19" ht="15.75" customHeight="1" x14ac:dyDescent="0.25">
      <c r="A141" s="31"/>
      <c r="B141" s="32"/>
      <c r="C141" s="33">
        <v>85195</v>
      </c>
      <c r="D141" s="34" t="s">
        <v>37</v>
      </c>
      <c r="E141" s="35">
        <v>45000</v>
      </c>
      <c r="F141" s="35">
        <v>0</v>
      </c>
      <c r="G141" s="35">
        <v>0</v>
      </c>
      <c r="H141" s="35">
        <v>0</v>
      </c>
      <c r="I141" s="35">
        <v>0</v>
      </c>
      <c r="J141" s="35"/>
      <c r="K141" s="35">
        <v>45000</v>
      </c>
    </row>
    <row r="142" spans="1:19" ht="21" customHeight="1" x14ac:dyDescent="0.25">
      <c r="A142" s="28">
        <v>852</v>
      </c>
      <c r="B142" s="58" t="s">
        <v>86</v>
      </c>
      <c r="C142" s="58"/>
      <c r="D142" s="59"/>
      <c r="E142" s="29">
        <f t="shared" ref="E142:K142" si="63">SUM(E143:E144)</f>
        <v>2605000</v>
      </c>
      <c r="F142" s="29">
        <f t="shared" si="63"/>
        <v>0</v>
      </c>
      <c r="G142" s="29">
        <f t="shared" si="63"/>
        <v>0</v>
      </c>
      <c r="H142" s="29">
        <f t="shared" si="63"/>
        <v>0</v>
      </c>
      <c r="I142" s="29">
        <f t="shared" si="63"/>
        <v>0</v>
      </c>
      <c r="J142" s="29"/>
      <c r="K142" s="29">
        <f t="shared" si="63"/>
        <v>2605000</v>
      </c>
      <c r="N142" s="30">
        <f>E142</f>
        <v>2605000</v>
      </c>
      <c r="O142" s="30">
        <f>F142</f>
        <v>0</v>
      </c>
      <c r="P142" s="30">
        <f>G142</f>
        <v>0</v>
      </c>
      <c r="Q142" s="30">
        <f>H142</f>
        <v>0</v>
      </c>
      <c r="R142" s="30">
        <f>I142</f>
        <v>0</v>
      </c>
      <c r="S142" s="30">
        <f t="shared" ref="S142" si="64">K142</f>
        <v>2605000</v>
      </c>
    </row>
    <row r="143" spans="1:19" ht="54.75" customHeight="1" x14ac:dyDescent="0.25">
      <c r="A143" s="31"/>
      <c r="B143" s="32"/>
      <c r="C143" s="33">
        <v>85212</v>
      </c>
      <c r="D143" s="34" t="s">
        <v>87</v>
      </c>
      <c r="E143" s="35">
        <v>1147000</v>
      </c>
      <c r="F143" s="35">
        <v>0</v>
      </c>
      <c r="G143" s="35">
        <v>0</v>
      </c>
      <c r="H143" s="35">
        <v>0</v>
      </c>
      <c r="I143" s="35">
        <v>0</v>
      </c>
      <c r="J143" s="35"/>
      <c r="K143" s="35">
        <v>1147000</v>
      </c>
    </row>
    <row r="144" spans="1:19" ht="15" customHeight="1" x14ac:dyDescent="0.25">
      <c r="A144" s="31"/>
      <c r="B144" s="32"/>
      <c r="C144" s="33">
        <v>85226</v>
      </c>
      <c r="D144" s="34" t="s">
        <v>88</v>
      </c>
      <c r="E144" s="35">
        <v>1458000</v>
      </c>
      <c r="F144" s="35">
        <v>0</v>
      </c>
      <c r="G144" s="35">
        <v>0</v>
      </c>
      <c r="H144" s="35">
        <v>0</v>
      </c>
      <c r="I144" s="35">
        <v>0</v>
      </c>
      <c r="J144" s="35"/>
      <c r="K144" s="35">
        <v>1458000</v>
      </c>
    </row>
    <row r="145" spans="1:19" ht="21" customHeight="1" x14ac:dyDescent="0.25">
      <c r="A145" s="28">
        <v>853</v>
      </c>
      <c r="B145" s="58" t="s">
        <v>64</v>
      </c>
      <c r="C145" s="58"/>
      <c r="D145" s="59"/>
      <c r="E145" s="29">
        <f t="shared" ref="E145:K145" si="65">SUM(E146:E146)</f>
        <v>1000</v>
      </c>
      <c r="F145" s="29">
        <f t="shared" si="65"/>
        <v>0</v>
      </c>
      <c r="G145" s="29">
        <f t="shared" si="65"/>
        <v>0</v>
      </c>
      <c r="H145" s="29">
        <f t="shared" si="65"/>
        <v>0</v>
      </c>
      <c r="I145" s="29">
        <f t="shared" si="65"/>
        <v>0</v>
      </c>
      <c r="J145" s="29"/>
      <c r="K145" s="29">
        <f t="shared" si="65"/>
        <v>1000</v>
      </c>
      <c r="N145" s="30">
        <f>E145</f>
        <v>1000</v>
      </c>
      <c r="O145" s="30">
        <f>F145</f>
        <v>0</v>
      </c>
      <c r="P145" s="30">
        <f>G145</f>
        <v>0</v>
      </c>
      <c r="Q145" s="30">
        <f>H145</f>
        <v>0</v>
      </c>
      <c r="R145" s="30">
        <f>I145</f>
        <v>0</v>
      </c>
      <c r="S145" s="30">
        <f t="shared" ref="S145" si="66">K145</f>
        <v>1000</v>
      </c>
    </row>
    <row r="146" spans="1:19" ht="15" customHeight="1" x14ac:dyDescent="0.25">
      <c r="A146" s="31"/>
      <c r="B146" s="32"/>
      <c r="C146" s="33">
        <v>85332</v>
      </c>
      <c r="D146" s="34" t="s">
        <v>67</v>
      </c>
      <c r="E146" s="35">
        <v>1000</v>
      </c>
      <c r="F146" s="35">
        <v>0</v>
      </c>
      <c r="G146" s="35">
        <v>0</v>
      </c>
      <c r="H146" s="35">
        <v>0</v>
      </c>
      <c r="I146" s="35">
        <v>0</v>
      </c>
      <c r="J146" s="35"/>
      <c r="K146" s="35">
        <v>1000</v>
      </c>
    </row>
    <row r="147" spans="1:19" ht="21" customHeight="1" x14ac:dyDescent="0.25">
      <c r="A147" s="28">
        <v>900</v>
      </c>
      <c r="B147" s="58" t="s">
        <v>68</v>
      </c>
      <c r="C147" s="58"/>
      <c r="D147" s="59"/>
      <c r="E147" s="29">
        <f t="shared" ref="E147:K147" si="67">SUM(E148:E149)</f>
        <v>114000</v>
      </c>
      <c r="F147" s="29">
        <f t="shared" si="67"/>
        <v>0</v>
      </c>
      <c r="G147" s="29">
        <f t="shared" si="67"/>
        <v>0</v>
      </c>
      <c r="H147" s="29">
        <f t="shared" si="67"/>
        <v>0</v>
      </c>
      <c r="I147" s="29">
        <f t="shared" si="67"/>
        <v>0</v>
      </c>
      <c r="J147" s="29"/>
      <c r="K147" s="29">
        <f t="shared" si="67"/>
        <v>114000</v>
      </c>
      <c r="N147" s="30">
        <f>E147</f>
        <v>114000</v>
      </c>
      <c r="O147" s="30">
        <f>F147</f>
        <v>0</v>
      </c>
      <c r="P147" s="30">
        <f>G147</f>
        <v>0</v>
      </c>
      <c r="Q147" s="30">
        <f>H147</f>
        <v>0</v>
      </c>
      <c r="R147" s="30">
        <f>I147</f>
        <v>0</v>
      </c>
      <c r="S147" s="30">
        <f t="shared" ref="S147" si="68">K147</f>
        <v>114000</v>
      </c>
    </row>
    <row r="148" spans="1:19" ht="15" customHeight="1" x14ac:dyDescent="0.25">
      <c r="A148" s="31"/>
      <c r="B148" s="32"/>
      <c r="C148" s="33">
        <v>90002</v>
      </c>
      <c r="D148" s="34" t="s">
        <v>69</v>
      </c>
      <c r="E148" s="35">
        <v>14000</v>
      </c>
      <c r="F148" s="35">
        <v>0</v>
      </c>
      <c r="G148" s="35">
        <v>0</v>
      </c>
      <c r="H148" s="35">
        <v>0</v>
      </c>
      <c r="I148" s="35">
        <v>0</v>
      </c>
      <c r="J148" s="35"/>
      <c r="K148" s="35">
        <v>14000</v>
      </c>
    </row>
    <row r="149" spans="1:19" ht="15" customHeight="1" x14ac:dyDescent="0.25">
      <c r="A149" s="52"/>
      <c r="B149" s="53"/>
      <c r="C149" s="33">
        <v>90007</v>
      </c>
      <c r="D149" s="34" t="s">
        <v>70</v>
      </c>
      <c r="E149" s="35">
        <v>100000</v>
      </c>
      <c r="F149" s="35">
        <v>0</v>
      </c>
      <c r="G149" s="35">
        <v>0</v>
      </c>
      <c r="H149" s="35">
        <v>0</v>
      </c>
      <c r="I149" s="35">
        <v>0</v>
      </c>
      <c r="J149" s="35"/>
      <c r="K149" s="35">
        <v>100000</v>
      </c>
    </row>
  </sheetData>
  <mergeCells count="48">
    <mergeCell ref="A10:B10"/>
    <mergeCell ref="A11:D11"/>
    <mergeCell ref="A12:C12"/>
    <mergeCell ref="A13:D13"/>
    <mergeCell ref="A2:K2"/>
    <mergeCell ref="I4:K4"/>
    <mergeCell ref="A7:B9"/>
    <mergeCell ref="C7:C9"/>
    <mergeCell ref="D7:D9"/>
    <mergeCell ref="E7:E9"/>
    <mergeCell ref="F7:I7"/>
    <mergeCell ref="K7:K9"/>
    <mergeCell ref="F8:G8"/>
    <mergeCell ref="H8:I8"/>
    <mergeCell ref="T13:V13"/>
    <mergeCell ref="B64:D64"/>
    <mergeCell ref="B15:D15"/>
    <mergeCell ref="B23:D23"/>
    <mergeCell ref="B25:D25"/>
    <mergeCell ref="B28:D28"/>
    <mergeCell ref="B30:D30"/>
    <mergeCell ref="B37:D37"/>
    <mergeCell ref="B40:D40"/>
    <mergeCell ref="B43:D43"/>
    <mergeCell ref="B48:D48"/>
    <mergeCell ref="B56:D56"/>
    <mergeCell ref="B62:D62"/>
    <mergeCell ref="A14:D14"/>
    <mergeCell ref="T124:V124"/>
    <mergeCell ref="B66:D66"/>
    <mergeCell ref="B75:D75"/>
    <mergeCell ref="B77:D77"/>
    <mergeCell ref="B89:D89"/>
    <mergeCell ref="B94:D94"/>
    <mergeCell ref="B99:D99"/>
    <mergeCell ref="B104:D104"/>
    <mergeCell ref="B109:D109"/>
    <mergeCell ref="B119:D119"/>
    <mergeCell ref="B121:D121"/>
    <mergeCell ref="A124:D124"/>
    <mergeCell ref="B145:D145"/>
    <mergeCell ref="B147:D147"/>
    <mergeCell ref="B126:D126"/>
    <mergeCell ref="B131:D131"/>
    <mergeCell ref="B134:D134"/>
    <mergeCell ref="B138:D138"/>
    <mergeCell ref="B140:D140"/>
    <mergeCell ref="B142:D142"/>
  </mergeCells>
  <printOptions horizontalCentered="1"/>
  <pageMargins left="0.62992125984251968" right="0.23622047244094491" top="0.55118110236220474" bottom="0.55118110236220474" header="0.31496062992125984" footer="0.31496062992125984"/>
  <pageSetup paperSize="9" scale="70" firstPageNumber="15" fitToWidth="0" fitToHeight="0" orientation="portrait" useFirstPageNumber="1" r:id="rId1"/>
  <headerFooter>
    <oddHeader>&amp;C&amp;"Arial,Normalny"&amp;9Informacja o przebiegu wykonania budżetu Województwa Zachodniopomorskiego za I pórocze 2014 r. - zestawienie zmian 
____________________________________________________________________________________________________________________</oddHeader>
    <oddFooter>&amp;C&amp;P</oddFooter>
  </headerFooter>
  <rowBreaks count="1" manualBreakCount="1">
    <brk id="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Tanela Nr 1</vt:lpstr>
      <vt:lpstr>Tabela Nr 2</vt:lpstr>
      <vt:lpstr>'Tabela Nr 2'!__MAIN__</vt:lpstr>
      <vt:lpstr>__MAIN__</vt:lpstr>
      <vt:lpstr>'Tabela Nr 2'!Obszar_wydruku</vt:lpstr>
      <vt:lpstr>'Tanela Nr 1'!Obszar_wydruku</vt:lpstr>
      <vt:lpstr>'Tabela Nr 2'!Tytuły_wydruku</vt:lpstr>
      <vt:lpstr>'Tanela Nr 1'!Tytuły_wydruku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2014-09-29T13:27:02Z</cp:lastPrinted>
  <dcterms:created xsi:type="dcterms:W3CDTF">2014-07-22T08:56:43Z</dcterms:created>
  <dcterms:modified xsi:type="dcterms:W3CDTF">2014-09-29T13:27:10Z</dcterms:modified>
</cp:coreProperties>
</file>