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 activeTab="1"/>
  </bookViews>
  <sheets>
    <sheet name="Tabela Nr 4" sheetId="3" r:id="rId1"/>
    <sheet name="Tabela Nr 5 " sheetId="2" r:id="rId2"/>
  </sheets>
  <definedNames>
    <definedName name="_xlnm._FilterDatabase" localSheetId="0" hidden="1">'Tabela Nr 4'!$A$8:$O$340</definedName>
    <definedName name="_xlnm.Print_Area" localSheetId="0">'Tabela Nr 4'!$A$1:$O$338</definedName>
    <definedName name="_xlnm.Print_Area" localSheetId="1">'Tabela Nr 5 '!$A$1:$J$483</definedName>
    <definedName name="_xlnm.Print_Titles" localSheetId="0">'Tabela Nr 4'!$4:$5</definedName>
    <definedName name="_xlnm.Print_Titles" localSheetId="1">'Tabela Nr 5 '!$6:$7</definedName>
  </definedNames>
  <calcPr calcId="145621"/>
</workbook>
</file>

<file path=xl/calcChain.xml><?xml version="1.0" encoding="utf-8"?>
<calcChain xmlns="http://schemas.openxmlformats.org/spreadsheetml/2006/main">
  <c r="K340" i="3" l="1"/>
  <c r="J340" i="3"/>
  <c r="N339" i="3"/>
  <c r="N338" i="3"/>
  <c r="N337" i="3"/>
  <c r="N336" i="3"/>
  <c r="M335" i="3"/>
  <c r="N335" i="3" s="1"/>
  <c r="M334" i="3"/>
  <c r="N334" i="3" s="1"/>
  <c r="N333" i="3"/>
  <c r="M332" i="3"/>
  <c r="N332" i="3" s="1"/>
  <c r="N331" i="3"/>
  <c r="N330" i="3"/>
  <c r="M329" i="3"/>
  <c r="N329" i="3" s="1"/>
  <c r="N328" i="3"/>
  <c r="M327" i="3"/>
  <c r="N327" i="3" s="1"/>
  <c r="N326" i="3"/>
  <c r="N325" i="3"/>
  <c r="N324" i="3"/>
  <c r="M323" i="3"/>
  <c r="N323" i="3" s="1"/>
  <c r="N322" i="3"/>
  <c r="M321" i="3"/>
  <c r="N321" i="3" s="1"/>
  <c r="M320" i="3"/>
  <c r="N320" i="3" s="1"/>
  <c r="N319" i="3"/>
  <c r="N318" i="3"/>
  <c r="N317" i="3"/>
  <c r="N316" i="3"/>
  <c r="N315" i="3"/>
  <c r="M314" i="3"/>
  <c r="N314" i="3" s="1"/>
  <c r="N313" i="3"/>
  <c r="N312" i="3"/>
  <c r="M312" i="3"/>
  <c r="N311" i="3"/>
  <c r="N310" i="3"/>
  <c r="N309" i="3"/>
  <c r="M308" i="3"/>
  <c r="N308" i="3" s="1"/>
  <c r="N307" i="3"/>
  <c r="N306" i="3"/>
  <c r="N305" i="3"/>
  <c r="M304" i="3"/>
  <c r="N304" i="3" s="1"/>
  <c r="N303" i="3"/>
  <c r="N302" i="3"/>
  <c r="M301" i="3"/>
  <c r="N301" i="3" s="1"/>
  <c r="N300" i="3"/>
  <c r="N299" i="3"/>
  <c r="M298" i="3"/>
  <c r="N298" i="3" s="1"/>
  <c r="M297" i="3"/>
  <c r="N297" i="3" s="1"/>
  <c r="N296" i="3"/>
  <c r="N295" i="3"/>
  <c r="M294" i="3"/>
  <c r="N294" i="3" s="1"/>
  <c r="M293" i="3"/>
  <c r="N293" i="3" s="1"/>
  <c r="N292" i="3"/>
  <c r="N291" i="3"/>
  <c r="N290" i="3"/>
  <c r="N289" i="3"/>
  <c r="N288" i="3"/>
  <c r="M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M273" i="3"/>
  <c r="N273" i="3" s="1"/>
  <c r="N272" i="3"/>
  <c r="N271" i="3"/>
  <c r="M270" i="3"/>
  <c r="N270" i="3" s="1"/>
  <c r="N269" i="3"/>
  <c r="N268" i="3"/>
  <c r="M268" i="3"/>
  <c r="M267" i="3"/>
  <c r="N267" i="3" s="1"/>
  <c r="N266" i="3"/>
  <c r="N265" i="3"/>
  <c r="N264" i="3"/>
  <c r="M263" i="3"/>
  <c r="N263" i="3" s="1"/>
  <c r="N262" i="3"/>
  <c r="N261" i="3"/>
  <c r="N260" i="3"/>
  <c r="M259" i="3"/>
  <c r="N259" i="3" s="1"/>
  <c r="N258" i="3"/>
  <c r="N257" i="3"/>
  <c r="N256" i="3"/>
  <c r="M255" i="3"/>
  <c r="N255" i="3" s="1"/>
  <c r="M254" i="3"/>
  <c r="N254" i="3" s="1"/>
  <c r="N253" i="3"/>
  <c r="N252" i="3"/>
  <c r="M252" i="3"/>
  <c r="N251" i="3"/>
  <c r="N250" i="3"/>
  <c r="N249" i="3"/>
  <c r="M249" i="3"/>
  <c r="N248" i="3"/>
  <c r="M248" i="3"/>
  <c r="N247" i="3"/>
  <c r="M246" i="3"/>
  <c r="N246" i="3" s="1"/>
  <c r="M245" i="3"/>
  <c r="N245" i="3" s="1"/>
  <c r="N244" i="3"/>
  <c r="N243" i="3"/>
  <c r="N242" i="3"/>
  <c r="N241" i="3"/>
  <c r="M240" i="3"/>
  <c r="N240" i="3" s="1"/>
  <c r="N239" i="3"/>
  <c r="N238" i="3"/>
  <c r="N237" i="3"/>
  <c r="M236" i="3"/>
  <c r="N236" i="3" s="1"/>
  <c r="N235" i="3"/>
  <c r="N234" i="3"/>
  <c r="M233" i="3"/>
  <c r="N233" i="3" s="1"/>
  <c r="N232" i="3"/>
  <c r="M231" i="3"/>
  <c r="N231" i="3" s="1"/>
  <c r="N230" i="3"/>
  <c r="N229" i="3"/>
  <c r="M228" i="3"/>
  <c r="N228" i="3" s="1"/>
  <c r="N227" i="3"/>
  <c r="N226" i="3"/>
  <c r="N225" i="3"/>
  <c r="M224" i="3"/>
  <c r="N224" i="3" s="1"/>
  <c r="N223" i="3"/>
  <c r="M222" i="3"/>
  <c r="N222" i="3" s="1"/>
  <c r="M221" i="3"/>
  <c r="N221" i="3" s="1"/>
  <c r="N220" i="3"/>
  <c r="N219" i="3"/>
  <c r="N218" i="3"/>
  <c r="N217" i="3"/>
  <c r="N216" i="3"/>
  <c r="N215" i="3"/>
  <c r="M215" i="3"/>
  <c r="N214" i="3"/>
  <c r="N213" i="3"/>
  <c r="N212" i="3"/>
  <c r="N211" i="3"/>
  <c r="N210" i="3"/>
  <c r="N209" i="3"/>
  <c r="N208" i="3"/>
  <c r="M207" i="3"/>
  <c r="N207" i="3" s="1"/>
  <c r="N206" i="3"/>
  <c r="N205" i="3"/>
  <c r="M205" i="3"/>
  <c r="N204" i="3"/>
  <c r="N203" i="3"/>
  <c r="N202" i="3"/>
  <c r="N201" i="3"/>
  <c r="N200" i="3"/>
  <c r="M200" i="3"/>
  <c r="N199" i="3"/>
  <c r="M198" i="3"/>
  <c r="N198" i="3" s="1"/>
  <c r="M197" i="3"/>
  <c r="N197" i="3" s="1"/>
  <c r="N196" i="3"/>
  <c r="N195" i="3"/>
  <c r="M194" i="3"/>
  <c r="N194" i="3" s="1"/>
  <c r="N193" i="3"/>
  <c r="N192" i="3"/>
  <c r="N191" i="3"/>
  <c r="N190" i="3"/>
  <c r="M189" i="3"/>
  <c r="N189" i="3" s="1"/>
  <c r="M188" i="3"/>
  <c r="N188" i="3" s="1"/>
  <c r="N187" i="3"/>
  <c r="N186" i="3"/>
  <c r="N185" i="3"/>
  <c r="N184" i="3"/>
  <c r="N183" i="3"/>
  <c r="N182" i="3"/>
  <c r="M181" i="3"/>
  <c r="N181" i="3" s="1"/>
  <c r="N180" i="3"/>
  <c r="N179" i="3"/>
  <c r="M178" i="3"/>
  <c r="N178" i="3" s="1"/>
  <c r="N177" i="3"/>
  <c r="N176" i="3"/>
  <c r="N175" i="3"/>
  <c r="N174" i="3"/>
  <c r="M174" i="3"/>
  <c r="N173" i="3"/>
  <c r="N172" i="3"/>
  <c r="N171" i="3"/>
  <c r="M171" i="3"/>
  <c r="N170" i="3"/>
  <c r="N169" i="3"/>
  <c r="N168" i="3"/>
  <c r="N167" i="3"/>
  <c r="N166" i="3"/>
  <c r="M165" i="3"/>
  <c r="N165" i="3" s="1"/>
  <c r="N164" i="3"/>
  <c r="N163" i="3"/>
  <c r="M163" i="3"/>
  <c r="N162" i="3"/>
  <c r="N161" i="3"/>
  <c r="N160" i="3"/>
  <c r="M159" i="3"/>
  <c r="N159" i="3" s="1"/>
  <c r="M158" i="3"/>
  <c r="N158" i="3" s="1"/>
  <c r="N157" i="3"/>
  <c r="N156" i="3"/>
  <c r="M155" i="3"/>
  <c r="N155" i="3" s="1"/>
  <c r="N154" i="3"/>
  <c r="N153" i="3"/>
  <c r="N152" i="3"/>
  <c r="N151" i="3"/>
  <c r="M150" i="3"/>
  <c r="N150" i="3" s="1"/>
  <c r="N149" i="3"/>
  <c r="N148" i="3"/>
  <c r="M147" i="3"/>
  <c r="N147" i="3" s="1"/>
  <c r="N146" i="3"/>
  <c r="N145" i="3"/>
  <c r="N144" i="3"/>
  <c r="N143" i="3"/>
  <c r="N142" i="3"/>
  <c r="N141" i="3"/>
  <c r="M141" i="3"/>
  <c r="N140" i="3"/>
  <c r="M140" i="3"/>
  <c r="N139" i="3"/>
  <c r="N138" i="3"/>
  <c r="N137" i="3"/>
  <c r="N136" i="3"/>
  <c r="N135" i="3"/>
  <c r="N134" i="3"/>
  <c r="N133" i="3"/>
  <c r="M133" i="3"/>
  <c r="N132" i="3"/>
  <c r="M132" i="3"/>
  <c r="N131" i="3"/>
  <c r="N130" i="3"/>
  <c r="N129" i="3"/>
  <c r="N128" i="3"/>
  <c r="N127" i="3"/>
  <c r="N126" i="3"/>
  <c r="M125" i="3"/>
  <c r="N125" i="3" s="1"/>
  <c r="M124" i="3"/>
  <c r="N124" i="3" s="1"/>
  <c r="N123" i="3"/>
  <c r="N122" i="3"/>
  <c r="N121" i="3"/>
  <c r="N120" i="3"/>
  <c r="N119" i="3"/>
  <c r="M118" i="3"/>
  <c r="N118" i="3" s="1"/>
  <c r="N117" i="3"/>
  <c r="N116" i="3"/>
  <c r="N115" i="3"/>
  <c r="N114" i="3"/>
  <c r="N113" i="3"/>
  <c r="N112" i="3"/>
  <c r="N111" i="3"/>
  <c r="N110" i="3"/>
  <c r="N109" i="3"/>
  <c r="N108" i="3"/>
  <c r="N107" i="3"/>
  <c r="M106" i="3"/>
  <c r="N106" i="3" s="1"/>
  <c r="N105" i="3"/>
  <c r="N104" i="3"/>
  <c r="N103" i="3"/>
  <c r="M102" i="3"/>
  <c r="N102" i="3" s="1"/>
  <c r="N101" i="3"/>
  <c r="N100" i="3"/>
  <c r="N99" i="3"/>
  <c r="N98" i="3"/>
  <c r="N97" i="3"/>
  <c r="N96" i="3"/>
  <c r="N95" i="3"/>
  <c r="N94" i="3"/>
  <c r="N93" i="3"/>
  <c r="N92" i="3"/>
  <c r="M91" i="3"/>
  <c r="N91" i="3" s="1"/>
  <c r="M90" i="3"/>
  <c r="N90" i="3" s="1"/>
  <c r="N89" i="3"/>
  <c r="N88" i="3"/>
  <c r="N87" i="3"/>
  <c r="N86" i="3"/>
  <c r="N85" i="3"/>
  <c r="N84" i="3"/>
  <c r="N83" i="3"/>
  <c r="N82" i="3"/>
  <c r="N81" i="3"/>
  <c r="N80" i="3"/>
  <c r="M80" i="3"/>
  <c r="N79" i="3"/>
  <c r="M79" i="3"/>
  <c r="N78" i="3"/>
  <c r="N77" i="3"/>
  <c r="N76" i="3"/>
  <c r="N75" i="3"/>
  <c r="M74" i="3"/>
  <c r="N74" i="3" s="1"/>
  <c r="N73" i="3"/>
  <c r="M73" i="3"/>
  <c r="N72" i="3"/>
  <c r="M71" i="3"/>
  <c r="N71" i="3" s="1"/>
  <c r="N70" i="3"/>
  <c r="N69" i="3"/>
  <c r="N68" i="3"/>
  <c r="N67" i="3"/>
  <c r="N66" i="3"/>
  <c r="M65" i="3"/>
  <c r="N65" i="3" s="1"/>
  <c r="N64" i="3"/>
  <c r="N63" i="3"/>
  <c r="N62" i="3"/>
  <c r="N61" i="3"/>
  <c r="N60" i="3"/>
  <c r="M59" i="3"/>
  <c r="N59" i="3" s="1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M45" i="3"/>
  <c r="N44" i="3"/>
  <c r="N43" i="3"/>
  <c r="N42" i="3"/>
  <c r="M41" i="3"/>
  <c r="N41" i="3" s="1"/>
  <c r="M40" i="3"/>
  <c r="N40" i="3" s="1"/>
  <c r="M38" i="3"/>
  <c r="N38" i="3" s="1"/>
  <c r="L38" i="3"/>
  <c r="N37" i="3"/>
  <c r="M37" i="3"/>
  <c r="L37" i="3"/>
  <c r="M36" i="3"/>
  <c r="N36" i="3" s="1"/>
  <c r="L36" i="3"/>
  <c r="N35" i="3"/>
  <c r="M35" i="3"/>
  <c r="L35" i="3"/>
  <c r="M34" i="3"/>
  <c r="N34" i="3" s="1"/>
  <c r="L34" i="3"/>
  <c r="N33" i="3"/>
  <c r="M33" i="3"/>
  <c r="L33" i="3"/>
  <c r="M32" i="3"/>
  <c r="N32" i="3" s="1"/>
  <c r="N31" i="3"/>
  <c r="L31" i="3"/>
  <c r="M30" i="3"/>
  <c r="N30" i="3" s="1"/>
  <c r="L30" i="3"/>
  <c r="N29" i="3"/>
  <c r="M29" i="3"/>
  <c r="L29" i="3"/>
  <c r="M28" i="3"/>
  <c r="K28" i="3"/>
  <c r="N28" i="3" s="1"/>
  <c r="J28" i="3"/>
  <c r="M27" i="3"/>
  <c r="K27" i="3"/>
  <c r="L27" i="3" s="1"/>
  <c r="J27" i="3"/>
  <c r="M26" i="3"/>
  <c r="N26" i="3" s="1"/>
  <c r="L26" i="3"/>
  <c r="N25" i="3"/>
  <c r="M25" i="3"/>
  <c r="L25" i="3"/>
  <c r="M24" i="3"/>
  <c r="N24" i="3" s="1"/>
  <c r="L24" i="3"/>
  <c r="N23" i="3"/>
  <c r="M23" i="3"/>
  <c r="L23" i="3"/>
  <c r="M22" i="3"/>
  <c r="N22" i="3" s="1"/>
  <c r="M21" i="3"/>
  <c r="N21" i="3" s="1"/>
  <c r="L21" i="3"/>
  <c r="M20" i="3"/>
  <c r="N20" i="3" s="1"/>
  <c r="L20" i="3"/>
  <c r="N19" i="3"/>
  <c r="M19" i="3"/>
  <c r="L19" i="3"/>
  <c r="M18" i="3"/>
  <c r="N18" i="3" s="1"/>
  <c r="L18" i="3"/>
  <c r="N17" i="3"/>
  <c r="M17" i="3"/>
  <c r="L17" i="3"/>
  <c r="M16" i="3"/>
  <c r="N16" i="3" s="1"/>
  <c r="L16" i="3"/>
  <c r="N15" i="3"/>
  <c r="M15" i="3"/>
  <c r="L15" i="3"/>
  <c r="M14" i="3"/>
  <c r="K14" i="3"/>
  <c r="N14" i="3" s="1"/>
  <c r="J14" i="3"/>
  <c r="N13" i="3"/>
  <c r="M13" i="3"/>
  <c r="L13" i="3"/>
  <c r="M12" i="3"/>
  <c r="N12" i="3" s="1"/>
  <c r="L12" i="3"/>
  <c r="N11" i="3"/>
  <c r="M11" i="3"/>
  <c r="L11" i="3"/>
  <c r="M10" i="3"/>
  <c r="N10" i="3" s="1"/>
  <c r="L10" i="3"/>
  <c r="K9" i="3"/>
  <c r="J9" i="3"/>
  <c r="J8" i="3" s="1"/>
  <c r="J7" i="3" s="1"/>
  <c r="J6" i="3" s="1"/>
  <c r="K8" i="3"/>
  <c r="N340" i="3" l="1"/>
  <c r="J341" i="3"/>
  <c r="N27" i="3"/>
  <c r="L9" i="3"/>
  <c r="K7" i="3"/>
  <c r="L8" i="3"/>
  <c r="M9" i="3"/>
  <c r="L14" i="3"/>
  <c r="M340" i="3"/>
  <c r="L28" i="3"/>
  <c r="I10" i="2"/>
  <c r="I168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1" i="2"/>
  <c r="I8" i="2"/>
  <c r="N9" i="3" l="1"/>
  <c r="M8" i="3"/>
  <c r="L7" i="3"/>
  <c r="K6" i="3"/>
  <c r="H241" i="2"/>
  <c r="L6" i="3" l="1"/>
  <c r="K341" i="3"/>
  <c r="M7" i="3"/>
  <c r="M6" i="3" s="1"/>
  <c r="M341" i="3" s="1"/>
  <c r="N8" i="3"/>
  <c r="N7" i="3" s="1"/>
  <c r="N6" i="3" s="1"/>
  <c r="N341" i="3" s="1"/>
  <c r="H236" i="2"/>
  <c r="F485" i="2" l="1"/>
  <c r="F486" i="2" s="1"/>
  <c r="E485" i="2"/>
  <c r="E486" i="2" s="1"/>
  <c r="H480" i="2"/>
  <c r="H477" i="2"/>
  <c r="H476" i="2"/>
  <c r="H474" i="2"/>
  <c r="H473" i="2"/>
  <c r="H471" i="2"/>
  <c r="H469" i="2"/>
  <c r="H467" i="2"/>
  <c r="H460" i="2"/>
  <c r="H453" i="2"/>
  <c r="H444" i="2"/>
  <c r="H442" i="2"/>
  <c r="H434" i="2"/>
  <c r="H432" i="2"/>
  <c r="H425" i="2"/>
  <c r="H423" i="2"/>
  <c r="H421" i="2"/>
  <c r="H419" i="2"/>
  <c r="H417" i="2"/>
  <c r="H413" i="2"/>
  <c r="H410" i="2"/>
  <c r="H405" i="2"/>
  <c r="H403" i="2"/>
  <c r="H398" i="2"/>
  <c r="H395" i="2"/>
  <c r="G393" i="2"/>
  <c r="H378" i="2"/>
  <c r="G376" i="2"/>
  <c r="H371" i="2"/>
  <c r="H369" i="2"/>
  <c r="H367" i="2"/>
  <c r="H362" i="2"/>
  <c r="H357" i="2"/>
  <c r="H355" i="2"/>
  <c r="H353" i="2"/>
  <c r="H350" i="2"/>
  <c r="H349" i="2"/>
  <c r="H341" i="2"/>
  <c r="H339" i="2"/>
  <c r="H337" i="2"/>
  <c r="H335" i="2"/>
  <c r="H333" i="2"/>
  <c r="H329" i="2"/>
  <c r="H327" i="2"/>
  <c r="H325" i="2"/>
  <c r="H323" i="2"/>
  <c r="H321" i="2"/>
  <c r="H317" i="2"/>
  <c r="H316" i="2"/>
  <c r="H312" i="2"/>
  <c r="H311" i="2"/>
  <c r="H301" i="2"/>
  <c r="H298" i="2"/>
  <c r="H292" i="2"/>
  <c r="H290" i="2"/>
  <c r="H286" i="2"/>
  <c r="H283" i="2"/>
  <c r="H281" i="2"/>
  <c r="H278" i="2"/>
  <c r="H277" i="2"/>
  <c r="H259" i="2"/>
  <c r="H256" i="2"/>
  <c r="H255" i="2"/>
  <c r="H252" i="2"/>
  <c r="H250" i="2"/>
  <c r="H248" i="2"/>
  <c r="H246" i="2"/>
  <c r="H244" i="2"/>
  <c r="H229" i="2"/>
  <c r="H224" i="2"/>
  <c r="H222" i="2"/>
  <c r="H220" i="2"/>
  <c r="H202" i="2"/>
  <c r="H197" i="2"/>
  <c r="H190" i="2"/>
  <c r="H189" i="2"/>
  <c r="H182" i="2"/>
  <c r="H180" i="2"/>
  <c r="H178" i="2"/>
  <c r="H175" i="2"/>
  <c r="H172" i="2"/>
  <c r="H169" i="2"/>
  <c r="H161" i="2"/>
  <c r="H157" i="2"/>
  <c r="H144" i="2"/>
  <c r="H143" i="2"/>
  <c r="H134" i="2"/>
  <c r="H130" i="2"/>
  <c r="H128" i="2"/>
  <c r="H94" i="2"/>
  <c r="H91" i="2"/>
  <c r="H75" i="2"/>
  <c r="H74" i="2"/>
  <c r="H70" i="2"/>
  <c r="H69" i="2"/>
  <c r="H62" i="2"/>
  <c r="G58" i="2"/>
  <c r="H49" i="2"/>
  <c r="H48" i="2"/>
  <c r="H46" i="2"/>
  <c r="H45" i="2"/>
  <c r="H41" i="2"/>
  <c r="H39" i="2"/>
  <c r="H36" i="2"/>
  <c r="H33" i="2"/>
  <c r="H31" i="2"/>
  <c r="H29" i="2"/>
  <c r="E20" i="2"/>
  <c r="G20" i="2" s="1"/>
  <c r="H19" i="2"/>
  <c r="H14" i="2"/>
  <c r="H13" i="2"/>
  <c r="G11" i="2"/>
  <c r="G10" i="2"/>
  <c r="H8" i="2"/>
  <c r="H487" i="2" s="1"/>
  <c r="F8" i="2"/>
  <c r="G8" i="2" s="1"/>
  <c r="E8" i="2"/>
  <c r="E487" i="2" s="1"/>
  <c r="H160" i="2" l="1"/>
  <c r="H171" i="2"/>
  <c r="H258" i="2"/>
  <c r="H366" i="2"/>
  <c r="H394" i="2"/>
  <c r="H409" i="2"/>
  <c r="H243" i="2"/>
  <c r="F487" i="2"/>
  <c r="H431" i="2"/>
  <c r="H485" i="2" l="1"/>
  <c r="H486" i="2" s="1"/>
</calcChain>
</file>

<file path=xl/sharedStrings.xml><?xml version="1.0" encoding="utf-8"?>
<sst xmlns="http://schemas.openxmlformats.org/spreadsheetml/2006/main" count="1834" uniqueCount="642">
  <si>
    <t>010 - Rolnictwo i łowiectwo</t>
  </si>
  <si>
    <t/>
  </si>
  <si>
    <t>01006 - Zarządy melioracji i urządzeń wodnych</t>
  </si>
  <si>
    <t>Bieżąca działalność Zachodniopomorskiego Zarządu Melioracji i Urządzeń Wodnych w Szczecinie</t>
  </si>
  <si>
    <t>Utrzymanie magazynów przeciwpowodziowych</t>
  </si>
  <si>
    <t>Bieżąca obsługa projektu realizowanego w ramach Instrumentu Finansowego LIFE+</t>
  </si>
  <si>
    <t>Zakupy inwestycyjne jednostek budżetowych</t>
  </si>
  <si>
    <t>01008 - Melioracje wodne</t>
  </si>
  <si>
    <t>Budowa i modernizacja urządzeń melioracji wodnych</t>
  </si>
  <si>
    <t>WPF - Zabezpieczenie przeciwpowodziowe terenów przyległych do Jeziora Jamno</t>
  </si>
  <si>
    <t>WPF - Poprawa warunków przepływu wody w obrębie m. Darłowo wraz z zabezpieczeniem przeciwpowodziowym m. i gm. Darłowo</t>
  </si>
  <si>
    <t>Budowa i modernizacja urządzeń melioracji wodnych - dokumentacja techniczna</t>
  </si>
  <si>
    <t xml:space="preserve">WPF - PROW - Działanie 125, Schemat II </t>
  </si>
  <si>
    <t>WPF - Budowa niebieskiego korytarza ekologicznego wzdłuż doliny rzeki Iny i jej dopływów w ramach Instrumentu Finansowego LIFE+</t>
  </si>
  <si>
    <t>WPF - Budowa niebieskiego korytarza ekologicznego wzdłuż doliny rzeki Regi i jej dopływów w ramach Instrumentu Finansowego LIFE+</t>
  </si>
  <si>
    <t>01009 - Spółki wodne</t>
  </si>
  <si>
    <t>Dotacje celowe dla spółek wodnych</t>
  </si>
  <si>
    <t>01031 - Grupy producentów rolnych</t>
  </si>
  <si>
    <t>Pozostałe zadania z zakresu rolnictwa</t>
  </si>
  <si>
    <t>01041 - Program Rozwoju Obszarów Wiejskich 2007-2013</t>
  </si>
  <si>
    <t>WPF - PROW 2007-2013 - Pomoc Techniczna w ramach Schematu I, II, III</t>
  </si>
  <si>
    <t>Zwroty dotacji  wraz odsetkami i pozostałymi kosztami</t>
  </si>
  <si>
    <t>01042 - Wyłączenie z produkcji gruntów rolnych</t>
  </si>
  <si>
    <t>Pozostałe zadania w zakresie ochrony gruntów rolnych</t>
  </si>
  <si>
    <t>Ochrona gruntów rolnych</t>
  </si>
  <si>
    <t>01095 - Pozostała działalność</t>
  </si>
  <si>
    <t>Zadania z zakresu rolnictwa ekologicznego</t>
  </si>
  <si>
    <t>Pozostałe zadania z zakresu łowiectwa</t>
  </si>
  <si>
    <t>050 - Rybołówstwo i rybactwo</t>
  </si>
  <si>
    <t>05011 - Program Operacyjny Zrównoważony rozwój sektora rybołówstwa i nadbrzeżnych obszarów rybackich 2007-2013</t>
  </si>
  <si>
    <t>WPF - Pomoc Techniczna Programu Operacyjnego "Zrównoważony rozwój sektora rybołówstwa i nadbrzeżnych obszarów rybackich 2007-2013" - Oś 5</t>
  </si>
  <si>
    <t>150 - Przetwórstwo przemysłowe</t>
  </si>
  <si>
    <t>15011 - Rozwój przedsiębiorczości</t>
  </si>
  <si>
    <t>Promocja przedsiębiorczości - organizacja targów, wystaw i konkursów</t>
  </si>
  <si>
    <t>Część gospodarcza - wzajemnych naprzemiennych prezentacji Województwa Zachodniopomorskiego i Meklemburgii - Pomorza Przedniego</t>
  </si>
  <si>
    <t>Konkurs Gospodarczy Marszałka Województwa</t>
  </si>
  <si>
    <t>Zachodniopomorskie Centrum Obsługi Inwestorów i Eksporterów</t>
  </si>
  <si>
    <t>WPF - Sieć Centrów Obsługi Inwestorów i Eksporterów w ramach PO Innowacyjna Gospodarka, Priorytet VI, Działanie 6.2, Poddziałanie 6.2.1</t>
  </si>
  <si>
    <t>WPF - Wzrost atrakcyjności inwestycyjnej Województwa Zachodniopomorskiego - Promocja walorów inwestycyjnych WZ - etap I i II  w ramach RPO WZ</t>
  </si>
  <si>
    <t>WPF - Misje eksportowe - etap I, II, III, IV, V w ramach RPO WZ</t>
  </si>
  <si>
    <t>WPF - Projekt pn. "Bałtyckie Centrum Badawczo - Wdrożeniowe Gospodarki Morskiej" w ramach RPO WZ</t>
  </si>
  <si>
    <t>Zadania w zakresie rozwoju przedsiębiorczości</t>
  </si>
  <si>
    <t>Zwrot dotacji wraz  z odsetkami i pozostałymi kosztami</t>
  </si>
  <si>
    <t>Dotacje inwestycyjne w ramach  Osi  I  RPO</t>
  </si>
  <si>
    <t>Zwrot dotacji i płatności inwestycyjnych</t>
  </si>
  <si>
    <t xml:space="preserve">15013 - Rozwój kadr nowoczesnej gospodarki i przedsiębiorczości </t>
  </si>
  <si>
    <t>Priorytet VI, Działanie 6.2 w ramach PO Kapitał Ludzki</t>
  </si>
  <si>
    <t>Priorytet VIII, Działanie 8.1 w ramach PO Kapitał Ludzki</t>
  </si>
  <si>
    <t>Priorytet VIII, Działanie 8.2 w ramach PO Kapitał Ludzki</t>
  </si>
  <si>
    <t>WPF - Projekt pn. "Inwestycja w wiedzę motorem rozwoju innowacyjności w regionie" w ramach Działania 8.2 PO KL</t>
  </si>
  <si>
    <t>WPF - Projekt pn. "Inwestycja w wiedzę motorem rozwoju innowacyjności w regionie - III edycja" w ramach Działania 8.2 PO KL</t>
  </si>
  <si>
    <t>400 - Wytwarzanie i zaopatrywanie w energię elektryczną, gaz i wodę</t>
  </si>
  <si>
    <t>40095 - Pozostała działalność</t>
  </si>
  <si>
    <t>Upowszechnianie oraz promocja zagadnień energetycznych poprzez dostarczanie wiedzy na temat racjonalnego wykorzystania energii i odnawialnych źródeł energii</t>
  </si>
  <si>
    <t>Scenteralizowany zakup energii</t>
  </si>
  <si>
    <t>Dotacje inwestycyjne w ramach  Osi  IV  RPO</t>
  </si>
  <si>
    <t>600 - Transport i łączność</t>
  </si>
  <si>
    <t>60001 - Krajowe pasażerskie przewozy kolejowe</t>
  </si>
  <si>
    <t>Dofinansowanie kolejowych przewozów pasażerskich</t>
  </si>
  <si>
    <t>Opracowanie planu transportowego Województwa Zachodniopomorskiego</t>
  </si>
  <si>
    <t>Studium wykonalności modernizacji kolejowego taboru pasażerskiego o napędzie elektrycznym</t>
  </si>
  <si>
    <t>WPF - Promocja taboru kolejowego zakupionego w ramach POIiŚ</t>
  </si>
  <si>
    <t>Inne zadania z zakresu transportu, w tym kolejowego</t>
  </si>
  <si>
    <t>Naprawy rewizyjne pojazdów szynowych</t>
  </si>
  <si>
    <t>Podatek VAT od zakupionego taboru kolejowego</t>
  </si>
  <si>
    <t>Naprawa pojazdów szynowych w zakresie nie objętym ubezpieczeniem casco</t>
  </si>
  <si>
    <t>Ubezpieczenie taboru kolejowego</t>
  </si>
  <si>
    <t>Usługi telekomunikacyjne dla pojazdów szynowych Województwa</t>
  </si>
  <si>
    <t>Podatek VAT od modernizacji taboru kolejowego</t>
  </si>
  <si>
    <t>Zakup elektrycznych zespołów trakcyjncych do przewozów regionalnych</t>
  </si>
  <si>
    <t>Zakup i montaż kamer monitoringu w pojazdach szynowych Województwa</t>
  </si>
  <si>
    <t>WPF - Zakup pasażerskiego taboru kolejowego do obsługi połączeń międzywojewódzkich przez Województwa: Lubuskie i Zachodniopomorskie" w ramach PO Infrastruktura i Środowisko</t>
  </si>
  <si>
    <t>WPF -Modernizacja kolejowego taboru pasażerskiego o napędzie elektrycznym</t>
  </si>
  <si>
    <t>60003 - Krajowe pasażerskie przewozy autobusowe</t>
  </si>
  <si>
    <t>60013 - Drogi publiczne wojewódzkie</t>
  </si>
  <si>
    <t xml:space="preserve">Bieżące utrzymanie Zachodniopomorskiego Zarządu Dróg Wojewódzkich w Koszalinie </t>
  </si>
  <si>
    <t>Bieżące utrzymanie dróg</t>
  </si>
  <si>
    <t>Zimowe utrzymanie dróg</t>
  </si>
  <si>
    <t>WPF - Obsługa i utrzymanie mostów zwodzonych i mostu granicznego</t>
  </si>
  <si>
    <t>Bieżące utrzymanie obiektów inżynierskich</t>
  </si>
  <si>
    <t>Przebudowa dróg</t>
  </si>
  <si>
    <t>Przebudowa mostów</t>
  </si>
  <si>
    <t>Bezpieczeństwo Ruchu Drogowego</t>
  </si>
  <si>
    <t>WPF - Dokumentacje techniczne na zadania drogowe</t>
  </si>
  <si>
    <t>Przebudowa zaplecza (ZZDW w Koszalinie)</t>
  </si>
  <si>
    <t>WPF - Przebudowa i rozbudowa przejścia drogowego przez m. Tanowo w ciągu drogi nr 115</t>
  </si>
  <si>
    <t>WPF - Monitoring i analizy porealizacyjne inwestycji</t>
  </si>
  <si>
    <t xml:space="preserve">Wykup gruntów pod inwestycje drogowe </t>
  </si>
  <si>
    <t>Zakup sprzętu niezbędnego w pracach budowalnych i modernizacyjnych na drogach wojewódzkich</t>
  </si>
  <si>
    <t>WPF - Wypłata odszkodowań za nieruchomości pod planowane inwestycje drogowe</t>
  </si>
  <si>
    <t>WPF - Przebudowa drogi woj. nr 110 na odcinku Cerkwica - Lędzin</t>
  </si>
  <si>
    <t>WPF - Budowa obejścia m. Goleniów w ciągu drogi woj. nr 113</t>
  </si>
  <si>
    <t>WPF - Przebudowa drogi woj. Nr 203 na odc. Koszalin - Iwięcino</t>
  </si>
  <si>
    <t>WPF - Przebudowa drogi woj. Nr 163 na odc. Czaplinek - Wałcz - etap I i II</t>
  </si>
  <si>
    <t>WPF - Przebudowa drogi woj. Nr 203 na odc. Iwięcino - Darłowo</t>
  </si>
  <si>
    <t>WPF - Budowa obejścia m. Gościno w ciągu drogi wojewódzkiej Nr 162</t>
  </si>
  <si>
    <t>WPF - Budowa obejścia w m. Szczecinek w ciągu drogi wojewódzkiej Nr 172</t>
  </si>
  <si>
    <t>WPF - Przebudowa drogi wojewódzkiej Nr 114 na odcinku Trzebież - Police</t>
  </si>
  <si>
    <t>WPF - Przebudowa drogi wojewódzkiej Nr 106 na odcinku Rzewnowo - Golczewo</t>
  </si>
  <si>
    <t>WPF - Przebudowa drogi wojewódzkiej Nr 124 na odcinku Cedynia - Chojna</t>
  </si>
  <si>
    <t>WPF - Przebudowa drogi wojewódzkiej Nr 109 na odcinku Mrzeżyno - Trzebiatów</t>
  </si>
  <si>
    <t>WPF - Przebudowa drogi wojewódzkiej Nr 167 na odcinku Koszalin - droga 168</t>
  </si>
  <si>
    <t>WPF - Przebudowa i rozbudowa przejścia drogowego przez m. Krzywin w ciągu drogi nr 122</t>
  </si>
  <si>
    <t>WPF - Budowa obejścia m. Darłowo w ciągu drogi woj. nr 203</t>
  </si>
  <si>
    <t>WPF - Budowa obejścia m. Barlinek w ciągu drogi woj. nr 151</t>
  </si>
  <si>
    <t>WPF - Budowa obejścia m. Dobra w ciągu drogi woj. nr 144</t>
  </si>
  <si>
    <t>Zwroty dotacji i płatności inwestycyjnych</t>
  </si>
  <si>
    <t>60041 - Infrastruktura portowa</t>
  </si>
  <si>
    <t xml:space="preserve">Program wojewódzki pn. "Strategia Rozwoju Gospodarki Morskiej w Województwie Zachodniopomorskim" </t>
  </si>
  <si>
    <t xml:space="preserve">60052 - Zadania w zakresie telekomunikacji </t>
  </si>
  <si>
    <t>Przeciwdziałanie wykluczeniu cyfrowemu</t>
  </si>
  <si>
    <t>WPF - Projekt pn. "e-Administracja i e-Turystyka w województwie zachodniopomorskim" w ramach RPO WZ działanie 3.2.</t>
  </si>
  <si>
    <t>60095 - Pozostała działalność</t>
  </si>
  <si>
    <t>Środkowoeuropejski Korytarz Transportowy (CETC) - badania, analizy merytoryczne, prowadzenie i obsługa organizacyjna Sekretariatu Technicznego</t>
  </si>
  <si>
    <t>Espertyzy do zachodniego drogowego obejścia m. Szczecina</t>
  </si>
  <si>
    <t>Ekspertyzy i badania dot. infrastruktury transportowej w Województwie Zachodniopomorskim</t>
  </si>
  <si>
    <t>Koszty postępowania sądowego i prokuratorskiego</t>
  </si>
  <si>
    <t>Wydawanie zaświadczeń ADR</t>
  </si>
  <si>
    <t>Udział w Stowarzyszeniu Gmin, Powiatów i Województw "Droga S11"</t>
  </si>
  <si>
    <t>WPF - Studium wykonalności "Zachodniego drogowego obejścia miasta Szczecina" wraz z Raportem oddziaływania na środowisko</t>
  </si>
  <si>
    <t>WPF - Objęcie nowych udziałów w Spółce z o.o. "Port Lotniczy Szczecin-Goleniów"</t>
  </si>
  <si>
    <t>630 - Turystyka</t>
  </si>
  <si>
    <t>63003 - Zadania w zakresie upowszechniania turystyki</t>
  </si>
  <si>
    <t>Promocja turystyki oraz działania związane z rozwojem markowych produktów turystycznych</t>
  </si>
  <si>
    <t>Zachodniopomorska Regionalna Organizacja Turystyczna</t>
  </si>
  <si>
    <t>Lokalna Organizacja Turystyczna Zachodniopomorskiego Szlaku Żeglarskiego</t>
  </si>
  <si>
    <t>WPF - Projekt pn."Rewitalizacja Europejskiego Szlaku Kulturowego na obszarze Południowego Bałtyku - Pomorska Droga Św. Jakuba" w ramach Współpracy Transgranicznej Południowy Bałtyk</t>
  </si>
  <si>
    <t>WPF - projekt pn. "MARRIAGE - Lepsze zarządzanie mariną, konsolidacja sieci przystani i marketingu turystyki wodnej w obszarze Południowego Bałtyku</t>
  </si>
  <si>
    <t>WPF - Projekt pn. "Zachodniopomorskie - Morze Przygody. Promocja turystyczna Województwa Zachodniopomorskiego"  w ramach RPO, Osi V</t>
  </si>
  <si>
    <t>WPF - Projekt pn. "Zachodniopomorskie - Morze Przygody. Promocja turystyczna Województwa Zachodniopomorskiego i Szczecińskiego Obszaru Metropolitarnego"  w ramach RPO, Osi VI</t>
  </si>
  <si>
    <t>WPF - Projekt pn."Pomorze Zachodnie - wszystko czego potrzebujesz. Promocja turystyczna Województwa Zachodniopomorskiego" w ramach PRO WZ, Osi VI</t>
  </si>
  <si>
    <t>WPF - Projekt pn. " Poznaj Pomorze Zachodnie. Oznakowanie turystyczne regionu" w ramch  RPO,  Osi V</t>
  </si>
  <si>
    <t>WPF - Projekt pn. " Poznaj Pomorze Zachodnie. Oznakowanie turystyczne regionu" w ramch  RPO,  Osi VI</t>
  </si>
  <si>
    <t>WPF - Projekt pn. "Zachodniopomorskie - Morze Przygody. Promocja turystyczna Województwa Zachodniopomorskiego i Szczecińskiego Obszaru Metropolitarnego"  w ramach RPO - zakupy inwestycyjne</t>
  </si>
  <si>
    <t>WPF - Projekt "Rewitalizacja Europejskiego Szlaku Kulturowego na obszarze Południowego Bałtyku - Pomorska Droga Św. Jakuba" w ramach Współpracy Transgranicznej Południowy Bałtyk - zakupy inwestycyjne</t>
  </si>
  <si>
    <t>63095 - Pozostała działalność</t>
  </si>
  <si>
    <t>Programowanie rozwoju turystyki i działania związane z rozwojem turystyki</t>
  </si>
  <si>
    <t xml:space="preserve">Dotacje inwestycyjne w ramach  Osi  V  RPO </t>
  </si>
  <si>
    <t>700 - Gospodarka mieszkaniowa</t>
  </si>
  <si>
    <t>70005 - Gospodarka gruntami i nieruchomościami</t>
  </si>
  <si>
    <t>Administrowanie i zarządzanie nieruchomościami użytkowymi należącymi do zasobu Województwa</t>
  </si>
  <si>
    <t>Remonty w wojewódzkim zasobie nieruchomości</t>
  </si>
  <si>
    <t>Obrót nieruchomościami należącymi do zasobu Województwa</t>
  </si>
  <si>
    <t>Administrowanie i zarządzanie nieruchomościami mieszkalnymi należącymi do zasobu Województwa</t>
  </si>
  <si>
    <t>Działania windykacyjne dotyczące zaległych należności budżetu Województwa oraz do odzyskania nieruchomości i lokali zajmowanych bez tytułu prawnego</t>
  </si>
  <si>
    <t xml:space="preserve">Regulowanie stanu prawnego nieruchomości należących do zasobu Województwa, w szczególności nieruchomości będących w zarządzie jednostek </t>
  </si>
  <si>
    <t>WPF - Gospodarowanie nieruchomościami należącymi do zasobu Województwa Zachodniopomorskiego</t>
  </si>
  <si>
    <t>70095 - Pozostała działalność</t>
  </si>
  <si>
    <t>Pomoc finansowa dla Gminy Pyrzyce</t>
  </si>
  <si>
    <t>710 - Działalność usługowa</t>
  </si>
  <si>
    <t>71003 - Biura planowania przestrzennego</t>
  </si>
  <si>
    <t>WPF - Projekt pn."Partnerstwo miejsko-wiejskie w obszarach metropolitalnych - URMA" w ramach programu INTERREG IVC</t>
  </si>
  <si>
    <t>Bieżące utrzymanie Regionalnego Biura Gospodarki Przestrzennej Województwa Zachodniopomorskiego w Szczecinie</t>
  </si>
  <si>
    <t>71004 - Plany zagospodarowania przestrzennego</t>
  </si>
  <si>
    <t>Pozostałe zadania z zakresu zagospodarowania przestrzennego województwa</t>
  </si>
  <si>
    <t>Wojewódzka Komisja Urbanistyczno-Architektoniczna</t>
  </si>
  <si>
    <t>71013 - Prace geodezyjne i kartograficzne (nieinwestycyjne)</t>
  </si>
  <si>
    <t xml:space="preserve">Zlecanie wykonania i udostępnianie map topograficznych i tematycznych opracowań numerycznych, prowadzenie wojewódzkich baz danych oraz standardowych opracowań kartograficznych </t>
  </si>
  <si>
    <t>71095 - Pozostała działalność</t>
  </si>
  <si>
    <t>Strategia Rozwoju Województwa Zachodniopomorskiego do roku 2020</t>
  </si>
  <si>
    <t>WPF - Projekt pn. "Zachodniopomorskie Regionalne Obserwatorium Terytorialne podstawą rozwoju regionu" w ramach działania 5.2 PO KL</t>
  </si>
  <si>
    <t>Pozostałe zadania w zakresie rozwoju regionalnego</t>
  </si>
  <si>
    <t>Diagnoza i strategia do porozumienia "Polska Zachodnia"</t>
  </si>
  <si>
    <t>WPF - Wydatki inwestycyjne w ramach projektu pn. "Zachodniopomorskie Regionalne Obserwatorium Terytorialne podstawą rozwoju regionu" w ramach działania 5.2 PO KL</t>
  </si>
  <si>
    <t>750 - Administracja publiczna</t>
  </si>
  <si>
    <t>75011 - Urzędy wojewódzkie</t>
  </si>
  <si>
    <t xml:space="preserve">Wynagrodzenia osobowe pracowników oraz dodatkowe wynagrodzenie roczne  </t>
  </si>
  <si>
    <t xml:space="preserve">Pochodne od wynagrodzeń  </t>
  </si>
  <si>
    <t>Dofinansowanie zadań zleconych z zakresu administracji rządowej</t>
  </si>
  <si>
    <t>Kontrola podmiotów wykonujących badania psychologiczne kierowców - dofinansowanie zadań zleconych</t>
  </si>
  <si>
    <t>Realizacja ustawy o usługach turystycznych</t>
  </si>
  <si>
    <t>75017 - Samorządowe sejmiki województw</t>
  </si>
  <si>
    <t>Diety radnych Sejmiku Województwa</t>
  </si>
  <si>
    <t>Wydatki na nadzwyczajne kontrole zewnętrzne zlecane przez Komisję Rewizyjną</t>
  </si>
  <si>
    <t>Obsługa Sejmiku</t>
  </si>
  <si>
    <t>Obsługa posiedzeń komisji i klubów oraz reprezentacja Semiku</t>
  </si>
  <si>
    <t>75018 - Urzędy marszałkowskie</t>
  </si>
  <si>
    <t>WPF - Oś VIII, Pomoc techniczna RPO</t>
  </si>
  <si>
    <t>WPF - Główny Punkt Informacyjny Funduszy Europejskich (GPI) przy ul. Kuśnierskiej</t>
  </si>
  <si>
    <t>WPF - Pomoc Techniczna w ramach Programu EWT INTERREG IVA</t>
  </si>
  <si>
    <t xml:space="preserve">Zakładowy fundusz świadczeń socjalnych  </t>
  </si>
  <si>
    <t>Dofinansowanie nauki, szkolenia i służba przygotowawcza</t>
  </si>
  <si>
    <t>Bieżąca organizacja pracy Urzędu</t>
  </si>
  <si>
    <t>Bieżące utrzymanie siedzib Urzędu</t>
  </si>
  <si>
    <t>Wydatki bieżące na utrzymanie Urzędu w zakresie infrastruktury informatycznej</t>
  </si>
  <si>
    <t xml:space="preserve">Wpłaty na PFRON  </t>
  </si>
  <si>
    <t xml:space="preserve">Koszty postępowania sądowego i prokuratorskiego  </t>
  </si>
  <si>
    <t>Obsługa Regionalnego Programu Operacyjnego 2007-2013</t>
  </si>
  <si>
    <t>Obsługa Wieloosobowego Stanowiska do Spraw  EWT</t>
  </si>
  <si>
    <t>Zakupy inwestycyjne Urzędu Marszałkowskiego</t>
  </si>
  <si>
    <t>Zakupy inwestycyjne Urzędu Marszałkowskiego w zakresie infrastruktury informatycznej</t>
  </si>
  <si>
    <t>WPF - Zakupy inwestycyjne w ramach Osi VIII - Pomoc techniczna RPO</t>
  </si>
  <si>
    <t>75058 - Działalność informacyjna i kulturalna prowadzona za granicą</t>
  </si>
  <si>
    <t>Bieżąca działalność i  utrzymanie Biura Regionalnego Województwa Zachodniopomorskiego w Brukseli</t>
  </si>
  <si>
    <t>75071 - Centrum Rozwoju Zasobów Ludzkich</t>
  </si>
  <si>
    <t>WPF - Projekt pn. "Koordynacja na rzecz aktywnej Integracji" w ramach Działania 1.2, Priorytetu I PO KL</t>
  </si>
  <si>
    <t>75075 - Promocja jednostek samorządu terytorialnego</t>
  </si>
  <si>
    <t>Promocja województwa w zakresie rolnictwa (targi i konkursy)</t>
  </si>
  <si>
    <t>Promocja województwa i kreowanie marki regionu</t>
  </si>
  <si>
    <t>Działania i zakupy promocyjne Sejmiku Województwa</t>
  </si>
  <si>
    <t>75095 - Pozostała działalność</t>
  </si>
  <si>
    <t>Kształtowanie pozytywnego wizerunku Województwa w mediach</t>
  </si>
  <si>
    <t>Współpraca z Niemcami</t>
  </si>
  <si>
    <t>Współpraca z Francją</t>
  </si>
  <si>
    <t>Współpraca ze Skandynawią</t>
  </si>
  <si>
    <t>Współpraca z samorządami, związkami i innymi podmiotami</t>
  </si>
  <si>
    <t>Współpraca Subregionalna Państw Morza Bałtyckiego (BSSSC)</t>
  </si>
  <si>
    <t>Pielęgnowanie polskości, wzmacnianie tożsamości regionalnej, organizacja konferencji i uroczystości patriotycznych</t>
  </si>
  <si>
    <t>Realizacja zadań z zakresu równego traktowania</t>
  </si>
  <si>
    <t>Współpraca z organizacjami pozarządowymi</t>
  </si>
  <si>
    <t>Pozostałe zadania w zakresie współpracy międzynarodowej</t>
  </si>
  <si>
    <t>10. Forum Samorządowe - 10 lat polskich samorządów w Unii Europejskiej</t>
  </si>
  <si>
    <t>Budowa pomnika Sybiraków w Szczecinie</t>
  </si>
  <si>
    <t>754 - Bezpieczeństwo publiczne i ochrona przeciwpożarowa</t>
  </si>
  <si>
    <t>75404 - Komendy wojewódzkie Policji</t>
  </si>
  <si>
    <t>Wspieranie działań z zakresu bezpieczeństwa publicznego</t>
  </si>
  <si>
    <t>75410 - Komendy wojewódzkie Państwowej Straży Pożarnej</t>
  </si>
  <si>
    <t>75412 - Ochotnicze straże pożarne</t>
  </si>
  <si>
    <t>75415 - Zadania ratownictwa górskiego i wodnego</t>
  </si>
  <si>
    <t>75495 - Pozostała działalność</t>
  </si>
  <si>
    <t>Realizacja zadań związanych z obronnością państwa</t>
  </si>
  <si>
    <t>757 - Obsługa długu publicznego</t>
  </si>
  <si>
    <t>75702 - Obsługa papierów wartościowych, kredytów i pożyczek jednostek samorządu terytorialnego</t>
  </si>
  <si>
    <t>Odsetki od kredytów i pożyczek</t>
  </si>
  <si>
    <t>758 - Różne rozliczenia</t>
  </si>
  <si>
    <t>75818 - Rezerwy ogólne i celowe</t>
  </si>
  <si>
    <t>Rezerwa ogólna</t>
  </si>
  <si>
    <t>Rezerwa celowa na działania restrukturyzacyjne w wojewódzkich jednostkach ochrony zdrowia</t>
  </si>
  <si>
    <t>Rezerwa celowa na udzielenie przez Zarząd Województwa poręczenia kredytów</t>
  </si>
  <si>
    <t>Rezerwa celowa na zimowe utrzymanie dróg</t>
  </si>
  <si>
    <t>Rezerwa celowa na projekty realizowane w ramach perspektywy 2014-2020 RPO WZ</t>
  </si>
  <si>
    <t>Rezerwa celowa dla MN w Szczecinie na wydatki bieżące związane z realizacją projektu Centrum Dialogu "Przełomy"</t>
  </si>
  <si>
    <t>Rezerwa celowa na dotacje celowe dla spółek wodnych na bieżące utrzymanie urządzeń melioracji wodnych szczegółowych</t>
  </si>
  <si>
    <t>Rezerwa celowa na wkłady własne do projektów o charakterze bieżącym realizowanych przez instytucje kultury</t>
  </si>
  <si>
    <t>Rezerwa celowa na współfinansowanie projektów realizowanych ze środków pochodzących z budżetu UE</t>
  </si>
  <si>
    <t>Rezerwa celowa na zadania z zakresu zarządzania kryzysowego</t>
  </si>
  <si>
    <t>Rezerwa celowa na pokrycie wkładów własnych do zadań dofinansowywanych w ramach programu "Biblioteka+"</t>
  </si>
  <si>
    <t>Rezerwa celowa na modernizację i cyfryzację kin w województwie zachodniopomorskim</t>
  </si>
  <si>
    <t>801 - Oświata i wychowanie</t>
  </si>
  <si>
    <t>80102 - Szkoły podstawowe specjalne</t>
  </si>
  <si>
    <t>Działalność dydaktyczna w szkole podstawowej specjalnej</t>
  </si>
  <si>
    <t>Rządowy program "Radosna szkoła"</t>
  </si>
  <si>
    <t>80111 - Gimnazja specjalne</t>
  </si>
  <si>
    <t>Działalność dydaktyczna w publicznym gimnazjum specjalnym</t>
  </si>
  <si>
    <t>80120 - Licea ogólnokształcące</t>
  </si>
  <si>
    <t>Wspomaganie uczniów w sprawnym posługiwaniu się językiem ukraińskim i polskim oraz rozwijaniu poczucia tożsamości narodowej</t>
  </si>
  <si>
    <t>Działalność dydaktyczna i wychowawcza I Liceum Ogólnokształcącego w Białym Borze</t>
  </si>
  <si>
    <t>80130 - Szkoły zawodowe</t>
  </si>
  <si>
    <t>Działalność dydaktyczna i wychowawcza ZSM w Świnoujściu</t>
  </si>
  <si>
    <t>Świadczenie z zakresu pomocy zdrowotnej dla nauczycieli (wynikające z Karty Nauczyciela)</t>
  </si>
  <si>
    <t>Działalność dydaktyczna i wychowawcza WZSP/ZCKZiU w Szczecinie</t>
  </si>
  <si>
    <t>80141 - Zakłady kształcenia nauczycieli</t>
  </si>
  <si>
    <t>Działalność dydaktyczna i wychowawcza kolegium nauczycielskiego</t>
  </si>
  <si>
    <t>80146 - Dokształcanie i doskonalenie nauczycieli</t>
  </si>
  <si>
    <t>WPF - Projekt pn. "Znaczenie nowoczesnych technologii w motywowaniu dorosłych z terenów defaworyzowanych do uczenia się"</t>
  </si>
  <si>
    <t>Doskonalenie zawodowe nauczycieli</t>
  </si>
  <si>
    <t>Działalność placówek dokształcania i doskonalenia nauczycieli</t>
  </si>
  <si>
    <t>Świadczenia z zakresu pomocy zdrowotnej dla nauczycieli (wynikające z Karty Nauczyciela)</t>
  </si>
  <si>
    <t>Projekty edukacyjne wspierające realizację podstawowych kierunków polityki oświatowej państwa</t>
  </si>
  <si>
    <t>80147 - Biblioteki pedagogiczne</t>
  </si>
  <si>
    <t>Gromadzenie i udostępnianie zbiorów biblioteki pedagogicznej</t>
  </si>
  <si>
    <t>Wykonanie dokumentacji budowlanej i kosztorysowej związanej z rozbudową CEN w Koszalinie</t>
  </si>
  <si>
    <t>80195 - Pozostała działalność</t>
  </si>
  <si>
    <t>WPF- Projekt pn."Lider Zachodniopomorski" w ramach Programu "Młodzież w działaniu", Akcja 5.1 - Spotkania młodzieży i osób odpowiedzialnych za politykę młodzieżową</t>
  </si>
  <si>
    <t>WPF - "Prowadzenie  Punktu Informacji Europejskiej Europe Direct - Szczecin"</t>
  </si>
  <si>
    <t>Bieżąca obsługa zadań oświatowych</t>
  </si>
  <si>
    <t>Nagrody Marszałka z okazji Dnia Edukacji Narodowej</t>
  </si>
  <si>
    <t>Współorganizacja konkursów przedmiotowych</t>
  </si>
  <si>
    <t>Wspieranie nauczania języka polskiego w szkołach położonych na terenie Brandenburgii oraz Meklemburgii Pomorza Przedniego</t>
  </si>
  <si>
    <t>Zachodniopomorski Konkurs Wiedzy o Samorządzie Terytorialnym i Regionie</t>
  </si>
  <si>
    <t>Współpraca Sekretariatu ds. Młodzieży Województwa Zachodniopomorskiego z młodzieżą oraz z pracownikami młodzieżowymi</t>
  </si>
  <si>
    <t>Świadczenia z zakresu pomocy zdrowotnej dla nauczycieli( wynikające z Karty nauczyciela)</t>
  </si>
  <si>
    <t>803 - Szkolnictwo wyższe</t>
  </si>
  <si>
    <t>80395 - Pozostała działalność</t>
  </si>
  <si>
    <t>Wsparcie prorozwojowej działalności naukowej</t>
  </si>
  <si>
    <t>WPF - Projekt pn."Akademia Zmienia Szczecin - Modernizacja Pałacu pod Globusem" w ramach RPO WZ</t>
  </si>
  <si>
    <t>WPF - Modernizacja budynku internatu przy pl. Orła Bialego 2 w Szczecinie Akademii Sztuki w Szczecinie</t>
  </si>
  <si>
    <t>851 - Ochrona zdrowia</t>
  </si>
  <si>
    <t>85111 - Szpitale ogólne</t>
  </si>
  <si>
    <t>Dotacje celowe dla placówek ochrony zdrowia na prace modernizacyjne i zakup sprzętu medycznego</t>
  </si>
  <si>
    <t>WPF - Rozbudowa Szpitala Dziecięcego SPSZOZ "Zdroje" - utworzenie Zachodniopomorskiego Centrum Opieki Nad Kobietą i Dzieckiem</t>
  </si>
  <si>
    <t>WPF -  "Zwiększenie dostępności i jakości usług medycznych poprzez wyposażenie w sprzęt i urządzenia medyczne SPS ZOZ  Zdroje w Szczecinie"</t>
  </si>
  <si>
    <t>85117 - Zakłady opiekuńczo-lecznicze i pielęgnacyjno-opiekuńcze</t>
  </si>
  <si>
    <t>85118 - Szpitale uzdrowiskowe</t>
  </si>
  <si>
    <t>85141 - Ratownictwo medyczne</t>
  </si>
  <si>
    <t>85148 - Medycyna pracy</t>
  </si>
  <si>
    <t>Zakup usług zdrowotnych w zakresie medycyny pracy</t>
  </si>
  <si>
    <t>85149 - Programy polityki zdrowotnej</t>
  </si>
  <si>
    <t>Dotacje podmiotowe dla placówek ochrony zdrowia na realizację wojewódzkich programów zdrowotnych</t>
  </si>
  <si>
    <t>Programy polityki zdrowotnej</t>
  </si>
  <si>
    <t>85152 - Zapobieganie i zwalczanie AIDS</t>
  </si>
  <si>
    <t>85153 - Zwalczanie narkomanii</t>
  </si>
  <si>
    <t>Wojewódzki Program Przeciwdziałania Uzależnieniom</t>
  </si>
  <si>
    <t>85154 - Przeciwdziałanie alkoholizmowi</t>
  </si>
  <si>
    <t>85156 - Składki na ubezpieczenie zdrowotne oraz świadczenia dla osób nieobjętych obowiązkiem ubezpieczenia zdrowotnego</t>
  </si>
  <si>
    <t>Finansowanie pomocy zdrowotnej dla uczniów, którzy nie podlegają obowiązkowi ubezpieczenia zdrowotnego z innych tytułów</t>
  </si>
  <si>
    <t>85195 - Pozostała działalność</t>
  </si>
  <si>
    <t>Działania na rzecz profilaktyki i promocji zdrowia psychicznego</t>
  </si>
  <si>
    <t>Inne zadania z zakresu ochrony zdrowia</t>
  </si>
  <si>
    <t>Rekompensaty dla członków Rad Społecznych zakładów opieki zdrowotnej</t>
  </si>
  <si>
    <t>WPF- Rozbudowa cz. środkowej budynku głównego wraz z dostosowaniem oddziałów chirurgicznych do wymogów fachowo-sanitarnych w Specjalistycznym Szpitalu im. A. Sokołowskiego w Szczecinie - Zdunowie</t>
  </si>
  <si>
    <t>Dotacje inwestycyjne w ramach  Osi  VII  RPO</t>
  </si>
  <si>
    <t>852 - Pomoc społeczna</t>
  </si>
  <si>
    <t>85201 - Placówki opiekuńczo-wychowawcze</t>
  </si>
  <si>
    <t>Dotacje celowe na zadania bieżące realizowane przez Regionalne Placówki Terapeutyczno-Opiekuńcze</t>
  </si>
  <si>
    <t>Dotacje celowe na inwestycje i zakupy inwestycyjne realizowane przez Regionalne Placówki Terapeutyczno - Opiekuńcze</t>
  </si>
  <si>
    <t>85205 - Zadania w zakresie przeciwdziałania przemocy w rodzinie</t>
  </si>
  <si>
    <t>Wojewódzki Program Przeciwdziałania Przemocy w Rodzinie</t>
  </si>
  <si>
    <t>85217 - Regionalne ośrodki polityki społecznej</t>
  </si>
  <si>
    <t>Realizacja zadań publicznych poza konkursem ofert</t>
  </si>
  <si>
    <t xml:space="preserve">Regionalna Komisja Egzaminacyjna ds. stopnia specjalizacji w zawodzie pracownika socjalnego </t>
  </si>
  <si>
    <t xml:space="preserve">Region dla Rodziny </t>
  </si>
  <si>
    <t>Zadania w zakresie polityki społecznej</t>
  </si>
  <si>
    <t>85226 - Ośrodki adopcyjno-opiekuńcze</t>
  </si>
  <si>
    <t>Ośrodki adopcyjne</t>
  </si>
  <si>
    <t>853 - Pozostałe zadania w zakresie polityki społecznej</t>
  </si>
  <si>
    <t>85311 - Rehabilitacja zawodowa i społeczna osób niepełnosprawnych</t>
  </si>
  <si>
    <t>Dotacja celowa na współfinansowanie kosztów działania zakładów aktywności zawodowej</t>
  </si>
  <si>
    <t>85325 - Fundusz Gwarantowanych Świadczeń Pracowniczych</t>
  </si>
  <si>
    <t>Realizacja zadań Funduszu Gwarantowanych Świadczeń Pracowniczych</t>
  </si>
  <si>
    <t>85332 - Wojewódzkie urzędy pracy</t>
  </si>
  <si>
    <t>WPF - Priorytet X Pomoc Techniczna w ramach PO Kapitał Ludzki</t>
  </si>
  <si>
    <t>WPF - Priorytet X Pomoc Techniczna w ramach PO Kapitał Ludzki - środki w ramach ROEFS</t>
  </si>
  <si>
    <t>Bieżące utrzymanie i działalność Wojewódzkiego Urzędu Pracy w Szczecinie</t>
  </si>
  <si>
    <t>WPF - Wydatki inwestycyjne w ramach Priorytetu X Pomoc Techniczna PO Kapitał Ludzki</t>
  </si>
  <si>
    <t>85395 - Pozostała działalność</t>
  </si>
  <si>
    <t>Priorytet VII, Działanie 7.1 w ramach PO Kapitał Ludzki</t>
  </si>
  <si>
    <t>Priorytet VI, Działanie 6.1 w ramach PO Kapitał Ludzki</t>
  </si>
  <si>
    <t>Priorytet VII, Działanie 7.2 w ramach PO Kapitał Ludzki</t>
  </si>
  <si>
    <t>Priorytet IX, Działanie 9.1 w ramach PO Kapitał Ludzki</t>
  </si>
  <si>
    <t>Priorytet IX, Działanie 9.2 w ramach PO Kapitał Ludzki</t>
  </si>
  <si>
    <t>Priorytet IX, Działanie 9.3 w ramach PO Kapitał Ludzki</t>
  </si>
  <si>
    <t>Priorytet IX, Działanie 9.4 w ramach PO Kapitał Ludzki</t>
  </si>
  <si>
    <t>Priorytet IX, Działanie 9.5 w ramach PO Kapitał Ludzki</t>
  </si>
  <si>
    <t>Prioryet VII, Działanie 7.4 w ramach PO Kapitał Ludzki</t>
  </si>
  <si>
    <t>Priorytet IX, Działanie 9.6 w ramach PO Kapitał Ludzki</t>
  </si>
  <si>
    <t>WPF - Projekt pn.: Profesjonalne kadry - lepsze jutro II w ramach działania 7.1 PO KL</t>
  </si>
  <si>
    <t>WPF - Projekt pn. "Piramida Kompetencji - II edycja" w ramach działania 6.1 PO KL</t>
  </si>
  <si>
    <t>WPF - Projekt pn.: "Zachodniopomorskie talenty - regionalny system stypendialny - IV edycja" w ramach Działania 9.1 PO KL</t>
  </si>
  <si>
    <t>WPF - Projekt pn. "Najlepszy w zawodzie" w ramach Działania 9.2 PO KL</t>
  </si>
  <si>
    <t>854 - Edukacyjna opieka wychowawcza</t>
  </si>
  <si>
    <t>85407 - Placówki wychowania pozaszkolnego</t>
  </si>
  <si>
    <t>Edukacyjna opieka wychowawcza</t>
  </si>
  <si>
    <t>85410 - Internaty i bursy szkolne</t>
  </si>
  <si>
    <t>Prowadzenie internatu przy WZSP/ZCKZiU w Szczecinie</t>
  </si>
  <si>
    <t>Prowadzenie internatu przy I Liceum Ogólnokształcącym w Białym Borze</t>
  </si>
  <si>
    <t>Prowadzenie internatu przy Zespole Kolegiów Nauczycielskich w Wałczu</t>
  </si>
  <si>
    <t>85446 - Dokształcanie i doskonalenie nauczycieli</t>
  </si>
  <si>
    <t>85495 - Pozostała działalność</t>
  </si>
  <si>
    <t>900 - Gospodarka komunalna i ochrona środowiska</t>
  </si>
  <si>
    <t>90001 - Gospodarka ściekowa i ochrona wód</t>
  </si>
  <si>
    <t>Wdrażanie Programu Ochrony Środowiska Województwa Zachodniopomorskiego</t>
  </si>
  <si>
    <t>90002 - Gospodarka odpadami</t>
  </si>
  <si>
    <t>Prowadzenie monitoringu o stanie realizacji Programu Ochrony Środowiska i Planu gospodarki odpadami</t>
  </si>
  <si>
    <t>Plan gospodarki odpadami dla Województwa Zachodniopomorskiego</t>
  </si>
  <si>
    <t>90007 - Zmniejszenie hałasu i wibracji</t>
  </si>
  <si>
    <t>Ochrona powietrza atmosferycznego i klimatu</t>
  </si>
  <si>
    <t>90095 - Pozostała działalność</t>
  </si>
  <si>
    <t>Pozostałe zadania w zakresie ochrony środowiska</t>
  </si>
  <si>
    <t>Zakup licencji oraz systemu informatycznego do weryfikacji i zarządzania opłatami środowiskowymi</t>
  </si>
  <si>
    <t>921 - Kultura i ochrona dziedzictwa narodowego</t>
  </si>
  <si>
    <t>92105 - Pozostałe zadania w zakresie kultury</t>
  </si>
  <si>
    <t>Pozostałe zadania w zakresie kultury</t>
  </si>
  <si>
    <t>92106 - Teatry</t>
  </si>
  <si>
    <t>Dotacja podmiotowa dla Teatru Polskiego w Szczecinie</t>
  </si>
  <si>
    <t>Dotacja podmiotowa dla Opery na Zamku w Szczecinie</t>
  </si>
  <si>
    <t>Dofinansowanie działalności Bałtyckiego Teatru Dramatycznego w Koszalinie</t>
  </si>
  <si>
    <t>Dotacje celowe dla Opery na Zamku w Szczecinie na realizację zadań bieżących</t>
  </si>
  <si>
    <t>WPF - Przebudowa Opery na Zamku w Szczecinie</t>
  </si>
  <si>
    <t>WPF - Architektoniczno - urbanistyczna koncepcja rozbudowy Teatru Polskiego w Szczecinie</t>
  </si>
  <si>
    <t>Dotacje celowe dla Opery na Zamku w Szczecinie na realizację zadań lub zakupów inwestycyjnych</t>
  </si>
  <si>
    <t>92108 - Filharmonie, orkiestry, chóry i kapele</t>
  </si>
  <si>
    <t>Dofinansowanie działalności Filharmonii w Koszalinie</t>
  </si>
  <si>
    <t>92109 - Domy i ośrodki kultury, świetlice i kluby</t>
  </si>
  <si>
    <t>Dotacja podmiotowa dla Zamku Książąt Pomorskich w Szczecinie</t>
  </si>
  <si>
    <t>Współprowadzenie Ośrodka Teatralnego Kana jako wspólnej instytucji kultury  Województwa Zachodniopomorskiego i Miasta Szczecin</t>
  </si>
  <si>
    <t>Dotacja celowa dla Zamku Książąt Pomorskich w Szczecinie na Zachodniopomorski Fundusz Filmowy</t>
  </si>
  <si>
    <t>Dotacje celowe dla Ośrodka Teatralnego Kana w Szczecinie na realizację zadań bieżących</t>
  </si>
  <si>
    <t>Dotacje celowe dla Zamku Książąt Pomorskich w Szczecinie na realizację zadań bieżących</t>
  </si>
  <si>
    <t>WPF - Modernizacja  skrzydła  północnego Zamku Książąt Pomorskich w Szczecinie</t>
  </si>
  <si>
    <t>Dotacje celowe dla Zamku Książąt Pomorskich w Szczecinie na realizację zadań lub zakupów inwestycyjnych</t>
  </si>
  <si>
    <t>92116 - Biblioteki</t>
  </si>
  <si>
    <t>Dotacja podmiotowa dla Książnicy Pomorskiej  w Szczecinie</t>
  </si>
  <si>
    <t>Dotacje celowe dla Książnicy Pomorskiej w Szczecinie na realizację zadań bieżących</t>
  </si>
  <si>
    <t>Dotacje celowe dla Książnicy Pomorskiej  w Szczecinie na realizację zadań lub zakupów inwestycyjnych</t>
  </si>
  <si>
    <t>92118 - Muzea</t>
  </si>
  <si>
    <t>Dotacja podmiotowa dla Muzeum Narodowego w Szczecinie</t>
  </si>
  <si>
    <t>Dotacje celowe dla Muzeum Narodowego w Szczecinie na realizację zadań bieżących</t>
  </si>
  <si>
    <t>WPF - Rozbudowa Muzeum Narodowego w Szczecinie - Muzeum Morskie</t>
  </si>
  <si>
    <t>WPF -  Budowa pawilonu wystawowego służącego celom Centrum Dialogu Przełomy</t>
  </si>
  <si>
    <t>Dotacje celowe dla Muzeum Narodowego w Szczecinie na realizację zadań lub zakupów inwestycyjnych</t>
  </si>
  <si>
    <t>WPF - Muzeum Narodowe w Szczecinie  - Muzeum tradycji regionalnych</t>
  </si>
  <si>
    <t>92119 - Ośrodki ochrony i dokumentacji zabytków</t>
  </si>
  <si>
    <t xml:space="preserve">Dotacja podmiotowa dla Biura Dokumentacji Zabytków w Szczecinie </t>
  </si>
  <si>
    <t>92120 - Ochrona zabytków i opieka nad zabytkami</t>
  </si>
  <si>
    <t xml:space="preserve">Dotacje celowe na dofinansowanie prac remont. i konserw. obiektów zabytkowych </t>
  </si>
  <si>
    <t>92195 - Pozostała działalność</t>
  </si>
  <si>
    <t>Dotacje inwestycyjne w ramach  Osi  VI  RPO</t>
  </si>
  <si>
    <t>925 - Ogrody botaniczne i zoologiczne oraz naturalne obszary i obiekty chronionej przyrody</t>
  </si>
  <si>
    <t>92502 - Parki krajobrazowe</t>
  </si>
  <si>
    <t>Bieżąca działalność Zespołu Parków Krajobrazowych Województwa Zachodniopomorskiego</t>
  </si>
  <si>
    <t>926 - Kultura fizyczna</t>
  </si>
  <si>
    <t>92605 - Zadania w zakresie kultury fizycznej</t>
  </si>
  <si>
    <t>Zadania w zakresie kultury fizycznej i sportu</t>
  </si>
  <si>
    <t>92695 - Pozostała działalność</t>
  </si>
  <si>
    <t>Współorganizacja imprez sportowych</t>
  </si>
  <si>
    <t>Pomoc finansowa dla j.s.t. na modernizację małej infrastruktury sportowej</t>
  </si>
  <si>
    <t>Bieżące utrzymanie urządzeń melioracji wodnych</t>
  </si>
  <si>
    <t>Program dla Odry 2006</t>
  </si>
  <si>
    <t>01078 - Usuwanie skutków klęsk żywiołowych</t>
  </si>
  <si>
    <t>Dotacje dla firm wykonujących pasażerskie regionalne przewozy autobusowe - rekompensata ustawowych ulg i zwolnień w opłatach za przewóz</t>
  </si>
  <si>
    <t xml:space="preserve">71005 - Prace geologiczne (nieinwestycyjne) </t>
  </si>
  <si>
    <t>Pozostałe zadania związane z pracami geologicznymi</t>
  </si>
  <si>
    <t>Zadania z zakresu gospodarki wodnej</t>
  </si>
  <si>
    <t>Zadania wynikające z ustawy o ochronie zdrowia psychicznego</t>
  </si>
  <si>
    <t>85212 - Świadczenia rodzinne, świadczenie z funduszu alimentacyjnego oraz składki na ubezpieczenia emerytalne i rentowe z ubezpieczenia społecznego</t>
  </si>
  <si>
    <t>Koordynacja systemów zabezpieczenia społecznego</t>
  </si>
  <si>
    <t>Bieżąca działanlość Publicznego Ośrodka Adopcyjnego w Szczecinie</t>
  </si>
  <si>
    <t>Bieżąca działalność Publicznego Ośrodka Adopcyjnego w Koszalinie</t>
  </si>
  <si>
    <t>Wypłata świadczeń poborowym oraz obsługa służby zastępczej</t>
  </si>
  <si>
    <t>Dział
Rozdział</t>
  </si>
  <si>
    <t>Wyszczególnienie
Nazwa zadania (działania)</t>
  </si>
  <si>
    <t>Plan na dzień 30.06.2014 r.</t>
  </si>
  <si>
    <t>Wykonanie na dzień  30.06.2014 r.</t>
  </si>
  <si>
    <t>Wsk. wyk. 
w %
(6:5)</t>
  </si>
  <si>
    <t>Kwota wynikająca z harmonogramu na czerwiec</t>
  </si>
  <si>
    <t>Uzasadnienie odchyleń (kol. 7) dla kwot powyżej 1.000 zł</t>
  </si>
  <si>
    <t>1</t>
  </si>
  <si>
    <t>Wydatki ogółem</t>
  </si>
  <si>
    <t>z tego:</t>
  </si>
  <si>
    <t>wydatki bieżące</t>
  </si>
  <si>
    <t>wydatki majątkowe</t>
  </si>
  <si>
    <t>z tego w działach:</t>
  </si>
  <si>
    <t>Współpraca  z organizacjami kombatanckimi działającymi na terenia województwa</t>
  </si>
  <si>
    <t>Rezerwa celowa dla Muzeum Narodowego w Szczecinie na wydatki bieżące związane z realizacją projektu Centrum Dialogu "Przełomy" oraz organizację konkursu na projekt koncepcji  plastyczno - przestrzennej wystawy</t>
  </si>
  <si>
    <t>Rezerwa celowa na dofinansowanie zadań inwestycyjnych placówek służby zdrowia</t>
  </si>
  <si>
    <t xml:space="preserve">Rezerwa celowa na wkłady własne do projektów inwestycyjnych, finansowanie lub dofinansowanie wydatków inwestycyjnych realizowanych przez instytucje kultury oraz zakup dzieł sztuki związanych m.in. z historią i kulturą Pomorza  Zachodniego. </t>
  </si>
  <si>
    <t>Rezerwa celowa na realizację projektu o nazwie "Zwiększenie dostępności i jakości usług medycznych poprzez wyposażenie w sprzęt i urządzenia medyczne SPS ZOZ Zdroje w Szczecinie"</t>
  </si>
  <si>
    <t>90005 - Ochrona powietrza atmosferycznego i klimatu</t>
  </si>
  <si>
    <t>90008 - Ochrona różnorodności biologicznej i krajobrazu</t>
  </si>
  <si>
    <t>90020 - Wpływy i wydatki związane z gromadzeniem środków z opłat produktowych</t>
  </si>
  <si>
    <t>Koszty egzekucyjne związane z opłatami produktowymi</t>
  </si>
  <si>
    <t>System do weryfikacji opłat środowiskowych i zarządzania środkami finansowymi</t>
  </si>
  <si>
    <t xml:space="preserve"> - </t>
  </si>
  <si>
    <t xml:space="preserve">W związku z tym, że  Wydział Administracyjny obsługuje wszystkie  komórki Urzędu, realizacja wydatków jest trudna do ujęcia w sztywnych ramach czasowych i kwotowych, kształtuje się ona nierównomiernie w zależności od wpływających zleceń i terminu realizowanych zadań. </t>
  </si>
  <si>
    <t>-</t>
  </si>
  <si>
    <t>W harmonogramie nie zaplanowano wydatków związanych z konferencją pn. „Region-Gospodarka-Unia”, którą współorganizowało WZ na wniosek Pracodawców RP.</t>
  </si>
  <si>
    <t xml:space="preserve">Wartość odchylenia jest wynikiem zaplanowania środków głównie na rozliczenie zagranicznych podróży służbowych pracowników UMWZ zaangażowanych w realizację zadań związanych ze współpracą ze Skandynawią w wyższej wysokości niż wykonanie.     </t>
  </si>
  <si>
    <t xml:space="preserve">Wartość odchylenia jest wynikiem zaplanowania zapłaty za usługę organizacji konferencji (wynajem sal, nocleg, gastronomia) na lipiec 2014 r. </t>
  </si>
  <si>
    <t xml:space="preserve">Kwota odchylenia powstała w związku z brakiem  możliwości zapłaty za obsługę portalu informacyjnego o stanie bioróżnorodności, z powodu rozbieżności w numerze konta bankowego wskazanym na fakturze.  Sprawę wyjaśniono w lipcu, podpisano aneks do umowy i dokonano zapłaty . </t>
  </si>
  <si>
    <t xml:space="preserve">Kwota odchylenia wynika głównie z trudności w oszacowaniu wydatków ponoszonych m.in. na opłaty za wynajmowane pomieszczenia biurowe, zakup energii  oraz wynikających z rozliczenia  wynagrodzeń osobowych pracowników. Ponadto część wydatków uzależniona jest od daty wpływu faktury.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</si>
  <si>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Kwota odchylenia powstała głównie w związku z błędnym oszacowaniem wielkości wynagrodzenia wynikającego z zawartej umowy zlecenie na prowadzenie magazynów.</t>
  </si>
  <si>
    <t>Odchylenie powstało w związku z poniesieniem niższych, niż zaplanowano w harmonogramie, wydatków na koszty związane z utrzymaniem i eksploatacją urządzeń melioracji wodnych (uzależnionych w dużej mierze od daty wpływu faktur za wykonanie usług).</t>
  </si>
  <si>
    <t xml:space="preserve">Odchylenie wynika z otrzymania większej kwoty refundacji wydatków poniesionych na realizację zadania niż zaplanowano w harmonogramie. </t>
  </si>
  <si>
    <t>Powstałe odchylenie wynika z dokonania, zaplanowanej wstępnie na lipiec, a zrealizowanej w czerwcu br., płatności dot. podróży służbowych pracowników projektu. Przyspieszenie ww. płatności podyktowane było koniecznością rozliczenia transzy dofinansowania projektu  na koniec czerwca br.</t>
  </si>
  <si>
    <t xml:space="preserve">Powstałe odchylenie wynika z większej niż zaplanowano w harmonogramie realizacji wydatków na wynagrodzenia dla pracowników realizujących projekt. </t>
  </si>
  <si>
    <t>Odchylenie powstało w wyniku wcześniejszego od zakładanego terminu złożenia wniosku o dofinansowanie przez OSP Wołczkowo, co wpłynęło również na wcześniejszą wypłatę środków.</t>
  </si>
  <si>
    <t>Zaplanowane na miesiąc czerwiec płatności z tyt. zakupu nagród do konkursów zostały zapłacone w lipcu br.</t>
  </si>
  <si>
    <t>Odchylenie spowodowane zostało ujęciem w harmonogramie wydatków na wypłatę odszkodowania za nieruchomość pozyskaną pod realizację inwestycji, gdyż na dzień sporządzania harmonogramu wydatków zachodziło duże prawdopodobieństwo wydania przez Wojewodę Zachodniopomorskiego decyzji odszkodowawczej i wypłaty odszkodowania.</t>
  </si>
  <si>
    <t>Odchylenie wynika z późniejszej niż pierwotnie planowano płatności za oprogramowanie MapInfo. Przewidywano, że wydatek zostanie poniesiony w czerwcu br. (zgodnie z umową w tym miesiącu opragramowanie zostało przekazane, sprawdzone i zainstalowane), jednak faktura wpłynęła do WZS z końcem miesiąca, co spowodowało przesunięcie terminu płatności na lipiec br.</t>
  </si>
  <si>
    <t>W związku z tym, że płatności dokonywane są w terminach zależnych od daty wpłynięcia danej faktury nie zawsze istnieje możliwość precyzyjnego określenia dnia zapłaty. Ponieważ pierwsza z dwóch faktur za usługę szkoleniową wpłynęła z opóźnieniem, płatność z tytułu kolejnej faktury ujęto w harmonogramie w miesiącu lipcu br., natomiast faktycznie płatność nastąpiła 30 czerwca br.</t>
  </si>
  <si>
    <t>Odchylenie spowodowane zostało trudnościami w precyzyjnym określeniu daty wpływu faktur za media. W harmonogramie za miesiąc czerwiec zostay uwzględnione wydatki za media, których termin płatności przypada na miesiąc lipiec br.</t>
  </si>
  <si>
    <t>Odchylenie spowodowane zostało trudnościami w precyzyjnym określeniu wydatków do harmonogramu wydatków. W ramach zadania prowadzone są zarówno roboty planowane jak i nieplanowane (roboty awaryjne - wymagające natychmiastowej reakcji ze strony zarządu drogi), których wartość i koszt są trudne do przewidzenia.</t>
  </si>
  <si>
    <t>Odchylenie spowodowane zostało wydatkowaniem wyższych niż zaplanowano w harmonogramie środków finansowych  związanych z bieżącym funkcjonowaniem GPI.</t>
  </si>
  <si>
    <t>--</t>
  </si>
  <si>
    <t xml:space="preserve">W harmonogramie sporządzonym pod koniec czerwca uwzględnione zostały wydatki na materiały promocyjne (poligrafia). Na skutek opóźnienia w realizacji przedmiotu umowy przez wykonawcę płatności zrealizowane zostały w miesiącu lipcu.  </t>
  </si>
  <si>
    <t xml:space="preserve">Rachunek za opał wpłynął później niż zaplanowano i został zapłacony w miesiącu lipcu 2014 r. </t>
  </si>
  <si>
    <t>Zaplanowane w  harmonogramie szkolenie  dla Rady Pedagogicznej Zespołu Szkół Medycznych w Świnoujściu zostało odwołane.</t>
  </si>
  <si>
    <t>Pomoc finansowa dla gmin województwa zachodniopomorskiego na zadania realizowane w ramach programu "Biblioteka+" (wydatki bieżące)</t>
  </si>
  <si>
    <t>Pomoc finansowa dla gmin województwa zachodniopomorskiego na zadania realizowane w ramach programu "Biblioteka+" (wydatki majątkowe)</t>
  </si>
  <si>
    <t>Powstałe odchylenie wynika z braku dokonania przez Dysponenta korekty harmonogramu w celu ujęcia wydatków zgodnie z terminem ich poniesienia ( w I półroczu).</t>
  </si>
  <si>
    <t>Powstałe odchylenie wynika z wcześniejszego niż zakładano złożenia przez uczelnię wyższą sprawozdania, co miało wpływ na wcześniejsze niż zakładano w harmonogramie przekazanie dotacji. Ponadto uregulowano wcześniej niż zakładano w harmonogramie koszty zakupu usług (catering, fotograf i druk zaproszeń dotyczących wydarzenia "Zachodniopomorskie Noble").</t>
  </si>
  <si>
    <t>Powstałe odchylenie wynika z wcześniejszego niż zakładano podpisania umów na realizację zadań przez organizacje prowadzące działalność pożytku publicznego, co przełożyło się na wcześniejszą realizację wydatków (zgodnie z zawartymi umowami).
Ponadto wypłacono stypendia Marszałka Województwa Zachodniopomorskiego dla osób profesjonalnie zajmujących się twórczością artystyczną (których realizację planowano w harmonogramie na II półrocze),  nagrody finansowe Marszałka Województwa Zachodniopomorskiego (które wypłacane są zgodnie ze składanymi wnioskami w tym zakresie), pobrano zaliczkę na zakup nagród.</t>
  </si>
  <si>
    <t>Odchylenie wynika głównie z refundacji wynagrodzeń wraz z pochodnymi pracowników finansowanych w ramach projektów unijnych, które przeprowadzane są w momencie zatwierdzenia wniosków oraz otrzymania przeznaczonych na te wypłaty środków.</t>
  </si>
  <si>
    <t>Kwota odchylenia wynika z rozliczenia wynagrodzeń pracowników    zatrudnionych w niepełnym wymiarze czasu pracy do obsługi projektów realizowanych w ramach Instrumentu Finansowego LIFE+.</t>
  </si>
  <si>
    <t>Odchylenie powstało w związku z tym, że zgodnie z zapisami umowy zawartej na doradztwo techniczne w zakresie kontroli procesu produkcji i odbiorów technicznych pojazdów, płatności za wykonaną usługę odbywają się na podstawie wystawionego przez wykonawcę rachunku po wykonaniu danej usługi z terminem płatności 21 dni, natomiast składki ubezpieczenia i podatek dochodowy rozliczane są w następnym m-cu licząc od dnia złożenia przez wykonawcę rachunku.</t>
  </si>
  <si>
    <t>Kwota odchylenia zawiera koszty personelu zaangażowanego w realizację projektu, które zostały przesunięte na kolejne miesiące.</t>
  </si>
  <si>
    <t xml:space="preserve">Na poziom realizacji wydatków na administrowanie, utrzymanie
i wynajem nieruchomości, w których Urząd Marszałkowski ma swoją siedzibę ma wpływ rzeczywiste zużycie mediów w okresie rozliczeniowym, trudne do oszacowania w chwili sporządzania harmonogramu. </t>
  </si>
  <si>
    <t xml:space="preserve">Odchylenie jest wynikiem rezygnacji z zakupu publikacji w I półroczu br. i przesunięciem go na  II półrocze br. </t>
  </si>
  <si>
    <t>W harmonogramie zaplanowane były zakupy pomocy dydaktycznych i materiałów koniecznych do wyposażenia pracowni, zakupy te będę dokonane po wykonaniu drobnego remontu pracowni we własnym zakresie ponadto nie uwzględnione zostało rozliczenie energii  i zaplanowano większą kwotę na wydatki związane z energią elektryczną.</t>
  </si>
  <si>
    <t>Wydatki związane z wizytą zaproszonych nauczycieli z krajów partnerskich do Koszalina zaplanowane były w harmonogramie w II półroczu br. jednak wizyta odbyła się w miesiącu czerwcu.</t>
  </si>
  <si>
    <t>Odchylenie wynika z podwójnego ujęcia w harmonogramie kwoty wydatku na druk wydawnictwa  „Zachodniopomorski Szlak Żeglarski”, która faktycznie została zrealizowana w I kwartale, natomiast w wyniku otrzymanej w II kwartale refundacji nastąpiła zmiana źródła jego finansowania,  co nie zostało skorygowane w prognozie wydatku.</t>
  </si>
  <si>
    <t>Wysokość wykonanych wydatków uzależniowa jest od kosztów administrowania nieruchomościami, których nie można dokładnie oszacować. Wyższe wydatki od planowanych na I półrocze br. wiążą się głównie z większą liczbą nieruchomości pozostających w zasobie Województwa oraz wyższymi niż zakładano kosztami zużycia mediów.</t>
  </si>
  <si>
    <t>Wysokość wykonanych wydatków jest wyższa niż zakładano w harmonogramie ze względu na specyfikę kosztów administrowania nieruchomościami, których nie można dokładnie oszacować. Wyższe wydatki od planowanych na I półrocze br. wiążą się głównie z większą liczbą nieruchomości pozostających w zasobie Województwa oraz wyższymi niż zakładano kosztami zużycia mediów.</t>
  </si>
  <si>
    <t xml:space="preserve">Odchylenie wynika z tego, iż planowany  w czerwcu przelew dotacji przyznanej dla Progress Group (zgodnie z umową nr 8/WTGiP.II.2014)  nastąpił w ostatnim dniu terminu płatności tj. 2 lipca br. </t>
  </si>
  <si>
    <t xml:space="preserve">Odchylenie wynika z tego, że   planowane w czerwcu wyjazdowe posiedzenie kapituły konkursowej przeniesione zostało na wrzesień br. W dniu 25 czerwca 2014 r. odbyło się stacjonarne bezkosztowe posiedzenie kapituły konkursowej w siedzibie UMWZ. </t>
  </si>
  <si>
    <t xml:space="preserve">Odchylenie dotyczy wydatków związanych z promocją regionu za pośrednictwem mediów, planowanych do poniesienia w czerwcu br., a przesuniętych do realizacji na kolejne kwartały. </t>
  </si>
  <si>
    <t xml:space="preserve">Wykonane wydatki są niższe od planowanych w harmonogramie, ponieważ zakup ksiegozbioru został przesuniety na II półrocze, a  wypłacone zasiłki chorobowe i opiekuńcze zmniejszyły wydatki na wynagrodzeniach osobowych. </t>
  </si>
  <si>
    <t xml:space="preserve"> </t>
  </si>
  <si>
    <t>WPF - Wspieranie realizacji zadań publicznych Województwa Zachodniopomorskiego
w zakresie upowszechniania kultury fizycznej</t>
  </si>
  <si>
    <t>WPF - Wspieranie realizacji zadań publicznych Województwa Zachodniopomorskiego 
w zakresie upowszechniania kultury fizycznej</t>
  </si>
  <si>
    <t>Tabela Nr 5</t>
  </si>
  <si>
    <t>Kwota odchylenia 
(4-6)</t>
  </si>
  <si>
    <t xml:space="preserve">W czerwcu br. ZWZ podjął uchwałę o objęciu nowych udziałów oraz podpisał stosowne oświadczenie.  Zakupy udziałów zrealizowano w lipcu br. </t>
  </si>
  <si>
    <t>W harmonogramie nie zostały ujęte: płatność związana z promocją turystyczną województwa podczas konferencji "Rynek turystyczny" oraz  zaliczka na zakup  nagród dla uczestników konkursu dla dzieci i młodzieży promującego turystykę wodną podczas Dni Morza.</t>
  </si>
  <si>
    <t>Odchylenie wynika z przesunięcia planowanych na miesiąc lipiec płatności dotyczących zakupu materiałów promocyjnych na koniec czerwca br. (przedterminowe wykonanie zamówienia).</t>
  </si>
  <si>
    <t>Odchylenie jest wynikiem zaplanowania środków na wynagrodzenia dla pracowników zaangażowanych w realizację projektu w kwocie wyższej niż rzeczywiście wykonana.</t>
  </si>
  <si>
    <t>Wartość odchylenia wynika ze zwiększonych opłat na utrzymanie 
i bieżącą działalność  jednostki dotyczących zakupu energii elektrycznej, rozliczeń za telefony i podróże służbowe oraz różnic kursowych.</t>
  </si>
  <si>
    <t xml:space="preserve">Zakup nośnika promocyjnego w postaci ścianki promocyjnej dla Wydziału Zamiejscowego Urzędu Marszałkowskiego Województwa Zachodniopomorskiego  w Koszalinie nie został uwzględniony w harmonogramie na czerwiec. </t>
  </si>
  <si>
    <r>
      <t xml:space="preserve">8.3 Wykonanie planu wydatków budżetowych wraz z uzasadnieniem odchyleń wykonanych wydatków budżetowych w okresie I półrocza 2014 roku do kwot ujętych w harmonogramie za czerwiec 2014 r. </t>
    </r>
    <r>
      <rPr>
        <sz val="16"/>
        <rFont val="Arial"/>
        <family val="2"/>
        <charset val="238"/>
      </rPr>
      <t>- wg zadań (działań) budżetowych</t>
    </r>
  </si>
  <si>
    <t>Tabela Nr  4</t>
  </si>
  <si>
    <r>
      <t xml:space="preserve">8.2 Wykonanie planu dochodów budżetowych wraz z uzasadnieniem odchyleń wykonanych dochodów budżetowych w okresie I półrocza 2014 roku do kwot ujętych w harmonogramie za czerwiec 2014 r. </t>
    </r>
    <r>
      <rPr>
        <sz val="16"/>
        <rFont val="Arial"/>
        <family val="2"/>
        <charset val="238"/>
      </rPr>
      <t>– wg rozdziałów i głównych źródeł</t>
    </r>
  </si>
  <si>
    <t>Dział / Rozdział</t>
  </si>
  <si>
    <t>Paragraf</t>
  </si>
  <si>
    <t>Wyszczególnienie</t>
  </si>
  <si>
    <t>Plan na dzień
 2014-06-30</t>
  </si>
  <si>
    <t>Wyk. na dzień 
2014-06-30</t>
  </si>
  <si>
    <t>Wsk. Wyk. % (5 : 4)</t>
  </si>
  <si>
    <t>Kwota odchylenia 
(5-7)</t>
  </si>
  <si>
    <t>Uzasadnienie odchyleń (kol. 8)  dla kwot powyżej/poniżej 1.000 zł</t>
  </si>
  <si>
    <t>RAZEM</t>
  </si>
  <si>
    <t>I. DOCHODY BIEŻĄCE</t>
  </si>
  <si>
    <t>1. Dochody własne</t>
  </si>
  <si>
    <t>1) Udział województwa w podatkach stanowiących 
     dochód budżetu</t>
  </si>
  <si>
    <t>- w podatku dochodowym od osób fizycznych</t>
  </si>
  <si>
    <t>- w podatku dochodowym od osób prawnych</t>
  </si>
  <si>
    <t>2) Dochody uzyskiwane z działalności jednostek budżetowych</t>
  </si>
  <si>
    <t>3) Dochody z najmu i dzierżawy majątku województwa</t>
  </si>
  <si>
    <t>2. Subwencja ogólna</t>
  </si>
  <si>
    <t>1) Część oświatowa subwencji ogólnej</t>
  </si>
  <si>
    <t>2) Część wyrównawcza subwencji ogólnej</t>
  </si>
  <si>
    <t>3) Część regionalna subwencji ogólnej</t>
  </si>
  <si>
    <t>3. Dotacja z budżetu państwa na zadania własne</t>
  </si>
  <si>
    <t xml:space="preserve">4. Środki i dotacje z funduszy </t>
  </si>
  <si>
    <t>5. Dotacje celowe i płatności</t>
  </si>
  <si>
    <t>6. Środki pochodzące ze źródeł zagranicznych</t>
  </si>
  <si>
    <t xml:space="preserve">7. Wkład własny krajowy z innych źródeł </t>
  </si>
  <si>
    <t>8. Dotacje na zadania własne realizowane na mocy
    porozumień z j.s.t.</t>
  </si>
  <si>
    <t>10. Pomoc finansowa udzielona pomiędzy j.s.t.</t>
  </si>
  <si>
    <t>11. Dotacje z budżetu państwa na zadania własne realizowane na podstawie porozumień z organami administracji rządowej</t>
  </si>
  <si>
    <t>12. Dotacje z budżetu państwa na realizację zadań   
    zleconych</t>
  </si>
  <si>
    <t xml:space="preserve">II. DOCHODY MAJĄTKOWE </t>
  </si>
  <si>
    <t>1) Dochody uzyskiwane z działalności jednostek budżetowych</t>
  </si>
  <si>
    <t>2) Dochody ze sprzedaży  majątku województwa</t>
  </si>
  <si>
    <t>2. Środki pochodzące ze źródeł zagranicznych</t>
  </si>
  <si>
    <t xml:space="preserve">3. Wkład własny krajowy z innych źródeł </t>
  </si>
  <si>
    <t>4. Dotacje celowe i płatności</t>
  </si>
  <si>
    <t xml:space="preserve">5. Pomoc finansowa udzielona pomiędzy j.s.t </t>
  </si>
  <si>
    <t>6. Dotacje na zadania własne realizowane na mocy
    porozumień z j.s.t.</t>
  </si>
  <si>
    <t>7. Środki i dotacje dotacje z funduszy</t>
  </si>
  <si>
    <t>8. Dotacje z budżetu państwa na zadania własne</t>
  </si>
  <si>
    <t>9. Dotacje z budżetu państwa na realizację zadań zleconych</t>
  </si>
  <si>
    <t>092 0 - Pozostałe odsetki</t>
  </si>
  <si>
    <t>097 0 - Wpływy z różnych dochodów</t>
  </si>
  <si>
    <t>628 0 - Środki otrzymane od pozostałych jednostek zaliczanych do sektora finansów publicznych na finansowanie lub dofinansowanie kosztów realizacji inwestycji i zakupów inwestycyjnych jednostek zaliczanych do sektora finansów publicznych</t>
  </si>
  <si>
    <t>058 0 - Grzywny i inne kary pieniężne od osób prawnych i innych jednostek organizacyjnych</t>
  </si>
  <si>
    <t>Kwota odchylenia stanowi karę umowną z tytułu odstąpienia od umowy przez Zakład Usług Inżynieryjnych APEKS,  wpłaconą 26 czerwca 2014 r.</t>
  </si>
  <si>
    <t>092 1 - Pozostałe odsetki</t>
  </si>
  <si>
    <t>221 0 - Dotacje celowe otrzymane z budżetu państwa na zadania bieżące z zakresu administracji rządowej oraz inne zadania zlecone ustawami realizowane przez samorząd województwa</t>
  </si>
  <si>
    <t>236 0 - Dochody jednostek samorządu terytorialnego związane z realizacją zadań z zakresu administracji rządowej oraz innych zadań zleconych ustawami</t>
  </si>
  <si>
    <t>628 2 - Środki otrzymane od pozostałych jednostek zaliczanych do sektora finansów publicznych na finansowanie lub dofinansowanie kosztów realizacji inwestycji i zakupów inwestycyjnych jednostek zaliczanych do sektora finansów publicznych</t>
  </si>
  <si>
    <t>629 1 - Środki przekazane przez pozostałe jednostki zaliczane do sektora finansów publicznych na finansowanie lub dofinansowanie kosztów realizacji inwestycji i zakupów inwestycyjnych jednostek niezaliczanych do sektora finansów publicznych</t>
  </si>
  <si>
    <t>651 0 - Dotacje celowe otrzymane z budżetu państwa na inwestycje i zakupy inwestycyjne z zakresu administracji rządowej oraz inne zadania zlecone ustawami realizowane przez samorząd województwa</t>
  </si>
  <si>
    <t>651 7 - Dotacje celowe otrzymane z budżetu państwa na inwestycje i zakupy inwestycyjne z zakresu administracji rządowej oraz inne zadania zlecone ustawami realizowane przez samorząd województwa</t>
  </si>
  <si>
    <t>651 9 - Dotacje celowe otrzymane z budżetu państwa na inwestycje i zakupy inwestycyjne z zakresu administracji rządowej oraz inne zadania zlecone ustawami realizowane przez samorząd województwa</t>
  </si>
  <si>
    <t>662 0 - Dotacje celowe otrzymane z powiatu na inwestycje i zakupy inwestycyjne realizowane na podstawie porozumień (umów) między jednostkami samorządu terytorialnego</t>
  </si>
  <si>
    <t>221 8 - Dotacje celowe otrzymane z budżetu państwa na zadania bieżące z zakresu administracji rządowej oraz inne zadania zlecone ustawami realizowane przez samorząd województwa</t>
  </si>
  <si>
    <t>221 9 - Dotacje celowe otrzymane z budżetu państwa na zadania bieżące z zakresu administracji rządowej oraz inne zadania zlecone ustawami realizowane przez samorząd województwa</t>
  </si>
  <si>
    <t>270 8 - Środki na dofinansowanie własnych zadań bieżących gmin (związków gmin), powiatów (związków powiatów), samorządów województw, pozyskane z innych źródeł</t>
  </si>
  <si>
    <t>270 9 - Środki na dofinansowanie własnych zadań bieżących gmin (związków gmin), powiatów (związków powiatów), samorządów województw, pozyskane z innych źródeł</t>
  </si>
  <si>
    <t>069 0 - Wpływy z różnych opłat</t>
  </si>
  <si>
    <t>Odchylenie wynika z wyższych, niż planowano, dochodów z tytułu wyłączenia gruntów rolnych z produkcji  (trudnych do oszacowania), które wpływają na podstawie decyzji wydanych przez starostów.</t>
  </si>
  <si>
    <t>091 0 - Odsetki od nieterminowych wpłat z tytułu podatków i opłat</t>
  </si>
  <si>
    <t>Odchylenie wynika z trudności w oszacowaniu odsetek odsetek generowanych od wolnych środków na rachunku bankowym.</t>
  </si>
  <si>
    <t>Odchylenie wynika z wpływu w czerwcu br. na rachunek Województwa dotacji celowej finansującej wydatki związane z szacowaniem i  wypłatą odszkodowań za szkody wyrządzone przez zwierzęta łowne w uprawach i płodach rolnych - zgodnie z zapotrzebowaniem na lipiec złożonym do Wojewody Zachodniopomorskiego.</t>
  </si>
  <si>
    <t>200 0 - Dotacje celowe w ramach programów finansowanych z udziałem środków europejskich oraz środków, o których mowa w art. 5 ust. 1 pkt 3 oraz ust. 3 pkt 5 i 6 ustawy, lub płatności w ramach budżetu środków europejskich</t>
  </si>
  <si>
    <t>200 8 - Dotacje celowe w ramach programów finansowanych z udziałem środków europejskich oraz środków, o których mowa w art. 5 ust. 1 pkt 3 oraz ust. 3 pkt 5 i 6 ustawy, lub płatności w ramach budżetu środków europejskich</t>
  </si>
  <si>
    <t>200 9 - Dotacje celowe w ramach programów finansowanych z udziałem środków europejskich oraz środków, o których mowa w art. 5 ust. 1 pkt 3 oraz ust. 3 pkt 5 i 6 ustawy, lub płatności w ramach budżetu środków europejskich</t>
  </si>
  <si>
    <t>090 0 - Odsetki od dotacji oraz płatności: wykorzystanych niezgodnie z przeznaczeniem lub wykorzystanych z naruszeniem procedur, o których mowa w art. 184 ustawy, pobranych nienależnie lub w nadmiernej wysokości</t>
  </si>
  <si>
    <t>200 7 - Dotacje celowe w ramach programów finansowanych z udziałem środków europejskich oraz środków, o których mowa w art. 5 ust. 1 pkt 3 oraz ust. 3 pkt 5 i 6 ustawy, lub płatności w ramach budżetu środków europejskich</t>
  </si>
  <si>
    <t>291 0 - Wpływy ze zwrotów dotacji oraz płatności, w tym wykorzystanych niezgodnie z przeznaczeniem lub wykorzystanych z naruszeniem procedur, o których mowa w art. 184 ustawy, pobranych nienależnie lub w nadmiernej wysokości</t>
  </si>
  <si>
    <t>291 8 - Wpływy ze zwrotów dotacji oraz płatności, w tym wykorzystanych niezgodnie z przeznaczeniem lub wykorzystanych z naruszeniem procedur, o których mowa w art. 184 ustawy, pobranych nienależnie lub w nadmiernej wysokości</t>
  </si>
  <si>
    <t>291 9 - Wpływy ze zwrotów dotacji oraz płatności, w tym wykorzystanych niezgodnie z przeznaczeniem lub wykorzystanych z naruszeniem procedur, o których mowa w art. 184 ustawy, pobranych nienależnie lub w nadmiernej wysokości</t>
  </si>
  <si>
    <t>092 9 - Pozostałe odsetki</t>
  </si>
  <si>
    <t xml:space="preserve">Na kwotę odchylenia składają się nieplanowane wpływy z odsetek od czasowo wolnych środków na rachunku otwartym do obsługi projektów w ramach PO Kapitał Ludzki. </t>
  </si>
  <si>
    <t>075 0 - Dochody z najmu i dzierżawy składników majątkowych Skarbu Państwa,  jednostek samorządu terytorialnego lub  innych jednostek zaliczanych do sektora finansów publicznych oraz innych umów o podobnym charakterze</t>
  </si>
  <si>
    <t>Odchylenie wynika z trudności w oszacowaniu dochodów z tytułu odsetek od wolnych środków na rachunku projektu realizowanego w ramach POIiŚ  oraz odsetek karnych za nieterminowe regulowanie czynszu dzierżawnego przez Przewozy Regionalne Sp. z o.o. w I półroczu 2014 r.</t>
  </si>
  <si>
    <t>233 0 - Dotacje celowe otrzymane od samorządu województwa na zadania bieżące realizowane na podstawie porozumień (umów) między jednostkami samorządu terytorialnego</t>
  </si>
  <si>
    <t>620 7 - Dotacje celowe w ramach programów finansowanych z udziałem środków europejskich oraz środków, o których mowa w art. 5 ust. 1 pkt 3 oraz ust. 3 pkt 5 i 6 ustawy, lub płatności w ramach budżetu środków europejskich</t>
  </si>
  <si>
    <t>626 0 - Dotacje otrzymane z państwowych funduszy celowych na finansowanie lub dofinansowanie kosztów realizacji inwestycji i zakupów inwestycyjnych jednostek sektora finansów publicznych</t>
  </si>
  <si>
    <t>629 0 - Środki przekazane przez pozostałe jednostki zaliczane do sektora finansów publicznych na finansowanie lub dofinansowanie kosztów realizacji inwestycji i zakupów inwestycyjnych jednostek niezaliczanych do sektora finansów publicznych</t>
  </si>
  <si>
    <t>653 0 - Dotacje celowe otrzymane z budżetu państwa na realizację inwestycji i zakupów inwestycyjnych własnych samorządu województwa</t>
  </si>
  <si>
    <t>Dotacja otrzymywana od Wojewody Zachodniopomorskiego, którą Województwo, na podstawie zawartych umów, przekazuje przewoźnikom autobusowym wykonującym krajowe autobusowe przewozy. Odchylenie powstało na skutek trudności w oszacowaniu wielkości dopłat do biletów ulgowych przekazywanych przewoźnikom drogowym, które z kolei zależą od ilości pasażerów korzystających z ulg w transporcie autobusowym.</t>
  </si>
  <si>
    <t>057 0 - Grzywny, mandaty i inne kary pieniężne od osób fizycznych</t>
  </si>
  <si>
    <t>058 7 - Grzywny i inne kary pieniężne od osób prawnych i innych jednostek organizacyjnych</t>
  </si>
  <si>
    <t>058 9 - Grzywny i inne kary pieniężne od osób prawnych i innych jednostek organizacyjnych</t>
  </si>
  <si>
    <t>083 0 - Wpływy z usług</t>
  </si>
  <si>
    <t>087 0 - Wpływy ze sprzedaży składników majątkowych</t>
  </si>
  <si>
    <t>630 0 - Dotacja celowa otrzymana z tytułu pomocy finansowej udzielanej między jednostkami samorządu terytorialnego na dofinansowanie własnych zadań inwestycyjnych i zakupów inwestycyjnych</t>
  </si>
  <si>
    <t xml:space="preserve">Kwota odchylenia stanowi dochód z tytułu pomocy finansowej udzielonej Województwu od innych j.s.t. na dofinansowanie zadań inwestycyjnych z zakresu przebudowy dróg i bezpieczeństwa ruchu drogowego, której wpływ zaplanowano na lipiec. </t>
  </si>
  <si>
    <t>630 9 - Dotacja celowa otrzymana z tytułu pomocy finansowej udzielanej między jednostkami samorządu terytorialnego na dofinansowanie własnych zadań inwestycyjnych i zakupów inwestycyjnych</t>
  </si>
  <si>
    <t>Kwota odchylenia stanowi zwrot poniesionych kosztów za wydane zaświadczenia ADR w 2013 r. w wysokości 10.629 zł. Kwota ta została przesunięta na sumy do wyjaśnienia (poza budżetem) w celu ustalenia możliwości jej rozliczenia w ramach dotacji przyznanej na 2014 r.</t>
  </si>
  <si>
    <t>270 0 - Środki na dofinansowanie własnych zadań bieżących gmin (związków gmin), powiatów (związków powiatów), samorządów województw, pozyskane z innych źródeł</t>
  </si>
  <si>
    <t>047 0 - Wpływy z opłat za trwały zarząd, użytkowanie, służebności i użytkowanie wieczyste nieruchomości</t>
  </si>
  <si>
    <t>077 0 - Wpłaty z tytułu odpłatnego nabycia prawa własności oraz prawa użytkowania wieczystego nieruchomości</t>
  </si>
  <si>
    <t>Odchylenie dotyczy dochodów  związanych z wpłatami odszkodowań za zajmowane lokale i wynagrodzeń za korzystanie z nieruchomości bez tytułu prawnego .</t>
  </si>
  <si>
    <t>Nieplanowane dochody z tytułu naliczonych odsetek od środków zgromadzonych na rachunku bankowym Regionalnego Biura Gospodarki Przestrzennej Województwa Zachodniopomorskiego</t>
  </si>
  <si>
    <t>246 0 - Środki otrzymane od pozostałych jednostek zaliczanych do sektora finansów publicznych na realizację zadań bieżących jednostek zaliczanych do sektora finansów publicznych</t>
  </si>
  <si>
    <t>Powstałe odchylenie wynika z braku możliwości dokładnego oszacowania wpływów z opłat związanych ze sprzedażą oraz udostępnianiem map i materiałów z państwowego zasobu geodezyjnego i kartograficznego oraz trudnością w oszacowaniu wpływów z usług dotyczących ww. zadań</t>
  </si>
  <si>
    <r>
      <t>Nieplanowane dochody z tytułu naliczonych odsetek bankowych od środków zgromadzonych na rachunku bankowym prowadzonym do obsługi projektu pn.</t>
    </r>
    <r>
      <rPr>
        <i/>
        <sz val="11"/>
        <rFont val="Calibri"/>
        <family val="2"/>
        <charset val="238"/>
      </rPr>
      <t xml:space="preserve"> "Zachodniopomorskie Regionalne Obserwatorium  Terytorialne podstawą rozwoju regionu" </t>
    </r>
    <r>
      <rPr>
        <sz val="11"/>
        <rFont val="Calibri"/>
        <family val="2"/>
        <charset val="238"/>
      </rPr>
      <t>w ramach działania 5.2 PO KL.</t>
    </r>
  </si>
  <si>
    <t>223 0 - Dotacje celowe otrzymane z budżetu państwa na realizację bieżących zadań własnych samorządu województwa</t>
  </si>
  <si>
    <t>Odchylenie dotyczy dochodów realizowanych z tytułu partycypacji WUP w Szczecinie w kosztach eksploatacji zajmowanego budynku, opłat związanych z eksploatacją pomieszczeń biurowych przez Publiczny Ośrodek Adopcyjny oraz wpłat pracowników  z tytułu ponadlimitowych rozmów telefonicznych  i wynika z tego, że wpływy te nie stanowią opłat stałych, stąd ich wysokość jest trudna do oszacowania.</t>
  </si>
  <si>
    <t>Dochody dotyczące porozumienia o współpracy przy organizacji wydarzenia towarzyszącego  10. Forum Samorządowemu zawartego  między Województwem Zachodniopomorskim a  WFOŚiGW, zaplanowane w harmonogramie w lipcu, wpłynęły wcześniej, tj. w czerwcu.</t>
  </si>
  <si>
    <t>222 0 - Dotacje celowe otrzymane z budżetu państwa na zadania bieżące realizowane przez samorząd województwa na podstawie porozumień z organami administracji rządowej</t>
  </si>
  <si>
    <t>756 - Dochody od osób prawnych, od osób fizycznych i od innych jednostek nie posiadających osobowości prawnej oraz wydatki związane z ich poborem</t>
  </si>
  <si>
    <t>75618 - Wpływy z innych opłat stanowiących dochody jednostek samorządu terytorialnego na podstawie ustaw</t>
  </si>
  <si>
    <t>048 0 - Wpływy z opłat za zezwolenia na sprzedaż napojów alkoholowych</t>
  </si>
  <si>
    <t>049 0 - Wpływy z innych lokalnych opłat pobieranych przez jednostki samorządu terytorialnego na podstawie odrębnych ustaw</t>
  </si>
  <si>
    <t xml:space="preserve">Odchylenie powstało na skutek trudności w oszacowaniu wielkości wpływów z tytułu zajęcia pasa drogowego, które są uzależnione od ilości wydanych decyzji oraz ilości dni i powierzchni zajęcia pasa drogowego. </t>
  </si>
  <si>
    <t>Kwota odchylenie wynika głównie z uzyskania ponadplanowych dochodów z tytułu opłat za zezwolenia na wykonywanie regularnych i regularnych specjalnych przewozów osób w krajowym transporcie drogowym. Dochody te są trudne do oszacowania, bowiem zależą od ilości pozytywnie rozpatrzonych wniosków złożonych przez przewoźników w sprawie wydania lub zmiany zezwoleń na przewóz osób.</t>
  </si>
  <si>
    <t>75623 - Udziały województw w podatkach stanowiących dochód budżetu państwa</t>
  </si>
  <si>
    <t>001 0 - Podatek dochodowy od osób fizycznych</t>
  </si>
  <si>
    <t>Powstałe odchylenie wynika z przyjęcia w harmonogramie na miesiąc czerwiec prognozy dochodów ustalonej na podstawie struktury wykonania 2013 roku.</t>
  </si>
  <si>
    <t>002 0 - Podatek dochodowy od osób prawnych</t>
  </si>
  <si>
    <t xml:space="preserve">Powstałe odchylenie wynika z przyjęcia w harmonogramie na miesiąc czerwiec prognozy dochodów ustalonej na podstawie struktur wykonania z lat ubiegłych. </t>
  </si>
  <si>
    <t>75801 - Część oświatowa subwencji ogólnej dla jednostek samorządu terytorialnego</t>
  </si>
  <si>
    <t>292 0 - Subwencje ogólne z budżetu państwa</t>
  </si>
  <si>
    <t>75804 - Część wyrównawcza subwencji ogólnej dla województw</t>
  </si>
  <si>
    <t>75814 - Różne rozliczenia finansowe</t>
  </si>
  <si>
    <t>Odchylenie powstało w związku z brakiem możliwości dokładnego ustalenia prognozowanych odsetek przewidzianych do uzyskania w poszczególnych miesiącach br. z powodu zmiennej wielkości środków lokowanych na rachunkach bankowych oraz zmiennego oprocentowania.</t>
  </si>
  <si>
    <t>Ponadplanowe dochody z tytułu zwrotu podatku VAT naliczanego w ramach relizacji wydatków bieżących, które zależne są od ilości i wartości faktur kwalifikowanych do odzyskania podatku VAT.</t>
  </si>
  <si>
    <t>75833 - Część regionalna subwencji ogólnej dla województw</t>
  </si>
  <si>
    <t>75861 - Regionalne Programy Operacyjne 2007-2013</t>
  </si>
  <si>
    <t>Nieplanowane dochody z tytułu naliczonych odsetek bankowych od środków zgromadzonych na rachunkach bankowych prowadzonym do obsługi projektów prowadzonych do obsługi projektów w ramach RPO WZ,</t>
  </si>
  <si>
    <t>620 8 - Dotacje celowe w ramach programów finansowanych z udziałem środków europejskich oraz środków, o których mowa w art. 5 ust. 1 pkt 3 oraz ust. 3 pkt 5 i 6 ustawy, lub płatności w ramach budżetu środków europejskich</t>
  </si>
  <si>
    <t>620 9 - Dotacje celowe w ramach programów finansowanych z udziałem środków europejskich oraz środków, o których mowa w art. 5 ust. 1 pkt 3 oraz ust. 3 pkt 5 i 6 ustawy, lub płatności w ramach budżetu środków europejskich</t>
  </si>
  <si>
    <t>666 9 - Wpływy ze zwrotów dotacji oraz płatności, w tym wykorzystanych niezgodnie z przeznaczeniem lub wykorzystanych z naruszeniem procedur, o których mowa w art. 184 ustawy, pobranych nienależnie lub w nadmiernej wysokości, dotyczące dochodów majątkowych</t>
  </si>
  <si>
    <r>
      <t xml:space="preserve">Nieplanowany wpływy ze zwrotu dotacji wykorzystanej niezgodnie z przeznaczeniem przez Gminę Miasto Szczecin na realizację projektu pn. </t>
    </r>
    <r>
      <rPr>
        <i/>
        <sz val="11"/>
        <rFont val="Calibri"/>
        <family val="2"/>
        <charset val="238"/>
      </rPr>
      <t xml:space="preserve">"Budowa Międzyszkolnego Ośrodka Sportowego Euroregionalne Centrum Edukacji Wodnej i Żeglarskiej" </t>
    </r>
    <r>
      <rPr>
        <sz val="11"/>
        <rFont val="Calibri"/>
        <family val="2"/>
        <charset val="238"/>
      </rPr>
      <t>w ramach Osi I-VII RPO WZ</t>
    </r>
  </si>
  <si>
    <t>75862 - Program Operacyjny Kapitał Ludzki</t>
  </si>
  <si>
    <t>0970 - Wpływy z różnych dochodów</t>
  </si>
  <si>
    <t>270 1 - Środki na dofinansowanie własnych zadań bieżących gmin (związków gmin), powiatów (związków powiatów), samorządów województw, pozyskane z innych źródeł</t>
  </si>
  <si>
    <t>85324 - Państwowy Fundusz Rehabilitacji Osób Niepełnosprawnych</t>
  </si>
  <si>
    <t>097 7 - Wpływy z różnych dochodów</t>
  </si>
  <si>
    <t>097 9 - Wpływy z różnych dochodów</t>
  </si>
  <si>
    <t>90019 - Wpływy i wydatki związane z gromadzeniem środków z opłat i kar za korzystanie ze środowiska</t>
  </si>
  <si>
    <t>040 0 - Wpływy z opłaty produktowej</t>
  </si>
  <si>
    <t>90024 - Wpływy i wydatki związane z wprowadzeniem do obrotu baterii i akumulatorów</t>
  </si>
  <si>
    <t>666 0 - Wpływy ze zwrotów dotacji oraz płatności, w tym wykorzystanych niezgodnie z przeznaczeniem lub wykorzystanych z naruszeniem procedur, o których mowa w art. 184 ustawy, pobranych nienależnie lub w nadmiernej wysokości, dotyczące dochodów majątkowych</t>
  </si>
  <si>
    <t>271 0 - Dotacja celowa otrzymana z tytułu pomocy finansowej udzielanej między jednostkami samorządu terytorialnego na dofinansowanie własnych zadań bieżących</t>
  </si>
  <si>
    <t>Odchylenie powstało na skutek trudności w oszacowaniu wpływów z tytułu odsetek od wolnych środków na rachunkach projektów realizowanych w ramach Instrumentu Finansowego LIFE+.</t>
  </si>
  <si>
    <t>Odchylenie wynika z wyższych kosztów podpisanych aktów notarialnych.</t>
  </si>
  <si>
    <t xml:space="preserve">Odchylenie wynika głównie z tego, że w harmonogramie nie zostały uwzględnione w całości koszty na działania informacyjno - promocyjne Programu PO RYBY.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</si>
</sst>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.0"/>
    <numFmt numFmtId="165" formatCode="#,##0.0"/>
  </numFmts>
  <fonts count="53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Arial Narrow"/>
      <family val="2"/>
      <charset val="238"/>
    </font>
    <font>
      <sz val="11"/>
      <name val="Arial"/>
      <family val="2"/>
      <charset val="238"/>
    </font>
    <font>
      <sz val="1"/>
      <color rgb="FF000000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i/>
      <sz val="11"/>
      <name val="Calibri"/>
      <family val="2"/>
      <charset val="238"/>
    </font>
    <font>
      <b/>
      <i/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BFBFBF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0"/>
      </top>
      <bottom style="medium">
        <color indexed="64"/>
      </bottom>
      <diagonal/>
    </border>
    <border>
      <left/>
      <right/>
      <top style="thin">
        <color indexed="0"/>
      </top>
      <bottom style="medium">
        <color indexed="64"/>
      </bottom>
      <diagonal/>
    </border>
    <border>
      <left/>
      <right style="thin">
        <color indexed="64"/>
      </right>
      <top style="thin">
        <color indexed="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0">
    <xf numFmtId="0" fontId="0" fillId="0" borderId="0"/>
    <xf numFmtId="0" fontId="3" fillId="0" borderId="0"/>
    <xf numFmtId="0" fontId="8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1" fillId="12" borderId="41" applyNumberFormat="0" applyAlignment="0" applyProtection="0"/>
    <xf numFmtId="0" fontId="12" fillId="25" borderId="42" applyNumberFormat="0" applyAlignment="0" applyProtection="0"/>
    <xf numFmtId="0" fontId="13" fillId="9" borderId="0" applyNumberFormat="0" applyBorder="0" applyAlignment="0" applyProtection="0"/>
    <xf numFmtId="0" fontId="14" fillId="0" borderId="43" applyNumberFormat="0" applyFill="0" applyAlignment="0" applyProtection="0"/>
    <xf numFmtId="0" fontId="15" fillId="26" borderId="44" applyNumberFormat="0" applyAlignment="0" applyProtection="0"/>
    <xf numFmtId="0" fontId="16" fillId="0" borderId="45" applyNumberFormat="0" applyFill="0" applyAlignment="0" applyProtection="0"/>
    <xf numFmtId="0" fontId="17" fillId="0" borderId="46" applyNumberFormat="0" applyFill="0" applyAlignment="0" applyProtection="0"/>
    <xf numFmtId="0" fontId="18" fillId="0" borderId="47" applyNumberFormat="0" applyFill="0" applyAlignment="0" applyProtection="0"/>
    <xf numFmtId="0" fontId="18" fillId="0" borderId="0" applyNumberFormat="0" applyFill="0" applyBorder="0" applyAlignment="0" applyProtection="0"/>
    <xf numFmtId="0" fontId="19" fillId="27" borderId="0" applyNumberFormat="0" applyBorder="0" applyAlignment="0" applyProtection="0"/>
    <xf numFmtId="0" fontId="20" fillId="25" borderId="41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1" fillId="0" borderId="4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" fillId="28" borderId="49" applyNumberFormat="0" applyAlignment="0" applyProtection="0"/>
    <xf numFmtId="0" fontId="25" fillId="8" borderId="0" applyNumberFormat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26" fillId="2" borderId="0">
      <alignment horizontal="left" vertical="top"/>
    </xf>
    <xf numFmtId="0" fontId="4" fillId="2" borderId="0">
      <alignment horizontal="left" vertical="top"/>
    </xf>
    <xf numFmtId="0" fontId="4" fillId="2" borderId="0">
      <alignment horizontal="left" vertical="top"/>
    </xf>
    <xf numFmtId="0" fontId="27" fillId="29" borderId="0">
      <alignment horizontal="left" vertical="top"/>
    </xf>
    <xf numFmtId="0" fontId="27" fillId="29" borderId="0">
      <alignment horizontal="right" vertical="top"/>
    </xf>
    <xf numFmtId="0" fontId="27" fillId="29" borderId="0">
      <alignment horizontal="right" vertical="top"/>
    </xf>
    <xf numFmtId="0" fontId="27" fillId="30" borderId="0">
      <alignment horizontal="left" vertical="top"/>
    </xf>
    <xf numFmtId="0" fontId="27" fillId="30" borderId="0">
      <alignment horizontal="right" vertical="top"/>
    </xf>
    <xf numFmtId="0" fontId="27" fillId="30" borderId="0">
      <alignment horizontal="right" vertical="top"/>
    </xf>
    <xf numFmtId="0" fontId="26" fillId="4" borderId="0">
      <alignment horizontal="left" vertical="top"/>
    </xf>
    <xf numFmtId="0" fontId="26" fillId="4" borderId="0">
      <alignment horizontal="right" vertical="top"/>
    </xf>
    <xf numFmtId="0" fontId="26" fillId="4" borderId="0">
      <alignment horizontal="right" vertical="top"/>
    </xf>
    <xf numFmtId="0" fontId="28" fillId="31" borderId="0">
      <alignment horizontal="left"/>
    </xf>
    <xf numFmtId="0" fontId="28" fillId="31" borderId="0">
      <alignment horizontal="left"/>
    </xf>
    <xf numFmtId="0" fontId="28" fillId="31" borderId="0">
      <alignment horizontal="right"/>
    </xf>
    <xf numFmtId="0" fontId="29" fillId="31" borderId="0">
      <alignment horizontal="right"/>
    </xf>
    <xf numFmtId="0" fontId="4" fillId="2" borderId="0">
      <alignment horizontal="left" vertical="center"/>
    </xf>
    <xf numFmtId="0" fontId="2" fillId="0" borderId="0"/>
    <xf numFmtId="0" fontId="1" fillId="0" borderId="0"/>
    <xf numFmtId="0" fontId="1" fillId="0" borderId="0"/>
    <xf numFmtId="0" fontId="28" fillId="2" borderId="0">
      <alignment horizontal="center"/>
    </xf>
    <xf numFmtId="0" fontId="26" fillId="2" borderId="0">
      <alignment horizontal="right" vertical="top"/>
    </xf>
    <xf numFmtId="0" fontId="28" fillId="6" borderId="0">
      <alignment horizontal="left" vertical="center"/>
    </xf>
    <xf numFmtId="0" fontId="29" fillId="6" borderId="0">
      <alignment horizontal="right" vertical="center"/>
    </xf>
    <xf numFmtId="0" fontId="29" fillId="6" borderId="0">
      <alignment horizontal="right" vertical="center"/>
    </xf>
    <xf numFmtId="0" fontId="43" fillId="6" borderId="0">
      <alignment horizontal="left" vertical="top"/>
    </xf>
    <xf numFmtId="0" fontId="46" fillId="2" borderId="0">
      <alignment horizontal="left" vertical="top"/>
    </xf>
    <xf numFmtId="0" fontId="46" fillId="2" borderId="0">
      <alignment horizontal="right" vertical="top"/>
    </xf>
    <xf numFmtId="0" fontId="46" fillId="2" borderId="0">
      <alignment horizontal="right" vertical="top"/>
    </xf>
    <xf numFmtId="0" fontId="27" fillId="2" borderId="0">
      <alignment horizontal="center" vertical="top"/>
    </xf>
    <xf numFmtId="0" fontId="50" fillId="31" borderId="0">
      <alignment horizontal="left" vertical="top"/>
    </xf>
    <xf numFmtId="0" fontId="29" fillId="30" borderId="0">
      <alignment horizontal="left" vertical="top"/>
    </xf>
    <xf numFmtId="0" fontId="29" fillId="4" borderId="0">
      <alignment horizontal="right" vertical="top"/>
    </xf>
    <xf numFmtId="0" fontId="51" fillId="2" borderId="0">
      <alignment horizontal="center" vertical="top"/>
    </xf>
    <xf numFmtId="0" fontId="28" fillId="2" borderId="0">
      <alignment horizontal="left" vertical="center"/>
    </xf>
    <xf numFmtId="0" fontId="29" fillId="2" borderId="0">
      <alignment horizontal="right" vertical="center"/>
    </xf>
    <xf numFmtId="0" fontId="29" fillId="2" borderId="0">
      <alignment horizontal="right" vertical="center"/>
    </xf>
    <xf numFmtId="0" fontId="28" fillId="31" borderId="0">
      <alignment horizontal="left"/>
    </xf>
    <xf numFmtId="0" fontId="28" fillId="31" borderId="0">
      <alignment horizontal="left"/>
    </xf>
    <xf numFmtId="0" fontId="52" fillId="2" borderId="0">
      <alignment horizontal="left" vertical="top"/>
    </xf>
    <xf numFmtId="0" fontId="28" fillId="31" borderId="0">
      <alignment horizontal="center"/>
    </xf>
    <xf numFmtId="0" fontId="28" fillId="31" borderId="0">
      <alignment horizontal="center" vertical="top"/>
    </xf>
    <xf numFmtId="0" fontId="28" fillId="31" borderId="0">
      <alignment horizontal="center" vertical="top"/>
    </xf>
    <xf numFmtId="0" fontId="50" fillId="31" borderId="0">
      <alignment horizontal="left" vertical="top"/>
    </xf>
    <xf numFmtId="0" fontId="43" fillId="6" borderId="0">
      <alignment horizontal="left" vertical="top"/>
    </xf>
    <xf numFmtId="0" fontId="43" fillId="6" borderId="0">
      <alignment horizontal="left" vertical="top"/>
    </xf>
    <xf numFmtId="0" fontId="43" fillId="31" borderId="0">
      <alignment horizontal="left" vertical="top"/>
    </xf>
    <xf numFmtId="0" fontId="28" fillId="2" borderId="0">
      <alignment horizontal="left"/>
    </xf>
    <xf numFmtId="0" fontId="28" fillId="2" borderId="0">
      <alignment horizontal="left"/>
    </xf>
    <xf numFmtId="0" fontId="26" fillId="2" borderId="0">
      <alignment horizontal="left" vertical="top"/>
    </xf>
    <xf numFmtId="0" fontId="26" fillId="2" borderId="0">
      <alignment horizontal="left" vertical="top"/>
    </xf>
  </cellStyleXfs>
  <cellXfs count="327">
    <xf numFmtId="0" fontId="0" fillId="0" borderId="0" xfId="0"/>
    <xf numFmtId="0" fontId="5" fillId="2" borderId="0" xfId="1" applyNumberFormat="1" applyFont="1" applyFill="1" applyBorder="1" applyAlignment="1" applyProtection="1">
      <alignment vertical="center" wrapText="1"/>
    </xf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5" fillId="3" borderId="24" xfId="1" applyNumberFormat="1" applyFont="1" applyFill="1" applyBorder="1" applyAlignment="1" applyProtection="1">
      <alignment horizontal="center" vertical="center" wrapText="1"/>
    </xf>
    <xf numFmtId="0" fontId="5" fillId="0" borderId="24" xfId="1" applyNumberFormat="1" applyFont="1" applyFill="1" applyBorder="1" applyAlignment="1" applyProtection="1">
      <alignment horizontal="center" vertical="center" wrapText="1"/>
    </xf>
    <xf numFmtId="0" fontId="5" fillId="0" borderId="26" xfId="1" applyNumberFormat="1" applyFont="1" applyFill="1" applyBorder="1" applyAlignment="1" applyProtection="1">
      <alignment horizontal="center" vertical="center" wrapText="1"/>
    </xf>
    <xf numFmtId="0" fontId="7" fillId="2" borderId="0" xfId="1" applyNumberFormat="1" applyFont="1" applyFill="1" applyBorder="1" applyAlignment="1" applyProtection="1">
      <alignment horizontal="left" vertical="center" wrapText="1"/>
    </xf>
    <xf numFmtId="0" fontId="30" fillId="0" borderId="0" xfId="1" applyFont="1"/>
    <xf numFmtId="0" fontId="7" fillId="2" borderId="10" xfId="1" applyNumberFormat="1" applyFont="1" applyFill="1" applyBorder="1" applyAlignment="1" applyProtection="1">
      <alignment horizontal="right" vertical="top" wrapText="1"/>
    </xf>
    <xf numFmtId="0" fontId="30" fillId="0" borderId="10" xfId="1" applyFont="1" applyBorder="1"/>
    <xf numFmtId="0" fontId="5" fillId="3" borderId="25" xfId="1" applyNumberFormat="1" applyFont="1" applyFill="1" applyBorder="1" applyAlignment="1" applyProtection="1">
      <alignment horizontal="center" vertical="center" wrapText="1"/>
    </xf>
    <xf numFmtId="0" fontId="31" fillId="3" borderId="29" xfId="1" applyNumberFormat="1" applyFont="1" applyFill="1" applyBorder="1" applyAlignment="1" applyProtection="1">
      <alignment horizontal="center" vertical="center" wrapText="1"/>
    </xf>
    <xf numFmtId="0" fontId="31" fillId="3" borderId="28" xfId="1" applyNumberFormat="1" applyFont="1" applyFill="1" applyBorder="1" applyAlignment="1" applyProtection="1">
      <alignment horizontal="center" vertical="center" wrapText="1"/>
    </xf>
    <xf numFmtId="0" fontId="31" fillId="3" borderId="30" xfId="1" applyNumberFormat="1" applyFont="1" applyFill="1" applyBorder="1" applyAlignment="1" applyProtection="1">
      <alignment horizontal="center" vertical="center" wrapText="1"/>
    </xf>
    <xf numFmtId="0" fontId="30" fillId="0" borderId="0" xfId="1" applyFont="1" applyAlignment="1">
      <alignment vertical="center"/>
    </xf>
    <xf numFmtId="3" fontId="32" fillId="2" borderId="34" xfId="1" applyNumberFormat="1" applyFont="1" applyFill="1" applyBorder="1" applyAlignment="1" applyProtection="1">
      <alignment horizontal="right" vertical="center" wrapText="1"/>
    </xf>
    <xf numFmtId="164" fontId="33" fillId="2" borderId="34" xfId="1" applyNumberFormat="1" applyFont="1" applyFill="1" applyBorder="1" applyAlignment="1" applyProtection="1">
      <alignment horizontal="right" vertical="center" wrapText="1"/>
    </xf>
    <xf numFmtId="0" fontId="31" fillId="3" borderId="3" xfId="1" applyNumberFormat="1" applyFont="1" applyFill="1" applyBorder="1" applyAlignment="1" applyProtection="1">
      <alignment vertical="center" wrapText="1"/>
    </xf>
    <xf numFmtId="0" fontId="31" fillId="3" borderId="0" xfId="1" applyNumberFormat="1" applyFont="1" applyFill="1" applyBorder="1" applyAlignment="1" applyProtection="1">
      <alignment vertical="center" wrapText="1"/>
    </xf>
    <xf numFmtId="0" fontId="33" fillId="3" borderId="15" xfId="1" applyNumberFormat="1" applyFont="1" applyFill="1" applyBorder="1" applyAlignment="1" applyProtection="1">
      <alignment horizontal="center" vertical="center" wrapText="1"/>
    </xf>
    <xf numFmtId="0" fontId="33" fillId="3" borderId="14" xfId="1" applyNumberFormat="1" applyFont="1" applyFill="1" applyBorder="1" applyAlignment="1" applyProtection="1">
      <alignment horizontal="center" vertical="center" wrapText="1"/>
    </xf>
    <xf numFmtId="164" fontId="33" fillId="3" borderId="36" xfId="1" applyNumberFormat="1" applyFont="1" applyFill="1" applyBorder="1" applyAlignment="1" applyProtection="1">
      <alignment horizontal="center" vertical="center" wrapText="1"/>
    </xf>
    <xf numFmtId="0" fontId="33" fillId="3" borderId="36" xfId="1" applyNumberFormat="1" applyFont="1" applyFill="1" applyBorder="1" applyAlignment="1" applyProtection="1">
      <alignment horizontal="center" vertical="center" wrapText="1"/>
    </xf>
    <xf numFmtId="164" fontId="33" fillId="2" borderId="15" xfId="1" applyNumberFormat="1" applyFont="1" applyFill="1" applyBorder="1" applyAlignment="1" applyProtection="1">
      <alignment horizontal="right" vertical="center" wrapText="1"/>
    </xf>
    <xf numFmtId="3" fontId="33" fillId="2" borderId="14" xfId="1" applyNumberFormat="1" applyFont="1" applyFill="1" applyBorder="1" applyAlignment="1" applyProtection="1">
      <alignment horizontal="right" vertical="center" wrapText="1"/>
    </xf>
    <xf numFmtId="0" fontId="7" fillId="2" borderId="4" xfId="1" applyNumberFormat="1" applyFont="1" applyFill="1" applyBorder="1" applyAlignment="1" applyProtection="1">
      <alignment vertical="center" wrapText="1"/>
    </xf>
    <xf numFmtId="3" fontId="5" fillId="4" borderId="7" xfId="1" applyNumberFormat="1" applyFont="1" applyFill="1" applyBorder="1" applyAlignment="1" applyProtection="1">
      <alignment horizontal="right" vertical="center" wrapText="1"/>
    </xf>
    <xf numFmtId="3" fontId="5" fillId="4" borderId="6" xfId="1" applyNumberFormat="1" applyFont="1" applyFill="1" applyBorder="1" applyAlignment="1" applyProtection="1">
      <alignment horizontal="right" vertical="center" wrapText="1"/>
    </xf>
    <xf numFmtId="164" fontId="5" fillId="4" borderId="7" xfId="1" applyNumberFormat="1" applyFont="1" applyFill="1" applyBorder="1" applyAlignment="1" applyProtection="1">
      <alignment horizontal="right" vertical="center" wrapText="1"/>
    </xf>
    <xf numFmtId="3" fontId="5" fillId="4" borderId="16" xfId="1" quotePrefix="1" applyNumberFormat="1" applyFont="1" applyFill="1" applyBorder="1" applyAlignment="1" applyProtection="1">
      <alignment horizontal="center" vertical="center" wrapText="1"/>
    </xf>
    <xf numFmtId="0" fontId="7" fillId="2" borderId="3" xfId="1" applyNumberFormat="1" applyFont="1" applyFill="1" applyBorder="1" applyAlignment="1" applyProtection="1">
      <alignment vertical="center" wrapText="1"/>
    </xf>
    <xf numFmtId="3" fontId="7" fillId="2" borderId="7" xfId="1" applyNumberFormat="1" applyFont="1" applyFill="1" applyBorder="1" applyAlignment="1" applyProtection="1">
      <alignment horizontal="right" vertical="center" wrapText="1"/>
    </xf>
    <xf numFmtId="3" fontId="7" fillId="2" borderId="6" xfId="1" applyNumberFormat="1" applyFont="1" applyFill="1" applyBorder="1" applyAlignment="1" applyProtection="1">
      <alignment horizontal="right" vertical="center" wrapText="1"/>
    </xf>
    <xf numFmtId="164" fontId="7" fillId="2" borderId="7" xfId="1" applyNumberFormat="1" applyFont="1" applyFill="1" applyBorder="1" applyAlignment="1" applyProtection="1">
      <alignment horizontal="right" vertical="center" wrapText="1"/>
    </xf>
    <xf numFmtId="3" fontId="7" fillId="2" borderId="16" xfId="1" applyNumberFormat="1" applyFont="1" applyFill="1" applyBorder="1" applyAlignment="1" applyProtection="1">
      <alignment horizontal="justify" vertical="center" wrapText="1"/>
    </xf>
    <xf numFmtId="3" fontId="7" fillId="2" borderId="16" xfId="1" quotePrefix="1" applyNumberFormat="1" applyFont="1" applyFill="1" applyBorder="1" applyAlignment="1" applyProtection="1">
      <alignment horizontal="center" vertical="center" wrapText="1"/>
    </xf>
    <xf numFmtId="0" fontId="7" fillId="2" borderId="37" xfId="1" applyNumberFormat="1" applyFont="1" applyFill="1" applyBorder="1" applyAlignment="1" applyProtection="1">
      <alignment vertical="center" wrapText="1"/>
    </xf>
    <xf numFmtId="0" fontId="7" fillId="2" borderId="35" xfId="1" applyNumberFormat="1" applyFont="1" applyFill="1" applyBorder="1" applyAlignment="1" applyProtection="1">
      <alignment vertical="center" wrapText="1"/>
    </xf>
    <xf numFmtId="0" fontId="7" fillId="2" borderId="18" xfId="1" applyNumberFormat="1" applyFont="1" applyFill="1" applyBorder="1" applyAlignment="1" applyProtection="1">
      <alignment vertical="center" wrapText="1"/>
    </xf>
    <xf numFmtId="0" fontId="7" fillId="2" borderId="38" xfId="1" applyNumberFormat="1" applyFont="1" applyFill="1" applyBorder="1" applyAlignment="1" applyProtection="1">
      <alignment vertical="center" wrapText="1"/>
    </xf>
    <xf numFmtId="3" fontId="7" fillId="2" borderId="53" xfId="1" applyNumberFormat="1" applyFont="1" applyFill="1" applyBorder="1" applyAlignment="1" applyProtection="1">
      <alignment horizontal="right" vertical="center" wrapText="1"/>
    </xf>
    <xf numFmtId="3" fontId="7" fillId="2" borderId="51" xfId="1" applyNumberFormat="1" applyFont="1" applyFill="1" applyBorder="1" applyAlignment="1" applyProtection="1">
      <alignment horizontal="right" vertical="center" wrapText="1"/>
    </xf>
    <xf numFmtId="164" fontId="7" fillId="2" borderId="53" xfId="1" applyNumberFormat="1" applyFont="1" applyFill="1" applyBorder="1" applyAlignment="1" applyProtection="1">
      <alignment horizontal="right" vertical="center" wrapText="1"/>
    </xf>
    <xf numFmtId="3" fontId="7" fillId="2" borderId="54" xfId="1" quotePrefix="1" applyNumberFormat="1" applyFont="1" applyFill="1" applyBorder="1" applyAlignment="1" applyProtection="1">
      <alignment horizontal="center" vertical="center" wrapText="1"/>
    </xf>
    <xf numFmtId="3" fontId="7" fillId="2" borderId="12" xfId="1" applyNumberFormat="1" applyFont="1" applyFill="1" applyBorder="1" applyAlignment="1" applyProtection="1">
      <alignment horizontal="right" vertical="center" wrapText="1"/>
    </xf>
    <xf numFmtId="3" fontId="7" fillId="2" borderId="11" xfId="1" applyNumberFormat="1" applyFont="1" applyFill="1" applyBorder="1" applyAlignment="1" applyProtection="1">
      <alignment horizontal="right" vertical="center" wrapText="1"/>
    </xf>
    <xf numFmtId="164" fontId="7" fillId="2" borderId="12" xfId="1" applyNumberFormat="1" applyFont="1" applyFill="1" applyBorder="1" applyAlignment="1" applyProtection="1">
      <alignment horizontal="right" vertical="center" wrapText="1"/>
    </xf>
    <xf numFmtId="3" fontId="7" fillId="2" borderId="19" xfId="1" applyNumberFormat="1" applyFont="1" applyFill="1" applyBorder="1" applyAlignment="1" applyProtection="1">
      <alignment horizontal="justify" vertical="center" wrapText="1"/>
    </xf>
    <xf numFmtId="0" fontId="7" fillId="2" borderId="13" xfId="1" applyNumberFormat="1" applyFont="1" applyFill="1" applyBorder="1" applyAlignment="1" applyProtection="1">
      <alignment vertical="center" wrapText="1"/>
    </xf>
    <xf numFmtId="3" fontId="7" fillId="2" borderId="16" xfId="1" applyNumberFormat="1" applyFont="1" applyFill="1" applyBorder="1" applyAlignment="1" applyProtection="1">
      <alignment horizontal="center" vertical="center" wrapText="1"/>
    </xf>
    <xf numFmtId="3" fontId="5" fillId="5" borderId="7" xfId="1" applyNumberFormat="1" applyFont="1" applyFill="1" applyBorder="1" applyAlignment="1" applyProtection="1">
      <alignment horizontal="right" vertical="center" wrapText="1"/>
    </xf>
    <xf numFmtId="3" fontId="5" fillId="5" borderId="6" xfId="1" applyNumberFormat="1" applyFont="1" applyFill="1" applyBorder="1" applyAlignment="1" applyProtection="1">
      <alignment horizontal="right" vertical="center" wrapText="1"/>
    </xf>
    <xf numFmtId="164" fontId="5" fillId="5" borderId="7" xfId="1" applyNumberFormat="1" applyFont="1" applyFill="1" applyBorder="1" applyAlignment="1" applyProtection="1">
      <alignment horizontal="right" vertical="center" wrapText="1"/>
    </xf>
    <xf numFmtId="3" fontId="5" fillId="5" borderId="16" xfId="1" quotePrefix="1" applyNumberFormat="1" applyFont="1" applyFill="1" applyBorder="1" applyAlignment="1" applyProtection="1">
      <alignment horizontal="center" vertical="center" wrapText="1"/>
    </xf>
    <xf numFmtId="0" fontId="7" fillId="2" borderId="13" xfId="1" applyNumberFormat="1" applyFont="1" applyFill="1" applyBorder="1" applyAlignment="1" applyProtection="1">
      <alignment horizontal="left" vertical="center" wrapText="1"/>
    </xf>
    <xf numFmtId="3" fontId="7" fillId="2" borderId="19" xfId="1" quotePrefix="1" applyNumberFormat="1" applyFont="1" applyFill="1" applyBorder="1" applyAlignment="1" applyProtection="1">
      <alignment horizontal="center" vertical="center" wrapText="1"/>
    </xf>
    <xf numFmtId="0" fontId="7" fillId="2" borderId="1" xfId="1" applyNumberFormat="1" applyFont="1" applyFill="1" applyBorder="1" applyAlignment="1" applyProtection="1">
      <alignment vertical="center" wrapText="1"/>
    </xf>
    <xf numFmtId="3" fontId="5" fillId="4" borderId="12" xfId="1" applyNumberFormat="1" applyFont="1" applyFill="1" applyBorder="1" applyAlignment="1" applyProtection="1">
      <alignment horizontal="right" vertical="center" wrapText="1"/>
    </xf>
    <xf numFmtId="3" fontId="5" fillId="4" borderId="11" xfId="1" applyNumberFormat="1" applyFont="1" applyFill="1" applyBorder="1" applyAlignment="1" applyProtection="1">
      <alignment horizontal="right" vertical="center" wrapText="1"/>
    </xf>
    <xf numFmtId="164" fontId="5" fillId="4" borderId="12" xfId="1" applyNumberFormat="1" applyFont="1" applyFill="1" applyBorder="1" applyAlignment="1" applyProtection="1">
      <alignment horizontal="right" vertical="center" wrapText="1"/>
    </xf>
    <xf numFmtId="3" fontId="5" fillId="4" borderId="19" xfId="1" quotePrefix="1" applyNumberFormat="1" applyFont="1" applyFill="1" applyBorder="1" applyAlignment="1" applyProtection="1">
      <alignment horizontal="center" vertical="center" wrapText="1"/>
    </xf>
    <xf numFmtId="3" fontId="30" fillId="0" borderId="0" xfId="1" applyNumberFormat="1" applyFont="1" applyBorder="1"/>
    <xf numFmtId="3" fontId="7" fillId="2" borderId="54" xfId="1" applyNumberFormat="1" applyFont="1" applyFill="1" applyBorder="1" applyAlignment="1" applyProtection="1">
      <alignment horizontal="justify" vertical="center" wrapText="1"/>
    </xf>
    <xf numFmtId="0" fontId="7" fillId="0" borderId="50" xfId="0" applyFont="1" applyBorder="1" applyAlignment="1">
      <alignment horizontal="justify" vertical="center" wrapText="1"/>
    </xf>
    <xf numFmtId="0" fontId="7" fillId="0" borderId="39" xfId="0" applyFont="1" applyBorder="1" applyAlignment="1">
      <alignment horizontal="justify" vertical="center" wrapText="1"/>
    </xf>
    <xf numFmtId="0" fontId="30" fillId="0" borderId="0" xfId="1" applyFont="1" applyAlignment="1">
      <alignment vertical="center" wrapText="1"/>
    </xf>
    <xf numFmtId="3" fontId="7" fillId="0" borderId="16" xfId="1" applyNumberFormat="1" applyFont="1" applyFill="1" applyBorder="1" applyAlignment="1" applyProtection="1">
      <alignment horizontal="justify" vertical="center" wrapText="1"/>
    </xf>
    <xf numFmtId="3" fontId="5" fillId="4" borderId="16" xfId="1" applyNumberFormat="1" applyFont="1" applyFill="1" applyBorder="1" applyAlignment="1" applyProtection="1">
      <alignment horizontal="center" vertical="center" wrapText="1"/>
    </xf>
    <xf numFmtId="3" fontId="7" fillId="2" borderId="54" xfId="1" quotePrefix="1" applyNumberFormat="1" applyFont="1" applyFill="1" applyBorder="1" applyAlignment="1" applyProtection="1">
      <alignment horizontal="justify" vertical="center" wrapText="1"/>
    </xf>
    <xf numFmtId="3" fontId="7" fillId="2" borderId="19" xfId="1" quotePrefix="1" applyNumberFormat="1" applyFont="1" applyFill="1" applyBorder="1" applyAlignment="1" applyProtection="1">
      <alignment horizontal="left" vertical="center" wrapText="1"/>
    </xf>
    <xf numFmtId="3" fontId="7" fillId="2" borderId="16" xfId="1" quotePrefix="1" applyNumberFormat="1" applyFont="1" applyFill="1" applyBorder="1" applyAlignment="1" applyProtection="1">
      <alignment horizontal="justify" vertical="center" wrapText="1"/>
    </xf>
    <xf numFmtId="3" fontId="7" fillId="0" borderId="16" xfId="1" applyNumberFormat="1" applyFont="1" applyFill="1" applyBorder="1" applyAlignment="1" applyProtection="1">
      <alignment horizontal="center" vertical="center" wrapText="1"/>
    </xf>
    <xf numFmtId="3" fontId="7" fillId="2" borderId="16" xfId="66" applyNumberFormat="1" applyFont="1" applyFill="1" applyBorder="1" applyAlignment="1" applyProtection="1">
      <alignment horizontal="justify" vertical="center" wrapText="1"/>
    </xf>
    <xf numFmtId="0" fontId="7" fillId="2" borderId="55" xfId="1" applyNumberFormat="1" applyFont="1" applyFill="1" applyBorder="1" applyAlignment="1" applyProtection="1">
      <alignment horizontal="left" vertical="center" wrapText="1"/>
    </xf>
    <xf numFmtId="0" fontId="7" fillId="2" borderId="10" xfId="1" applyNumberFormat="1" applyFont="1" applyFill="1" applyBorder="1" applyAlignment="1" applyProtection="1">
      <alignment horizontal="left" vertical="center" wrapText="1"/>
    </xf>
    <xf numFmtId="0" fontId="7" fillId="2" borderId="5" xfId="1" applyNumberFormat="1" applyFont="1" applyFill="1" applyBorder="1" applyAlignment="1" applyProtection="1">
      <alignment horizontal="left" vertical="center" wrapText="1"/>
    </xf>
    <xf numFmtId="3" fontId="30" fillId="0" borderId="0" xfId="1" applyNumberFormat="1" applyFont="1"/>
    <xf numFmtId="0" fontId="7" fillId="2" borderId="18" xfId="1" applyNumberFormat="1" applyFont="1" applyFill="1" applyBorder="1" applyAlignment="1" applyProtection="1">
      <alignment horizontal="center" vertical="center" wrapText="1"/>
    </xf>
    <xf numFmtId="0" fontId="7" fillId="2" borderId="52" xfId="1" applyNumberFormat="1" applyFont="1" applyFill="1" applyBorder="1" applyAlignment="1" applyProtection="1">
      <alignment horizontal="center" vertical="center" wrapText="1"/>
    </xf>
    <xf numFmtId="0" fontId="7" fillId="2" borderId="35" xfId="1" applyNumberFormat="1" applyFont="1" applyFill="1" applyBorder="1" applyAlignment="1" applyProtection="1">
      <alignment horizontal="left" vertical="center" wrapText="1"/>
    </xf>
    <xf numFmtId="0" fontId="7" fillId="2" borderId="5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34" fillId="6" borderId="11" xfId="1" applyNumberFormat="1" applyFont="1" applyFill="1" applyBorder="1" applyAlignment="1" applyProtection="1">
      <alignment horizontal="left" vertical="top" wrapText="1"/>
    </xf>
    <xf numFmtId="0" fontId="34" fillId="6" borderId="2" xfId="1" applyNumberFormat="1" applyFont="1" applyFill="1" applyBorder="1" applyAlignment="1" applyProtection="1">
      <alignment horizontal="left" vertical="top" wrapText="1"/>
    </xf>
    <xf numFmtId="3" fontId="36" fillId="6" borderId="15" xfId="1" applyNumberFormat="1" applyFont="1" applyFill="1" applyBorder="1" applyAlignment="1" applyProtection="1">
      <alignment horizontal="right" vertical="center" wrapText="1"/>
    </xf>
    <xf numFmtId="3" fontId="36" fillId="6" borderId="14" xfId="1" applyNumberFormat="1" applyFont="1" applyFill="1" applyBorder="1" applyAlignment="1" applyProtection="1">
      <alignment horizontal="right" vertical="center" wrapText="1"/>
    </xf>
    <xf numFmtId="2" fontId="36" fillId="6" borderId="15" xfId="1" applyNumberFormat="1" applyFont="1" applyFill="1" applyBorder="1" applyAlignment="1" applyProtection="1">
      <alignment horizontal="right" vertical="center" wrapText="1"/>
    </xf>
    <xf numFmtId="3" fontId="32" fillId="2" borderId="56" xfId="1" applyNumberFormat="1" applyFont="1" applyFill="1" applyBorder="1" applyAlignment="1" applyProtection="1">
      <alignment horizontal="right" vertical="center" wrapText="1"/>
    </xf>
    <xf numFmtId="0" fontId="33" fillId="3" borderId="57" xfId="1" applyNumberFormat="1" applyFont="1" applyFill="1" applyBorder="1" applyAlignment="1" applyProtection="1">
      <alignment horizontal="center" vertical="center" wrapText="1"/>
    </xf>
    <xf numFmtId="3" fontId="5" fillId="5" borderId="29" xfId="1" applyNumberFormat="1" applyFont="1" applyFill="1" applyBorder="1" applyAlignment="1" applyProtection="1">
      <alignment horizontal="right" vertical="center" wrapText="1"/>
    </xf>
    <xf numFmtId="3" fontId="5" fillId="5" borderId="28" xfId="1" applyNumberFormat="1" applyFont="1" applyFill="1" applyBorder="1" applyAlignment="1" applyProtection="1">
      <alignment horizontal="right" vertical="center" wrapText="1"/>
    </xf>
    <xf numFmtId="164" fontId="5" fillId="5" borderId="29" xfId="1" applyNumberFormat="1" applyFont="1" applyFill="1" applyBorder="1" applyAlignment="1" applyProtection="1">
      <alignment horizontal="right" vertical="center" wrapText="1"/>
    </xf>
    <xf numFmtId="3" fontId="5" fillId="5" borderId="30" xfId="1" quotePrefix="1" applyNumberFormat="1" applyFont="1" applyFill="1" applyBorder="1" applyAlignment="1" applyProtection="1">
      <alignment horizontal="center" vertical="center" wrapText="1"/>
    </xf>
    <xf numFmtId="0" fontId="33" fillId="3" borderId="0" xfId="1" applyNumberFormat="1" applyFont="1" applyFill="1" applyBorder="1" applyAlignment="1" applyProtection="1">
      <alignment horizontal="left" vertical="center" wrapText="1"/>
    </xf>
    <xf numFmtId="0" fontId="33" fillId="3" borderId="61" xfId="1" applyNumberFormat="1" applyFont="1" applyFill="1" applyBorder="1" applyAlignment="1" applyProtection="1">
      <alignment horizontal="left" vertical="center" wrapText="1"/>
    </xf>
    <xf numFmtId="3" fontId="33" fillId="2" borderId="62" xfId="1" applyNumberFormat="1" applyFont="1" applyFill="1" applyBorder="1" applyAlignment="1" applyProtection="1">
      <alignment horizontal="right" vertical="center" wrapText="1"/>
    </xf>
    <xf numFmtId="164" fontId="33" fillId="2" borderId="62" xfId="1" applyNumberFormat="1" applyFont="1" applyFill="1" applyBorder="1" applyAlignment="1" applyProtection="1">
      <alignment horizontal="right" vertical="center" wrapText="1"/>
    </xf>
    <xf numFmtId="3" fontId="33" fillId="2" borderId="15" xfId="1" applyNumberFormat="1" applyFont="1" applyFill="1" applyBorder="1" applyAlignment="1" applyProtection="1">
      <alignment horizontal="right" vertical="center" wrapText="1"/>
    </xf>
    <xf numFmtId="0" fontId="33" fillId="3" borderId="63" xfId="1" applyNumberFormat="1" applyFont="1" applyFill="1" applyBorder="1" applyAlignment="1" applyProtection="1">
      <alignment horizontal="center" vertical="center" wrapText="1"/>
    </xf>
    <xf numFmtId="3" fontId="33" fillId="2" borderId="64" xfId="1" applyNumberFormat="1" applyFont="1" applyFill="1" applyBorder="1" applyAlignment="1" applyProtection="1">
      <alignment horizontal="right" vertical="center" wrapText="1"/>
    </xf>
    <xf numFmtId="164" fontId="33" fillId="2" borderId="64" xfId="1" applyNumberFormat="1" applyFont="1" applyFill="1" applyBorder="1" applyAlignment="1" applyProtection="1">
      <alignment horizontal="right" vertical="center" wrapText="1"/>
    </xf>
    <xf numFmtId="3" fontId="33" fillId="2" borderId="65" xfId="1" applyNumberFormat="1" applyFont="1" applyFill="1" applyBorder="1" applyAlignment="1" applyProtection="1">
      <alignment horizontal="right" vertical="center" wrapText="1"/>
    </xf>
    <xf numFmtId="0" fontId="31" fillId="3" borderId="0" xfId="1" applyNumberFormat="1" applyFont="1" applyFill="1" applyBorder="1" applyAlignment="1" applyProtection="1">
      <alignment horizontal="center" vertical="center" wrapText="1"/>
    </xf>
    <xf numFmtId="0" fontId="31" fillId="3" borderId="66" xfId="1" applyNumberFormat="1" applyFont="1" applyFill="1" applyBorder="1" applyAlignment="1" applyProtection="1">
      <alignment vertical="center" wrapText="1"/>
    </xf>
    <xf numFmtId="0" fontId="31" fillId="3" borderId="67" xfId="1" applyNumberFormat="1" applyFont="1" applyFill="1" applyBorder="1" applyAlignment="1" applyProtection="1">
      <alignment horizontal="center" vertical="center" wrapText="1"/>
    </xf>
    <xf numFmtId="0" fontId="31" fillId="3" borderId="67" xfId="1" applyNumberFormat="1" applyFont="1" applyFill="1" applyBorder="1" applyAlignment="1" applyProtection="1">
      <alignment vertical="center" wrapText="1"/>
    </xf>
    <xf numFmtId="3" fontId="5" fillId="5" borderId="12" xfId="1" applyNumberFormat="1" applyFont="1" applyFill="1" applyBorder="1" applyAlignment="1" applyProtection="1">
      <alignment horizontal="right" vertical="center" wrapText="1"/>
    </xf>
    <xf numFmtId="3" fontId="5" fillId="5" borderId="11" xfId="1" applyNumberFormat="1" applyFont="1" applyFill="1" applyBorder="1" applyAlignment="1" applyProtection="1">
      <alignment horizontal="right" vertical="center" wrapText="1"/>
    </xf>
    <xf numFmtId="164" fontId="5" fillId="5" borderId="12" xfId="1" applyNumberFormat="1" applyFont="1" applyFill="1" applyBorder="1" applyAlignment="1" applyProtection="1">
      <alignment horizontal="right" vertical="center" wrapText="1"/>
    </xf>
    <xf numFmtId="3" fontId="5" fillId="5" borderId="19" xfId="1" quotePrefix="1" applyNumberFormat="1" applyFont="1" applyFill="1" applyBorder="1" applyAlignment="1" applyProtection="1">
      <alignment horizontal="center" vertical="center" wrapText="1"/>
    </xf>
    <xf numFmtId="0" fontId="39" fillId="0" borderId="0" xfId="67" applyFont="1" applyAlignment="1">
      <alignment vertical="center" wrapText="1"/>
    </xf>
    <xf numFmtId="3" fontId="39" fillId="0" borderId="0" xfId="67" applyNumberFormat="1" applyFont="1" applyAlignment="1">
      <alignment vertical="center" wrapText="1"/>
    </xf>
    <xf numFmtId="3" fontId="40" fillId="0" borderId="0" xfId="67" applyNumberFormat="1" applyFont="1" applyAlignment="1">
      <alignment vertical="center" wrapText="1"/>
    </xf>
    <xf numFmtId="0" fontId="40" fillId="0" borderId="0" xfId="67" applyFont="1" applyAlignment="1">
      <alignment vertical="center" wrapText="1"/>
    </xf>
    <xf numFmtId="0" fontId="6" fillId="0" borderId="0" xfId="67" applyFont="1" applyAlignment="1">
      <alignment horizontal="right" vertical="top" wrapText="1"/>
    </xf>
    <xf numFmtId="0" fontId="30" fillId="0" borderId="0" xfId="67" applyFont="1"/>
    <xf numFmtId="0" fontId="35" fillId="2" borderId="72" xfId="72" quotePrefix="1" applyFont="1" applyFill="1" applyBorder="1" applyAlignment="1">
      <alignment horizontal="center" vertical="center" textRotation="90" wrapText="1"/>
    </xf>
    <xf numFmtId="3" fontId="5" fillId="2" borderId="72" xfId="73" quotePrefix="1" applyNumberFormat="1" applyFont="1" applyFill="1" applyBorder="1" applyAlignment="1">
      <alignment horizontal="center" vertical="center" wrapText="1"/>
    </xf>
    <xf numFmtId="3" fontId="35" fillId="2" borderId="72" xfId="73" quotePrefix="1" applyNumberFormat="1" applyFont="1" applyFill="1" applyBorder="1" applyAlignment="1">
      <alignment horizontal="center" vertical="center" wrapText="1"/>
    </xf>
    <xf numFmtId="0" fontId="41" fillId="2" borderId="72" xfId="67" applyFont="1" applyFill="1" applyBorder="1" applyAlignment="1">
      <alignment horizontal="center" vertical="center" wrapText="1"/>
    </xf>
    <xf numFmtId="3" fontId="31" fillId="2" borderId="72" xfId="67" applyNumberFormat="1" applyFont="1" applyFill="1" applyBorder="1" applyAlignment="1">
      <alignment horizontal="center" vertical="center" wrapText="1"/>
    </xf>
    <xf numFmtId="3" fontId="7" fillId="2" borderId="72" xfId="67" applyNumberFormat="1" applyFont="1" applyFill="1" applyBorder="1" applyAlignment="1">
      <alignment horizontal="center" vertical="center" wrapText="1"/>
    </xf>
    <xf numFmtId="3" fontId="31" fillId="2" borderId="69" xfId="67" applyNumberFormat="1" applyFont="1" applyFill="1" applyBorder="1" applyAlignment="1">
      <alignment horizontal="center" vertical="center" wrapText="1"/>
    </xf>
    <xf numFmtId="3" fontId="42" fillId="2" borderId="70" xfId="67" applyNumberFormat="1" applyFont="1" applyFill="1" applyBorder="1" applyAlignment="1">
      <alignment horizontal="center" vertical="center" wrapText="1"/>
    </xf>
    <xf numFmtId="3" fontId="32" fillId="2" borderId="71" xfId="67" applyNumberFormat="1" applyFont="1" applyFill="1" applyBorder="1" applyAlignment="1">
      <alignment horizontal="center" vertical="center" wrapText="1"/>
    </xf>
    <xf numFmtId="3" fontId="32" fillId="2" borderId="72" xfId="67" applyNumberFormat="1" applyFont="1" applyFill="1" applyBorder="1" applyAlignment="1">
      <alignment vertical="center" wrapText="1"/>
    </xf>
    <xf numFmtId="165" fontId="32" fillId="2" borderId="72" xfId="67" applyNumberFormat="1" applyFont="1" applyFill="1" applyBorder="1" applyAlignment="1">
      <alignment vertical="center" wrapText="1"/>
    </xf>
    <xf numFmtId="3" fontId="32" fillId="2" borderId="72" xfId="67" applyNumberFormat="1" applyFont="1" applyFill="1" applyBorder="1" applyAlignment="1">
      <alignment horizontal="right" vertical="center" wrapText="1"/>
    </xf>
    <xf numFmtId="0" fontId="30" fillId="0" borderId="39" xfId="67" applyFont="1" applyBorder="1" applyAlignment="1">
      <alignment horizontal="center" wrapText="1"/>
    </xf>
    <xf numFmtId="3" fontId="5" fillId="30" borderId="72" xfId="67" applyNumberFormat="1" applyFont="1" applyFill="1" applyBorder="1" applyAlignment="1">
      <alignment vertical="center" wrapText="1"/>
    </xf>
    <xf numFmtId="165" fontId="5" fillId="30" borderId="72" xfId="67" applyNumberFormat="1" applyFont="1" applyFill="1" applyBorder="1" applyAlignment="1">
      <alignment vertical="center" wrapText="1"/>
    </xf>
    <xf numFmtId="3" fontId="5" fillId="30" borderId="72" xfId="67" applyNumberFormat="1" applyFont="1" applyFill="1" applyBorder="1" applyAlignment="1">
      <alignment horizontal="right" vertical="center" wrapText="1"/>
    </xf>
    <xf numFmtId="0" fontId="42" fillId="32" borderId="72" xfId="67" applyFont="1" applyFill="1" applyBorder="1" applyAlignment="1">
      <alignment horizontal="center" vertical="center" wrapText="1"/>
    </xf>
    <xf numFmtId="3" fontId="31" fillId="0" borderId="73" xfId="67" applyNumberFormat="1" applyFont="1" applyFill="1" applyBorder="1" applyAlignment="1">
      <alignment horizontal="center" vertical="center" wrapText="1"/>
    </xf>
    <xf numFmtId="3" fontId="31" fillId="0" borderId="74" xfId="67" applyNumberFormat="1" applyFont="1" applyFill="1" applyBorder="1" applyAlignment="1">
      <alignment horizontal="center" vertical="center" wrapText="1"/>
    </xf>
    <xf numFmtId="3" fontId="31" fillId="0" borderId="75" xfId="67" applyNumberFormat="1" applyFont="1" applyFill="1" applyBorder="1" applyAlignment="1">
      <alignment horizontal="center" vertical="center" wrapText="1"/>
    </xf>
    <xf numFmtId="3" fontId="5" fillId="0" borderId="72" xfId="74" applyNumberFormat="1" applyFont="1" applyFill="1" applyBorder="1" applyAlignment="1">
      <alignment vertical="center" wrapText="1"/>
    </xf>
    <xf numFmtId="165" fontId="5" fillId="0" borderId="72" xfId="74" applyNumberFormat="1" applyFont="1" applyFill="1" applyBorder="1" applyAlignment="1">
      <alignment vertical="center" wrapText="1"/>
    </xf>
    <xf numFmtId="3" fontId="5" fillId="0" borderId="72" xfId="74" applyNumberFormat="1" applyFont="1" applyFill="1" applyBorder="1" applyAlignment="1">
      <alignment horizontal="right" vertical="center" wrapText="1"/>
    </xf>
    <xf numFmtId="0" fontId="42" fillId="0" borderId="72" xfId="67" applyFont="1" applyFill="1" applyBorder="1" applyAlignment="1">
      <alignment horizontal="center" vertical="center" wrapText="1"/>
    </xf>
    <xf numFmtId="0" fontId="30" fillId="0" borderId="0" xfId="67" applyFont="1" applyFill="1"/>
    <xf numFmtId="3" fontId="31" fillId="0" borderId="76" xfId="67" applyNumberFormat="1" applyFont="1" applyFill="1" applyBorder="1" applyAlignment="1">
      <alignment horizontal="center" vertical="center" wrapText="1"/>
    </xf>
    <xf numFmtId="3" fontId="31" fillId="0" borderId="0" xfId="67" applyNumberFormat="1" applyFont="1" applyFill="1" applyBorder="1" applyAlignment="1">
      <alignment horizontal="center" vertical="center" wrapText="1"/>
    </xf>
    <xf numFmtId="3" fontId="31" fillId="0" borderId="77" xfId="67" applyNumberFormat="1" applyFont="1" applyFill="1" applyBorder="1" applyAlignment="1">
      <alignment horizontal="center" vertical="center" wrapText="1"/>
    </xf>
    <xf numFmtId="3" fontId="7" fillId="0" borderId="72" xfId="74" applyNumberFormat="1" applyFont="1" applyFill="1" applyBorder="1" applyAlignment="1">
      <alignment vertical="center" wrapText="1"/>
    </xf>
    <xf numFmtId="165" fontId="7" fillId="0" borderId="72" xfId="74" applyNumberFormat="1" applyFont="1" applyFill="1" applyBorder="1" applyAlignment="1">
      <alignment vertical="center" wrapText="1"/>
    </xf>
    <xf numFmtId="3" fontId="7" fillId="0" borderId="72" xfId="74" applyNumberFormat="1" applyFont="1" applyFill="1" applyBorder="1" applyAlignment="1">
      <alignment horizontal="right" vertical="center" wrapText="1"/>
    </xf>
    <xf numFmtId="0" fontId="33" fillId="0" borderId="78" xfId="67" applyFont="1" applyFill="1" applyBorder="1" applyAlignment="1">
      <alignment vertical="center"/>
    </xf>
    <xf numFmtId="0" fontId="44" fillId="0" borderId="72" xfId="67" quotePrefix="1" applyFont="1" applyFill="1" applyBorder="1" applyAlignment="1">
      <alignment vertical="center" wrapText="1"/>
    </xf>
    <xf numFmtId="3" fontId="45" fillId="0" borderId="72" xfId="74" applyNumberFormat="1" applyFont="1" applyFill="1" applyBorder="1" applyAlignment="1">
      <alignment vertical="center" wrapText="1"/>
    </xf>
    <xf numFmtId="0" fontId="33" fillId="0" borderId="79" xfId="67" applyFont="1" applyFill="1" applyBorder="1" applyAlignment="1">
      <alignment vertical="center"/>
    </xf>
    <xf numFmtId="0" fontId="42" fillId="0" borderId="72" xfId="67" quotePrefix="1" applyFont="1" applyFill="1" applyBorder="1" applyAlignment="1">
      <alignment vertical="center" wrapText="1"/>
    </xf>
    <xf numFmtId="0" fontId="33" fillId="0" borderId="80" xfId="67" applyFont="1" applyFill="1" applyBorder="1" applyAlignment="1">
      <alignment vertical="center"/>
    </xf>
    <xf numFmtId="165" fontId="5" fillId="0" borderId="72" xfId="74" applyNumberFormat="1" applyFont="1" applyFill="1" applyBorder="1" applyAlignment="1">
      <alignment horizontal="center" vertical="center" wrapText="1"/>
    </xf>
    <xf numFmtId="3" fontId="31" fillId="2" borderId="76" xfId="67" applyNumberFormat="1" applyFont="1" applyFill="1" applyBorder="1" applyAlignment="1">
      <alignment horizontal="center" vertical="center" wrapText="1"/>
    </xf>
    <xf numFmtId="3" fontId="31" fillId="2" borderId="0" xfId="67" applyNumberFormat="1" applyFont="1" applyFill="1" applyBorder="1" applyAlignment="1">
      <alignment horizontal="center" vertical="center" wrapText="1"/>
    </xf>
    <xf numFmtId="3" fontId="31" fillId="2" borderId="77" xfId="67" applyNumberFormat="1" applyFont="1" applyFill="1" applyBorder="1" applyAlignment="1">
      <alignment horizontal="center" vertical="center" wrapText="1"/>
    </xf>
    <xf numFmtId="3" fontId="31" fillId="0" borderId="81" xfId="67" applyNumberFormat="1" applyFont="1" applyFill="1" applyBorder="1" applyAlignment="1">
      <alignment horizontal="center" vertical="center" wrapText="1"/>
    </xf>
    <xf numFmtId="3" fontId="31" fillId="0" borderId="68" xfId="67" applyNumberFormat="1" applyFont="1" applyFill="1" applyBorder="1" applyAlignment="1">
      <alignment horizontal="center" vertical="center" wrapText="1"/>
    </xf>
    <xf numFmtId="3" fontId="31" fillId="0" borderId="82" xfId="67" applyNumberFormat="1" applyFont="1" applyFill="1" applyBorder="1" applyAlignment="1">
      <alignment horizontal="center" vertical="center" wrapText="1"/>
    </xf>
    <xf numFmtId="3" fontId="33" fillId="30" borderId="72" xfId="67" applyNumberFormat="1" applyFont="1" applyFill="1" applyBorder="1" applyAlignment="1">
      <alignment horizontal="right" vertical="center" wrapText="1"/>
    </xf>
    <xf numFmtId="3" fontId="31" fillId="2" borderId="73" xfId="67" applyNumberFormat="1" applyFont="1" applyFill="1" applyBorder="1" applyAlignment="1">
      <alignment horizontal="center" vertical="center" wrapText="1"/>
    </xf>
    <xf numFmtId="3" fontId="31" fillId="2" borderId="74" xfId="67" applyNumberFormat="1" applyFont="1" applyFill="1" applyBorder="1" applyAlignment="1">
      <alignment horizontal="center" vertical="center" wrapText="1"/>
    </xf>
    <xf numFmtId="3" fontId="31" fillId="2" borderId="75" xfId="67" applyNumberFormat="1" applyFont="1" applyFill="1" applyBorder="1" applyAlignment="1">
      <alignment horizontal="center" vertical="center" wrapText="1"/>
    </xf>
    <xf numFmtId="0" fontId="42" fillId="0" borderId="72" xfId="67" applyFont="1" applyBorder="1" applyAlignment="1">
      <alignment horizontal="center" vertical="center" wrapText="1"/>
    </xf>
    <xf numFmtId="3" fontId="31" fillId="2" borderId="81" xfId="67" applyNumberFormat="1" applyFont="1" applyFill="1" applyBorder="1" applyAlignment="1">
      <alignment horizontal="center" vertical="center" wrapText="1"/>
    </xf>
    <xf numFmtId="3" fontId="31" fillId="2" borderId="68" xfId="67" applyNumberFormat="1" applyFont="1" applyFill="1" applyBorder="1" applyAlignment="1">
      <alignment horizontal="center" vertical="center" wrapText="1"/>
    </xf>
    <xf numFmtId="3" fontId="31" fillId="2" borderId="82" xfId="67" applyNumberFormat="1" applyFont="1" applyFill="1" applyBorder="1" applyAlignment="1">
      <alignment horizontal="center" vertical="center" wrapText="1"/>
    </xf>
    <xf numFmtId="3" fontId="31" fillId="2" borderId="71" xfId="67" applyNumberFormat="1" applyFont="1" applyFill="1" applyBorder="1" applyAlignment="1">
      <alignment horizontal="center" vertical="center" wrapText="1"/>
    </xf>
    <xf numFmtId="3" fontId="31" fillId="2" borderId="72" xfId="67" applyNumberFormat="1" applyFont="1" applyFill="1" applyBorder="1" applyAlignment="1">
      <alignment horizontal="right" vertical="center" wrapText="1"/>
    </xf>
    <xf numFmtId="3" fontId="36" fillId="30" borderId="84" xfId="67" applyNumberFormat="1" applyFont="1" applyFill="1" applyBorder="1" applyAlignment="1" applyProtection="1">
      <alignment horizontal="right" vertical="center" wrapText="1"/>
    </xf>
    <xf numFmtId="3" fontId="5" fillId="30" borderId="78" xfId="67" applyNumberFormat="1" applyFont="1" applyFill="1" applyBorder="1" applyAlignment="1" applyProtection="1">
      <alignment horizontal="right" vertical="center" wrapText="1"/>
    </xf>
    <xf numFmtId="164" fontId="5" fillId="30" borderId="84" xfId="67" applyNumberFormat="1" applyFont="1" applyFill="1" applyBorder="1" applyAlignment="1" applyProtection="1">
      <alignment horizontal="right" vertical="center" wrapText="1"/>
    </xf>
    <xf numFmtId="3" fontId="5" fillId="30" borderId="84" xfId="67" applyNumberFormat="1" applyFont="1" applyFill="1" applyBorder="1" applyAlignment="1" applyProtection="1">
      <alignment horizontal="right" vertical="center" wrapText="1"/>
    </xf>
    <xf numFmtId="0" fontId="30" fillId="0" borderId="0" xfId="67" applyFont="1" applyAlignment="1">
      <alignment wrapText="1"/>
    </xf>
    <xf numFmtId="3" fontId="36" fillId="2" borderId="7" xfId="67" applyNumberFormat="1" applyFont="1" applyFill="1" applyBorder="1" applyAlignment="1" applyProtection="1">
      <alignment horizontal="right" vertical="center" wrapText="1"/>
    </xf>
    <xf numFmtId="3" fontId="5" fillId="2" borderId="72" xfId="67" applyNumberFormat="1" applyFont="1" applyFill="1" applyBorder="1" applyAlignment="1" applyProtection="1">
      <alignment horizontal="right" vertical="center" wrapText="1"/>
    </xf>
    <xf numFmtId="164" fontId="5" fillId="2" borderId="7" xfId="67" applyNumberFormat="1" applyFont="1" applyFill="1" applyBorder="1" applyAlignment="1" applyProtection="1">
      <alignment horizontal="right" vertical="center" wrapText="1"/>
    </xf>
    <xf numFmtId="3" fontId="7" fillId="2" borderId="72" xfId="67" applyNumberFormat="1" applyFont="1" applyFill="1" applyBorder="1" applyAlignment="1" applyProtection="1">
      <alignment horizontal="right" vertical="center" wrapText="1"/>
    </xf>
    <xf numFmtId="3" fontId="47" fillId="2" borderId="39" xfId="76" applyNumberFormat="1" applyFont="1" applyBorder="1" applyAlignment="1">
      <alignment horizontal="right" vertical="center" wrapText="1"/>
    </xf>
    <xf numFmtId="164" fontId="47" fillId="2" borderId="39" xfId="77" applyNumberFormat="1" applyFont="1" applyBorder="1" applyAlignment="1">
      <alignment horizontal="right" vertical="center" wrapText="1"/>
    </xf>
    <xf numFmtId="3" fontId="47" fillId="0" borderId="39" xfId="76" applyNumberFormat="1" applyFont="1" applyFill="1" applyBorder="1" applyAlignment="1">
      <alignment horizontal="right" vertical="center" wrapText="1"/>
    </xf>
    <xf numFmtId="164" fontId="47" fillId="0" borderId="39" xfId="77" applyNumberFormat="1" applyFont="1" applyFill="1" applyBorder="1" applyAlignment="1">
      <alignment horizontal="right" vertical="center" wrapText="1"/>
    </xf>
    <xf numFmtId="3" fontId="7" fillId="0" borderId="72" xfId="67" applyNumberFormat="1" applyFont="1" applyFill="1" applyBorder="1" applyAlignment="1" applyProtection="1">
      <alignment horizontal="right" vertical="center" wrapText="1"/>
    </xf>
    <xf numFmtId="0" fontId="30" fillId="0" borderId="0" xfId="67" applyFont="1" applyFill="1" applyAlignment="1">
      <alignment wrapText="1"/>
    </xf>
    <xf numFmtId="0" fontId="30" fillId="0" borderId="39" xfId="67" applyFont="1" applyBorder="1" applyAlignment="1">
      <alignment vertical="top" wrapText="1"/>
    </xf>
    <xf numFmtId="0" fontId="30" fillId="0" borderId="39" xfId="67" applyFont="1" applyBorder="1" applyAlignment="1">
      <alignment vertical="center" wrapText="1"/>
    </xf>
    <xf numFmtId="3" fontId="5" fillId="2" borderId="7" xfId="67" applyNumberFormat="1" applyFont="1" applyFill="1" applyBorder="1" applyAlignment="1" applyProtection="1">
      <alignment horizontal="center" vertical="center" wrapText="1"/>
    </xf>
    <xf numFmtId="3" fontId="5" fillId="2" borderId="7" xfId="67" applyNumberFormat="1" applyFont="1" applyFill="1" applyBorder="1" applyAlignment="1" applyProtection="1">
      <alignment horizontal="right" vertical="center" wrapText="1"/>
    </xf>
    <xf numFmtId="0" fontId="7" fillId="0" borderId="0" xfId="49" quotePrefix="1" applyFont="1" applyFill="1" applyAlignment="1">
      <alignment horizontal="left" vertical="center" wrapText="1"/>
    </xf>
    <xf numFmtId="0" fontId="30" fillId="0" borderId="39" xfId="67" applyFont="1" applyFill="1" applyBorder="1" applyAlignment="1">
      <alignment vertical="center" wrapText="1"/>
    </xf>
    <xf numFmtId="0" fontId="7" fillId="2" borderId="0" xfId="49" quotePrefix="1" applyFont="1" applyAlignment="1">
      <alignment horizontal="left" vertical="center" wrapText="1"/>
    </xf>
    <xf numFmtId="0" fontId="30" fillId="0" borderId="39" xfId="67" applyFont="1" applyBorder="1" applyAlignment="1">
      <alignment wrapText="1"/>
    </xf>
    <xf numFmtId="3" fontId="36" fillId="30" borderId="39" xfId="67" applyNumberFormat="1" applyFont="1" applyFill="1" applyBorder="1" applyAlignment="1" applyProtection="1">
      <alignment horizontal="right" vertical="center" wrapText="1"/>
    </xf>
    <xf numFmtId="3" fontId="5" fillId="30" borderId="39" xfId="67" applyNumberFormat="1" applyFont="1" applyFill="1" applyBorder="1" applyAlignment="1" applyProtection="1">
      <alignment horizontal="right" vertical="center" wrapText="1"/>
    </xf>
    <xf numFmtId="164" fontId="5" fillId="30" borderId="39" xfId="67" applyNumberFormat="1" applyFont="1" applyFill="1" applyBorder="1" applyAlignment="1" applyProtection="1">
      <alignment horizontal="right" vertical="center" wrapText="1"/>
    </xf>
    <xf numFmtId="0" fontId="7" fillId="2" borderId="74" xfId="49" quotePrefix="1" applyFont="1" applyBorder="1" applyAlignment="1">
      <alignment horizontal="left" vertical="center" wrapText="1"/>
    </xf>
    <xf numFmtId="0" fontId="30" fillId="0" borderId="39" xfId="67" applyFont="1" applyBorder="1" applyAlignment="1">
      <alignment horizontal="left" vertical="center" wrapText="1"/>
    </xf>
    <xf numFmtId="0" fontId="30" fillId="0" borderId="39" xfId="67" applyFont="1" applyFill="1" applyBorder="1" applyAlignment="1">
      <alignment wrapText="1"/>
    </xf>
    <xf numFmtId="0" fontId="7" fillId="2" borderId="74" xfId="49" quotePrefix="1" applyFont="1" applyBorder="1" applyAlignment="1">
      <alignment vertical="center" wrapText="1"/>
    </xf>
    <xf numFmtId="0" fontId="30" fillId="0" borderId="74" xfId="67" applyFont="1" applyBorder="1" applyAlignment="1">
      <alignment vertical="center" wrapText="1"/>
    </xf>
    <xf numFmtId="3" fontId="36" fillId="0" borderId="7" xfId="67" applyNumberFormat="1" applyFont="1" applyFill="1" applyBorder="1" applyAlignment="1" applyProtection="1">
      <alignment horizontal="right" vertical="center" wrapText="1"/>
    </xf>
    <xf numFmtId="3" fontId="5" fillId="0" borderId="72" xfId="67" applyNumberFormat="1" applyFont="1" applyFill="1" applyBorder="1" applyAlignment="1" applyProtection="1">
      <alignment horizontal="right" vertical="center" wrapText="1"/>
    </xf>
    <xf numFmtId="164" fontId="5" fillId="0" borderId="7" xfId="67" applyNumberFormat="1" applyFont="1" applyFill="1" applyBorder="1" applyAlignment="1" applyProtection="1">
      <alignment horizontal="right" vertical="center" wrapText="1"/>
    </xf>
    <xf numFmtId="0" fontId="30" fillId="0" borderId="0" xfId="67" applyFont="1" applyAlignment="1">
      <alignment vertical="center" wrapText="1"/>
    </xf>
    <xf numFmtId="3" fontId="49" fillId="2" borderId="72" xfId="67" applyNumberFormat="1" applyFont="1" applyFill="1" applyBorder="1" applyAlignment="1" applyProtection="1">
      <alignment horizontal="right" vertical="center" wrapText="1"/>
    </xf>
    <xf numFmtId="0" fontId="30" fillId="0" borderId="89" xfId="67" applyFont="1" applyBorder="1" applyAlignment="1">
      <alignment horizontal="left" vertical="center" wrapText="1"/>
    </xf>
    <xf numFmtId="3" fontId="30" fillId="0" borderId="39" xfId="67" applyNumberFormat="1" applyFont="1" applyFill="1" applyBorder="1" applyAlignment="1">
      <alignment wrapText="1"/>
    </xf>
    <xf numFmtId="3" fontId="7" fillId="2" borderId="7" xfId="67" applyNumberFormat="1" applyFont="1" applyFill="1" applyBorder="1" applyAlignment="1" applyProtection="1">
      <alignment horizontal="center" vertical="center" wrapText="1"/>
    </xf>
    <xf numFmtId="164" fontId="30" fillId="0" borderId="39" xfId="67" applyNumberFormat="1" applyFont="1" applyBorder="1" applyAlignment="1">
      <alignment wrapText="1"/>
    </xf>
    <xf numFmtId="3" fontId="30" fillId="0" borderId="0" xfId="67" applyNumberFormat="1" applyFont="1" applyAlignment="1">
      <alignment wrapText="1"/>
    </xf>
    <xf numFmtId="0" fontId="30" fillId="0" borderId="96" xfId="67" applyFont="1" applyBorder="1" applyAlignment="1">
      <alignment wrapText="1"/>
    </xf>
    <xf numFmtId="0" fontId="7" fillId="2" borderId="95" xfId="49" quotePrefix="1" applyFont="1" applyBorder="1" applyAlignment="1">
      <alignment horizontal="left" vertical="top" wrapText="1"/>
    </xf>
    <xf numFmtId="0" fontId="7" fillId="2" borderId="0" xfId="49" quotePrefix="1" applyFont="1" applyBorder="1" applyAlignment="1">
      <alignment horizontal="left" vertical="top" wrapText="1"/>
    </xf>
    <xf numFmtId="0" fontId="30" fillId="0" borderId="95" xfId="67" applyFont="1" applyBorder="1" applyAlignment="1">
      <alignment wrapText="1"/>
    </xf>
    <xf numFmtId="0" fontId="7" fillId="2" borderId="0" xfId="49" quotePrefix="1" applyFont="1" applyAlignment="1">
      <alignment horizontal="left" vertical="top" wrapText="1"/>
    </xf>
    <xf numFmtId="0" fontId="5" fillId="2" borderId="69" xfId="67" applyNumberFormat="1" applyFont="1" applyFill="1" applyBorder="1" applyAlignment="1" applyProtection="1">
      <alignment horizontal="left" vertical="center" wrapText="1"/>
    </xf>
    <xf numFmtId="0" fontId="5" fillId="2" borderId="70" xfId="67" applyNumberFormat="1" applyFont="1" applyFill="1" applyBorder="1" applyAlignment="1" applyProtection="1">
      <alignment horizontal="left" vertical="center" wrapText="1"/>
    </xf>
    <xf numFmtId="0" fontId="5" fillId="2" borderId="83" xfId="67" applyNumberFormat="1" applyFont="1" applyFill="1" applyBorder="1" applyAlignment="1" applyProtection="1">
      <alignment horizontal="left" vertical="center" wrapText="1"/>
    </xf>
    <xf numFmtId="0" fontId="47" fillId="2" borderId="86" xfId="75" quotePrefix="1" applyFont="1" applyBorder="1" applyAlignment="1">
      <alignment horizontal="left" vertical="center" wrapText="1"/>
    </xf>
    <xf numFmtId="0" fontId="47" fillId="2" borderId="70" xfId="75" quotePrefix="1" applyFont="1" applyBorder="1" applyAlignment="1">
      <alignment horizontal="left" vertical="center" wrapText="1"/>
    </xf>
    <xf numFmtId="0" fontId="47" fillId="2" borderId="87" xfId="75" quotePrefix="1" applyFont="1" applyBorder="1" applyAlignment="1">
      <alignment horizontal="left" vertical="center" wrapText="1"/>
    </xf>
    <xf numFmtId="0" fontId="5" fillId="30" borderId="69" xfId="67" applyNumberFormat="1" applyFont="1" applyFill="1" applyBorder="1" applyAlignment="1" applyProtection="1">
      <alignment horizontal="left" vertical="center" wrapText="1"/>
    </xf>
    <xf numFmtId="0" fontId="5" fillId="30" borderId="70" xfId="67" applyNumberFormat="1" applyFont="1" applyFill="1" applyBorder="1" applyAlignment="1" applyProtection="1">
      <alignment horizontal="left" vertical="center" wrapText="1"/>
    </xf>
    <xf numFmtId="0" fontId="5" fillId="30" borderId="87" xfId="67" applyNumberFormat="1" applyFont="1" applyFill="1" applyBorder="1" applyAlignment="1" applyProtection="1">
      <alignment horizontal="left" vertical="center" wrapText="1"/>
    </xf>
    <xf numFmtId="0" fontId="7" fillId="2" borderId="74" xfId="49" quotePrefix="1" applyFont="1" applyBorder="1" applyAlignment="1">
      <alignment horizontal="left" vertical="center" wrapText="1"/>
    </xf>
    <xf numFmtId="0" fontId="7" fillId="2" borderId="0" xfId="49" quotePrefix="1" applyFont="1" applyBorder="1" applyAlignment="1">
      <alignment horizontal="left" vertical="center" wrapText="1"/>
    </xf>
    <xf numFmtId="0" fontId="7" fillId="2" borderId="90" xfId="49" quotePrefix="1" applyFont="1" applyBorder="1" applyAlignment="1">
      <alignment horizontal="left" vertical="center" wrapText="1"/>
    </xf>
    <xf numFmtId="0" fontId="7" fillId="2" borderId="85" xfId="49" quotePrefix="1" applyFont="1" applyBorder="1" applyAlignment="1">
      <alignment horizontal="left" vertical="center" wrapText="1"/>
    </xf>
    <xf numFmtId="0" fontId="7" fillId="2" borderId="88" xfId="49" quotePrefix="1" applyFont="1" applyBorder="1" applyAlignment="1">
      <alignment horizontal="left" vertical="center" wrapText="1"/>
    </xf>
    <xf numFmtId="0" fontId="7" fillId="2" borderId="91" xfId="49" quotePrefix="1" applyFont="1" applyBorder="1" applyAlignment="1">
      <alignment horizontal="left" vertical="center" wrapText="1"/>
    </xf>
    <xf numFmtId="0" fontId="47" fillId="0" borderId="86" xfId="75" quotePrefix="1" applyFont="1" applyFill="1" applyBorder="1" applyAlignment="1">
      <alignment horizontal="left" vertical="center" wrapText="1"/>
    </xf>
    <xf numFmtId="0" fontId="47" fillId="0" borderId="70" xfId="75" quotePrefix="1" applyFont="1" applyFill="1" applyBorder="1" applyAlignment="1">
      <alignment horizontal="left" vertical="center" wrapText="1"/>
    </xf>
    <xf numFmtId="0" fontId="47" fillId="0" borderId="87" xfId="75" quotePrefix="1" applyFont="1" applyFill="1" applyBorder="1" applyAlignment="1">
      <alignment horizontal="left" vertical="center" wrapText="1"/>
    </xf>
    <xf numFmtId="0" fontId="47" fillId="0" borderId="92" xfId="75" quotePrefix="1" applyFont="1" applyFill="1" applyBorder="1" applyAlignment="1">
      <alignment horizontal="left" vertical="center" wrapText="1"/>
    </xf>
    <xf numFmtId="0" fontId="47" fillId="0" borderId="93" xfId="75" quotePrefix="1" applyFont="1" applyFill="1" applyBorder="1" applyAlignment="1">
      <alignment horizontal="left" vertical="center" wrapText="1"/>
    </xf>
    <xf numFmtId="0" fontId="47" fillId="0" borderId="94" xfId="75" quotePrefix="1" applyFont="1" applyFill="1" applyBorder="1" applyAlignment="1">
      <alignment horizontal="left" vertical="center" wrapText="1"/>
    </xf>
    <xf numFmtId="0" fontId="7" fillId="0" borderId="0" xfId="49" quotePrefix="1" applyFont="1" applyFill="1" applyAlignment="1">
      <alignment horizontal="left" vertical="center" wrapText="1"/>
    </xf>
    <xf numFmtId="0" fontId="7" fillId="0" borderId="88" xfId="49" quotePrefix="1" applyFont="1" applyFill="1" applyBorder="1" applyAlignment="1">
      <alignment horizontal="left" vertical="center" wrapText="1"/>
    </xf>
    <xf numFmtId="0" fontId="7" fillId="2" borderId="0" xfId="49" quotePrefix="1" applyFont="1" applyAlignment="1">
      <alignment horizontal="left" vertical="center" wrapText="1"/>
    </xf>
    <xf numFmtId="0" fontId="7" fillId="2" borderId="68" xfId="49" quotePrefix="1" applyFont="1" applyBorder="1" applyAlignment="1">
      <alignment horizontal="left" vertical="center" wrapText="1"/>
    </xf>
    <xf numFmtId="0" fontId="7" fillId="0" borderId="85" xfId="49" quotePrefix="1" applyFont="1" applyFill="1" applyBorder="1" applyAlignment="1">
      <alignment horizontal="left" vertical="center" wrapText="1"/>
    </xf>
    <xf numFmtId="0" fontId="7" fillId="0" borderId="89" xfId="49" quotePrefix="1" applyFont="1" applyFill="1" applyBorder="1" applyAlignment="1">
      <alignment horizontal="left" vertical="center" wrapText="1"/>
    </xf>
    <xf numFmtId="0" fontId="5" fillId="30" borderId="83" xfId="67" applyNumberFormat="1" applyFont="1" applyFill="1" applyBorder="1" applyAlignment="1" applyProtection="1">
      <alignment horizontal="left" vertical="center" wrapText="1"/>
    </xf>
    <xf numFmtId="0" fontId="30" fillId="0" borderId="74" xfId="67" applyFont="1" applyBorder="1" applyAlignment="1">
      <alignment horizontal="left" vertical="center" wrapText="1"/>
    </xf>
    <xf numFmtId="0" fontId="30" fillId="0" borderId="0" xfId="67" applyFont="1" applyBorder="1" applyAlignment="1">
      <alignment horizontal="left" vertical="center" wrapText="1"/>
    </xf>
    <xf numFmtId="0" fontId="7" fillId="2" borderId="89" xfId="49" quotePrefix="1" applyFont="1" applyBorder="1" applyAlignment="1">
      <alignment horizontal="left" vertical="center" wrapText="1"/>
    </xf>
    <xf numFmtId="0" fontId="7" fillId="2" borderId="75" xfId="49" quotePrefix="1" applyFont="1" applyBorder="1" applyAlignment="1">
      <alignment horizontal="left" vertical="center" wrapText="1"/>
    </xf>
    <xf numFmtId="0" fontId="5" fillId="0" borderId="69" xfId="67" applyNumberFormat="1" applyFont="1" applyFill="1" applyBorder="1" applyAlignment="1" applyProtection="1">
      <alignment horizontal="left" vertical="center" wrapText="1"/>
    </xf>
    <xf numFmtId="0" fontId="5" fillId="0" borderId="70" xfId="67" applyNumberFormat="1" applyFont="1" applyFill="1" applyBorder="1" applyAlignment="1" applyProtection="1">
      <alignment horizontal="left" vertical="center" wrapText="1"/>
    </xf>
    <xf numFmtId="0" fontId="5" fillId="0" borderId="83" xfId="67" applyNumberFormat="1" applyFont="1" applyFill="1" applyBorder="1" applyAlignment="1" applyProtection="1">
      <alignment horizontal="left" vertical="center" wrapText="1"/>
    </xf>
    <xf numFmtId="0" fontId="30" fillId="0" borderId="0" xfId="67" applyFont="1" applyAlignment="1">
      <alignment horizontal="left" vertical="center" wrapText="1"/>
    </xf>
    <xf numFmtId="0" fontId="30" fillId="0" borderId="68" xfId="67" applyFont="1" applyBorder="1" applyAlignment="1">
      <alignment horizontal="left" vertical="center" wrapText="1"/>
    </xf>
    <xf numFmtId="0" fontId="30" fillId="0" borderId="85" xfId="67" applyFont="1" applyBorder="1" applyAlignment="1">
      <alignment horizontal="left" vertical="center" wrapText="1"/>
    </xf>
    <xf numFmtId="0" fontId="30" fillId="0" borderId="88" xfId="67" applyFont="1" applyBorder="1" applyAlignment="1">
      <alignment horizontal="left" vertical="center" wrapText="1"/>
    </xf>
    <xf numFmtId="0" fontId="30" fillId="0" borderId="89" xfId="67" applyFont="1" applyBorder="1" applyAlignment="1">
      <alignment horizontal="left" vertical="center" wrapText="1"/>
    </xf>
    <xf numFmtId="0" fontId="33" fillId="0" borderId="69" xfId="67" quotePrefix="1" applyFont="1" applyFill="1" applyBorder="1" applyAlignment="1">
      <alignment horizontal="left" vertical="center" wrapText="1"/>
    </xf>
    <xf numFmtId="0" fontId="33" fillId="0" borderId="71" xfId="67" quotePrefix="1" applyFont="1" applyFill="1" applyBorder="1" applyAlignment="1">
      <alignment horizontal="left" vertical="center" wrapText="1"/>
    </xf>
    <xf numFmtId="0" fontId="33" fillId="2" borderId="69" xfId="67" quotePrefix="1" applyFont="1" applyFill="1" applyBorder="1" applyAlignment="1">
      <alignment horizontal="left" vertical="center" wrapText="1"/>
    </xf>
    <xf numFmtId="0" fontId="33" fillId="2" borderId="71" xfId="67" quotePrefix="1" applyFont="1" applyFill="1" applyBorder="1" applyAlignment="1">
      <alignment horizontal="left" vertical="center" wrapText="1"/>
    </xf>
    <xf numFmtId="0" fontId="42" fillId="2" borderId="69" xfId="67" quotePrefix="1" applyFont="1" applyFill="1" applyBorder="1" applyAlignment="1">
      <alignment horizontal="left" vertical="center" wrapText="1"/>
    </xf>
    <xf numFmtId="0" fontId="42" fillId="2" borderId="71" xfId="67" quotePrefix="1" applyFont="1" applyFill="1" applyBorder="1" applyAlignment="1">
      <alignment horizontal="left" vertical="center" wrapText="1"/>
    </xf>
    <xf numFmtId="0" fontId="42" fillId="0" borderId="69" xfId="67" quotePrefix="1" applyFont="1" applyFill="1" applyBorder="1" applyAlignment="1">
      <alignment horizontal="left" vertical="center" wrapText="1"/>
    </xf>
    <xf numFmtId="0" fontId="42" fillId="0" borderId="71" xfId="67" quotePrefix="1" applyFont="1" applyFill="1" applyBorder="1" applyAlignment="1">
      <alignment horizontal="left" vertical="center" wrapText="1"/>
    </xf>
    <xf numFmtId="0" fontId="32" fillId="30" borderId="69" xfId="67" quotePrefix="1" applyFont="1" applyFill="1" applyBorder="1" applyAlignment="1">
      <alignment horizontal="left" vertical="center" wrapText="1"/>
    </xf>
    <xf numFmtId="0" fontId="32" fillId="30" borderId="70" xfId="67" quotePrefix="1" applyFont="1" applyFill="1" applyBorder="1" applyAlignment="1">
      <alignment horizontal="left" vertical="center" wrapText="1"/>
    </xf>
    <xf numFmtId="0" fontId="32" fillId="30" borderId="71" xfId="67" quotePrefix="1" applyFont="1" applyFill="1" applyBorder="1" applyAlignment="1">
      <alignment horizontal="left" vertical="center" wrapText="1"/>
    </xf>
    <xf numFmtId="3" fontId="31" fillId="2" borderId="69" xfId="67" applyNumberFormat="1" applyFont="1" applyFill="1" applyBorder="1" applyAlignment="1">
      <alignment horizontal="center" vertical="center" wrapText="1"/>
    </xf>
    <xf numFmtId="3" fontId="31" fillId="2" borderId="70" xfId="67" applyNumberFormat="1" applyFont="1" applyFill="1" applyBorder="1" applyAlignment="1">
      <alignment horizontal="center" vertical="center" wrapText="1"/>
    </xf>
    <xf numFmtId="3" fontId="31" fillId="2" borderId="71" xfId="67" applyNumberFormat="1" applyFont="1" applyFill="1" applyBorder="1" applyAlignment="1">
      <alignment horizontal="center" vertical="center" wrapText="1"/>
    </xf>
    <xf numFmtId="0" fontId="37" fillId="0" borderId="0" xfId="68" applyFont="1" applyAlignment="1">
      <alignment horizontal="center" vertical="center" wrapText="1"/>
    </xf>
    <xf numFmtId="0" fontId="7" fillId="2" borderId="68" xfId="69" applyFont="1" applyBorder="1" applyAlignment="1">
      <alignment horizontal="left" vertical="center" wrapText="1"/>
    </xf>
    <xf numFmtId="0" fontId="7" fillId="2" borderId="68" xfId="70" applyFont="1" applyBorder="1" applyAlignment="1">
      <alignment horizontal="left" vertical="center" wrapText="1"/>
    </xf>
    <xf numFmtId="0" fontId="7" fillId="2" borderId="68" xfId="49" applyFont="1" applyBorder="1" applyAlignment="1">
      <alignment horizontal="left" vertical="center" wrapText="1"/>
    </xf>
    <xf numFmtId="0" fontId="35" fillId="2" borderId="69" xfId="71" quotePrefix="1" applyFont="1" applyFill="1" applyBorder="1" applyAlignment="1">
      <alignment horizontal="center" vertical="center" wrapText="1"/>
    </xf>
    <xf numFmtId="0" fontId="35" fillId="2" borderId="70" xfId="71" quotePrefix="1" applyFont="1" applyFill="1" applyBorder="1" applyAlignment="1">
      <alignment horizontal="center" vertical="center" wrapText="1"/>
    </xf>
    <xf numFmtId="0" fontId="35" fillId="2" borderId="71" xfId="71" quotePrefix="1" applyFont="1" applyFill="1" applyBorder="1" applyAlignment="1">
      <alignment horizontal="center" vertical="center" wrapText="1"/>
    </xf>
    <xf numFmtId="0" fontId="35" fillId="2" borderId="69" xfId="72" quotePrefix="1" applyFont="1" applyFill="1" applyBorder="1" applyAlignment="1">
      <alignment horizontal="center" vertical="center" wrapText="1"/>
    </xf>
    <xf numFmtId="0" fontId="35" fillId="2" borderId="70" xfId="72" quotePrefix="1" applyFont="1" applyFill="1" applyBorder="1" applyAlignment="1">
      <alignment horizontal="center" vertical="center" wrapText="1"/>
    </xf>
    <xf numFmtId="0" fontId="35" fillId="2" borderId="71" xfId="72" quotePrefix="1" applyFont="1" applyFill="1" applyBorder="1" applyAlignment="1">
      <alignment horizontal="center" vertical="center" wrapText="1"/>
    </xf>
    <xf numFmtId="0" fontId="31" fillId="3" borderId="58" xfId="1" quotePrefix="1" applyNumberFormat="1" applyFont="1" applyFill="1" applyBorder="1" applyAlignment="1" applyProtection="1">
      <alignment horizontal="center" vertical="center" wrapText="1"/>
    </xf>
    <xf numFmtId="0" fontId="31" fillId="3" borderId="59" xfId="1" applyNumberFormat="1" applyFont="1" applyFill="1" applyBorder="1" applyAlignment="1" applyProtection="1">
      <alignment horizontal="center" vertical="center" wrapText="1"/>
    </xf>
    <xf numFmtId="0" fontId="7" fillId="2" borderId="51" xfId="1" applyNumberFormat="1" applyFont="1" applyFill="1" applyBorder="1" applyAlignment="1" applyProtection="1">
      <alignment horizontal="left" vertical="center" wrapText="1"/>
    </xf>
    <xf numFmtId="0" fontId="7" fillId="2" borderId="52" xfId="1" applyNumberFormat="1" applyFont="1" applyFill="1" applyBorder="1" applyAlignment="1" applyProtection="1">
      <alignment horizontal="left" vertical="center" wrapText="1"/>
    </xf>
    <xf numFmtId="0" fontId="35" fillId="6" borderId="0" xfId="1" applyNumberFormat="1" applyFont="1" applyFill="1" applyBorder="1" applyAlignment="1" applyProtection="1">
      <alignment horizontal="left" vertical="center" wrapText="1"/>
    </xf>
    <xf numFmtId="0" fontId="7" fillId="2" borderId="37" xfId="1" applyNumberFormat="1" applyFont="1" applyFill="1" applyBorder="1" applyAlignment="1" applyProtection="1">
      <alignment horizontal="left" vertical="center" wrapText="1"/>
    </xf>
    <xf numFmtId="0" fontId="7" fillId="2" borderId="13" xfId="1" applyNumberFormat="1" applyFont="1" applyFill="1" applyBorder="1" applyAlignment="1" applyProtection="1">
      <alignment horizontal="left" vertical="center" wrapText="1"/>
    </xf>
    <xf numFmtId="0" fontId="7" fillId="2" borderId="6" xfId="1" applyNumberFormat="1" applyFont="1" applyFill="1" applyBorder="1" applyAlignment="1" applyProtection="1">
      <alignment horizontal="left" vertical="center" wrapText="1"/>
    </xf>
    <xf numFmtId="0" fontId="7" fillId="2" borderId="9" xfId="1" applyNumberFormat="1" applyFont="1" applyFill="1" applyBorder="1" applyAlignment="1" applyProtection="1">
      <alignment horizontal="left" vertical="center" wrapText="1"/>
    </xf>
    <xf numFmtId="0" fontId="5" fillId="4" borderId="6" xfId="1" applyNumberFormat="1" applyFont="1" applyFill="1" applyBorder="1" applyAlignment="1" applyProtection="1">
      <alignment horizontal="left" vertical="center" wrapText="1"/>
    </xf>
    <xf numFmtId="0" fontId="5" fillId="4" borderId="8" xfId="1" applyNumberFormat="1" applyFont="1" applyFill="1" applyBorder="1" applyAlignment="1" applyProtection="1">
      <alignment horizontal="left" vertical="center" wrapText="1"/>
    </xf>
    <xf numFmtId="0" fontId="5" fillId="5" borderId="17" xfId="1" applyNumberFormat="1" applyFont="1" applyFill="1" applyBorder="1" applyAlignment="1" applyProtection="1">
      <alignment horizontal="left" vertical="center" wrapText="1"/>
    </xf>
    <xf numFmtId="0" fontId="5" fillId="5" borderId="8" xfId="1" applyNumberFormat="1" applyFont="1" applyFill="1" applyBorder="1" applyAlignment="1" applyProtection="1">
      <alignment horizontal="left" vertical="center" wrapText="1"/>
    </xf>
    <xf numFmtId="0" fontId="7" fillId="2" borderId="3" xfId="1" applyNumberFormat="1" applyFont="1" applyFill="1" applyBorder="1" applyAlignment="1" applyProtection="1">
      <alignment horizontal="left" vertical="center" wrapText="1"/>
    </xf>
    <xf numFmtId="0" fontId="7" fillId="2" borderId="35" xfId="1" applyNumberFormat="1" applyFont="1" applyFill="1" applyBorder="1" applyAlignment="1" applyProtection="1">
      <alignment horizontal="left" vertical="center" wrapText="1"/>
    </xf>
    <xf numFmtId="0" fontId="7" fillId="2" borderId="11" xfId="1" applyNumberFormat="1" applyFont="1" applyFill="1" applyBorder="1" applyAlignment="1" applyProtection="1">
      <alignment horizontal="left" vertical="center" wrapText="1"/>
    </xf>
    <xf numFmtId="0" fontId="7" fillId="2" borderId="0" xfId="1" applyNumberFormat="1" applyFont="1" applyFill="1" applyBorder="1" applyAlignment="1" applyProtection="1">
      <alignment horizontal="left" vertical="center" wrapText="1"/>
    </xf>
    <xf numFmtId="0" fontId="5" fillId="4" borderId="11" xfId="1" applyNumberFormat="1" applyFont="1" applyFill="1" applyBorder="1" applyAlignment="1" applyProtection="1">
      <alignment horizontal="left" vertical="center" wrapText="1"/>
    </xf>
    <xf numFmtId="0" fontId="5" fillId="4" borderId="2" xfId="1" applyNumberFormat="1" applyFont="1" applyFill="1" applyBorder="1" applyAlignment="1" applyProtection="1">
      <alignment horizontal="left" vertical="center" wrapText="1"/>
    </xf>
    <xf numFmtId="0" fontId="5" fillId="5" borderId="1" xfId="1" applyNumberFormat="1" applyFont="1" applyFill="1" applyBorder="1" applyAlignment="1" applyProtection="1">
      <alignment horizontal="left" vertical="center" wrapText="1"/>
    </xf>
    <xf numFmtId="0" fontId="5" fillId="5" borderId="2" xfId="1" applyNumberFormat="1" applyFont="1" applyFill="1" applyBorder="1" applyAlignment="1" applyProtection="1">
      <alignment horizontal="left" vertical="center" wrapText="1"/>
    </xf>
    <xf numFmtId="0" fontId="7" fillId="2" borderId="18" xfId="1" applyNumberFormat="1" applyFont="1" applyFill="1" applyBorder="1" applyAlignment="1" applyProtection="1">
      <alignment horizontal="left" vertical="center" wrapText="1"/>
    </xf>
    <xf numFmtId="0" fontId="7" fillId="2" borderId="10" xfId="1" applyNumberFormat="1" applyFont="1" applyFill="1" applyBorder="1" applyAlignment="1" applyProtection="1">
      <alignment horizontal="left" vertical="center" wrapText="1"/>
    </xf>
    <xf numFmtId="0" fontId="7" fillId="2" borderId="5" xfId="1" applyNumberFormat="1" applyFont="1" applyFill="1" applyBorder="1" applyAlignment="1" applyProtection="1">
      <alignment horizontal="left" vertical="center" wrapText="1"/>
    </xf>
    <xf numFmtId="0" fontId="7" fillId="2" borderId="6" xfId="1" applyNumberFormat="1" applyFont="1" applyFill="1" applyBorder="1" applyAlignment="1" applyProtection="1">
      <alignment horizontal="left" vertical="center"/>
    </xf>
    <xf numFmtId="0" fontId="7" fillId="2" borderId="9" xfId="1" applyNumberFormat="1" applyFont="1" applyFill="1" applyBorder="1" applyAlignment="1" applyProtection="1">
      <alignment horizontal="left" vertical="center"/>
    </xf>
    <xf numFmtId="0" fontId="7" fillId="2" borderId="4" xfId="1" applyNumberFormat="1" applyFont="1" applyFill="1" applyBorder="1" applyAlignment="1" applyProtection="1">
      <alignment horizontal="left" vertical="center" wrapText="1"/>
    </xf>
    <xf numFmtId="0" fontId="7" fillId="2" borderId="38" xfId="1" applyNumberFormat="1" applyFont="1" applyFill="1" applyBorder="1" applyAlignment="1" applyProtection="1">
      <alignment horizontal="left" vertical="center" wrapText="1"/>
    </xf>
    <xf numFmtId="3" fontId="7" fillId="2" borderId="40" xfId="1" applyNumberFormat="1" applyFont="1" applyFill="1" applyBorder="1" applyAlignment="1" applyProtection="1">
      <alignment horizontal="justify" vertical="center" wrapText="1"/>
    </xf>
    <xf numFmtId="3" fontId="7" fillId="2" borderId="19" xfId="1" applyNumberFormat="1" applyFont="1" applyFill="1" applyBorder="1" applyAlignment="1" applyProtection="1">
      <alignment horizontal="justify" vertical="center" wrapText="1"/>
    </xf>
    <xf numFmtId="0" fontId="37" fillId="0" borderId="0" xfId="1" applyFont="1" applyAlignment="1">
      <alignment horizontal="left" vertical="center" wrapText="1"/>
    </xf>
    <xf numFmtId="0" fontId="7" fillId="2" borderId="10" xfId="1" applyNumberFormat="1" applyFont="1" applyFill="1" applyBorder="1" applyAlignment="1" applyProtection="1">
      <alignment horizontal="left" vertical="top" wrapText="1"/>
    </xf>
    <xf numFmtId="0" fontId="5" fillId="3" borderId="21" xfId="1" applyNumberFormat="1" applyFont="1" applyFill="1" applyBorder="1" applyAlignment="1" applyProtection="1">
      <alignment horizontal="center" vertical="center" wrapText="1"/>
    </xf>
    <xf numFmtId="0" fontId="5" fillId="3" borderId="22" xfId="1" applyNumberFormat="1" applyFont="1" applyFill="1" applyBorder="1" applyAlignment="1" applyProtection="1">
      <alignment horizontal="center" vertical="center" wrapText="1"/>
    </xf>
    <xf numFmtId="0" fontId="5" fillId="3" borderId="23" xfId="1" applyNumberFormat="1" applyFont="1" applyFill="1" applyBorder="1" applyAlignment="1" applyProtection="1">
      <alignment horizontal="center" vertical="center" wrapText="1"/>
    </xf>
    <xf numFmtId="0" fontId="31" fillId="3" borderId="20" xfId="1" applyNumberFormat="1" applyFont="1" applyFill="1" applyBorder="1" applyAlignment="1" applyProtection="1">
      <alignment horizontal="center" vertical="center" wrapText="1"/>
    </xf>
    <xf numFmtId="0" fontId="31" fillId="3" borderId="27" xfId="1" applyNumberFormat="1" applyFont="1" applyFill="1" applyBorder="1" applyAlignment="1" applyProtection="1">
      <alignment horizontal="center" vertical="center" wrapText="1"/>
    </xf>
    <xf numFmtId="0" fontId="31" fillId="3" borderId="28" xfId="1" applyNumberFormat="1" applyFont="1" applyFill="1" applyBorder="1" applyAlignment="1" applyProtection="1">
      <alignment horizontal="center" vertical="center" wrapText="1"/>
    </xf>
    <xf numFmtId="0" fontId="32" fillId="3" borderId="31" xfId="1" applyNumberFormat="1" applyFont="1" applyFill="1" applyBorder="1" applyAlignment="1" applyProtection="1">
      <alignment horizontal="center" vertical="center" wrapText="1"/>
    </xf>
    <xf numFmtId="0" fontId="32" fillId="3" borderId="32" xfId="1" applyNumberFormat="1" applyFont="1" applyFill="1" applyBorder="1" applyAlignment="1" applyProtection="1">
      <alignment horizontal="center" vertical="center" wrapText="1"/>
    </xf>
    <xf numFmtId="0" fontId="32" fillId="3" borderId="33" xfId="1" applyNumberFormat="1" applyFont="1" applyFill="1" applyBorder="1" applyAlignment="1" applyProtection="1">
      <alignment horizontal="center" vertical="center" wrapText="1"/>
    </xf>
    <xf numFmtId="0" fontId="31" fillId="3" borderId="0" xfId="1" applyNumberFormat="1" applyFont="1" applyFill="1" applyBorder="1" applyAlignment="1" applyProtection="1">
      <alignment horizontal="left" vertical="center" wrapText="1"/>
    </xf>
    <xf numFmtId="0" fontId="31" fillId="3" borderId="35" xfId="1" applyNumberFormat="1" applyFont="1" applyFill="1" applyBorder="1" applyAlignment="1" applyProtection="1">
      <alignment horizontal="left" vertical="center" wrapText="1"/>
    </xf>
    <xf numFmtId="0" fontId="5" fillId="5" borderId="20" xfId="1" applyNumberFormat="1" applyFont="1" applyFill="1" applyBorder="1" applyAlignment="1" applyProtection="1">
      <alignment horizontal="left" vertical="center" wrapText="1"/>
    </xf>
    <xf numFmtId="0" fontId="5" fillId="5" borderId="60" xfId="1" applyNumberFormat="1" applyFont="1" applyFill="1" applyBorder="1" applyAlignment="1" applyProtection="1">
      <alignment horizontal="left" vertical="center" wrapText="1"/>
    </xf>
  </cellXfs>
  <cellStyles count="100">
    <cellStyle name="20% - akcent 1 2" xfId="3"/>
    <cellStyle name="20% - akcent 2 2" xfId="4"/>
    <cellStyle name="20% - akcent 3 2" xfId="5"/>
    <cellStyle name="20% - akcent 4 2" xfId="6"/>
    <cellStyle name="20% - akcent 5 2" xfId="7"/>
    <cellStyle name="20% - akcent 6 2" xfId="8"/>
    <cellStyle name="40% - akcent 1 2" xfId="9"/>
    <cellStyle name="40% - akcent 2 2" xfId="10"/>
    <cellStyle name="40% - akcent 3 2" xfId="11"/>
    <cellStyle name="40% - akcent 4 2" xfId="12"/>
    <cellStyle name="40% - akcent 5 2" xfId="13"/>
    <cellStyle name="40% - akcent 6 2" xfId="14"/>
    <cellStyle name="60% - akcent 1 2" xfId="15"/>
    <cellStyle name="60% - akcent 2 2" xfId="16"/>
    <cellStyle name="60% - akcent 3 2" xfId="17"/>
    <cellStyle name="60% - akcent 4 2" xfId="18"/>
    <cellStyle name="60% - akcent 5 2" xfId="19"/>
    <cellStyle name="60% - akcent 6 2" xfId="20"/>
    <cellStyle name="Akcent 1 2" xfId="21"/>
    <cellStyle name="Akcent 2 2" xfId="22"/>
    <cellStyle name="Akcent 3 2" xfId="23"/>
    <cellStyle name="Akcent 4 2" xfId="24"/>
    <cellStyle name="Akcent 5 2" xfId="25"/>
    <cellStyle name="Akcent 6 2" xfId="26"/>
    <cellStyle name="Dane wejściowe 2" xfId="27"/>
    <cellStyle name="Dane wyjściowe 2" xfId="28"/>
    <cellStyle name="Dobre 2" xfId="29"/>
    <cellStyle name="Dziesiętny 2" xfId="46"/>
    <cellStyle name="Komórka połączona 2" xfId="30"/>
    <cellStyle name="Komórka zaznaczona 2" xfId="31"/>
    <cellStyle name="Nagłówek 1 2" xfId="32"/>
    <cellStyle name="Nagłówek 2 2" xfId="33"/>
    <cellStyle name="Nagłówek 3 2" xfId="34"/>
    <cellStyle name="Nagłówek 4 2" xfId="35"/>
    <cellStyle name="Neutralne 2" xfId="36"/>
    <cellStyle name="Normalny" xfId="0" builtinId="0"/>
    <cellStyle name="Normalny 2" xfId="1"/>
    <cellStyle name="Normalny 2 2" xfId="47"/>
    <cellStyle name="Normalny 2 3" xfId="66"/>
    <cellStyle name="Normalny 2 4" xfId="68"/>
    <cellStyle name="Normalny 3" xfId="2"/>
    <cellStyle name="Normalny 3 2" xfId="48"/>
    <cellStyle name="Normalny 4" xfId="67"/>
    <cellStyle name="Obliczenia 2" xfId="37"/>
    <cellStyle name="Procentowy 2" xfId="39"/>
    <cellStyle name="Procentowy 3" xfId="38"/>
    <cellStyle name="S0" xfId="49"/>
    <cellStyle name="S1" xfId="78"/>
    <cellStyle name="S10" xfId="50"/>
    <cellStyle name="S10 2" xfId="70"/>
    <cellStyle name="S11" xfId="51"/>
    <cellStyle name="S11 2" xfId="69"/>
    <cellStyle name="S12" xfId="79"/>
    <cellStyle name="S13" xfId="52"/>
    <cellStyle name="S14" xfId="53"/>
    <cellStyle name="S15" xfId="80"/>
    <cellStyle name="S16" xfId="54"/>
    <cellStyle name="S17" xfId="55"/>
    <cellStyle name="S18" xfId="56"/>
    <cellStyle name="S19" xfId="81"/>
    <cellStyle name="S2" xfId="82"/>
    <cellStyle name="S20" xfId="57"/>
    <cellStyle name="S21" xfId="58"/>
    <cellStyle name="S21 2" xfId="75"/>
    <cellStyle name="S22" xfId="59"/>
    <cellStyle name="S22 2" xfId="76"/>
    <cellStyle name="S23" xfId="77"/>
    <cellStyle name="S24" xfId="60"/>
    <cellStyle name="S24 2" xfId="74"/>
    <cellStyle name="S25" xfId="83"/>
    <cellStyle name="S26" xfId="84"/>
    <cellStyle name="S27" xfId="85"/>
    <cellStyle name="S28" xfId="86"/>
    <cellStyle name="S29" xfId="87"/>
    <cellStyle name="S3" xfId="88"/>
    <cellStyle name="S30" xfId="89"/>
    <cellStyle name="S31" xfId="90"/>
    <cellStyle name="S32" xfId="91"/>
    <cellStyle name="S33" xfId="61"/>
    <cellStyle name="S33 2" xfId="71"/>
    <cellStyle name="S34" xfId="62"/>
    <cellStyle name="S34 2" xfId="72"/>
    <cellStyle name="S35" xfId="63"/>
    <cellStyle name="S35 2" xfId="73"/>
    <cellStyle name="S36" xfId="64"/>
    <cellStyle name="S37" xfId="92"/>
    <cellStyle name="S38" xfId="93"/>
    <cellStyle name="S39" xfId="94"/>
    <cellStyle name="S4" xfId="65"/>
    <cellStyle name="S5" xfId="95"/>
    <cellStyle name="S6" xfId="96"/>
    <cellStyle name="S7" xfId="97"/>
    <cellStyle name="S8" xfId="98"/>
    <cellStyle name="S9" xfId="99"/>
    <cellStyle name="Suma 2" xfId="40"/>
    <cellStyle name="Tekst objaśnienia 2" xfId="41"/>
    <cellStyle name="Tekst ostrzeżenia 2" xfId="42"/>
    <cellStyle name="Tytuł 2" xfId="43"/>
    <cellStyle name="Uwaga 2" xfId="44"/>
    <cellStyle name="Złe 2" xfId="4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1"/>
  <sheetViews>
    <sheetView view="pageBreakPreview" topLeftCell="F106" zoomScaleNormal="100" zoomScaleSheetLayoutView="100" workbookViewId="0">
      <selection activeCell="O76" sqref="O76"/>
    </sheetView>
  </sheetViews>
  <sheetFormatPr defaultRowHeight="15"/>
  <cols>
    <col min="1" max="1" width="2.42578125" style="176" customWidth="1"/>
    <col min="2" max="2" width="2" style="176" customWidth="1"/>
    <col min="3" max="3" width="3" style="176" customWidth="1"/>
    <col min="4" max="4" width="3.85546875" style="176" customWidth="1"/>
    <col min="5" max="5" width="2.7109375" style="176" customWidth="1"/>
    <col min="6" max="6" width="2.42578125" style="176" customWidth="1"/>
    <col min="7" max="7" width="8.5703125" style="176" customWidth="1"/>
    <col min="8" max="8" width="10.42578125" style="176" customWidth="1"/>
    <col min="9" max="9" width="48.140625" style="176" customWidth="1"/>
    <col min="10" max="11" width="14.140625" style="176" customWidth="1"/>
    <col min="12" max="12" width="7.7109375" style="176" customWidth="1"/>
    <col min="13" max="13" width="14.85546875" style="176" customWidth="1"/>
    <col min="14" max="14" width="11.85546875" style="176" customWidth="1"/>
    <col min="15" max="15" width="51.7109375" style="176" customWidth="1"/>
    <col min="16" max="256" width="9.140625" style="176"/>
    <col min="257" max="257" width="2.42578125" style="176" customWidth="1"/>
    <col min="258" max="258" width="2" style="176" customWidth="1"/>
    <col min="259" max="259" width="3" style="176" customWidth="1"/>
    <col min="260" max="260" width="3.85546875" style="176" customWidth="1"/>
    <col min="261" max="261" width="2.7109375" style="176" customWidth="1"/>
    <col min="262" max="262" width="2.42578125" style="176" customWidth="1"/>
    <col min="263" max="263" width="8.5703125" style="176" customWidth="1"/>
    <col min="264" max="264" width="10.42578125" style="176" customWidth="1"/>
    <col min="265" max="265" width="48.140625" style="176" customWidth="1"/>
    <col min="266" max="267" width="14.140625" style="176" customWidth="1"/>
    <col min="268" max="268" width="7.7109375" style="176" customWidth="1"/>
    <col min="269" max="269" width="14.85546875" style="176" customWidth="1"/>
    <col min="270" max="270" width="11.85546875" style="176" customWidth="1"/>
    <col min="271" max="271" width="51.7109375" style="176" customWidth="1"/>
    <col min="272" max="512" width="9.140625" style="176"/>
    <col min="513" max="513" width="2.42578125" style="176" customWidth="1"/>
    <col min="514" max="514" width="2" style="176" customWidth="1"/>
    <col min="515" max="515" width="3" style="176" customWidth="1"/>
    <col min="516" max="516" width="3.85546875" style="176" customWidth="1"/>
    <col min="517" max="517" width="2.7109375" style="176" customWidth="1"/>
    <col min="518" max="518" width="2.42578125" style="176" customWidth="1"/>
    <col min="519" max="519" width="8.5703125" style="176" customWidth="1"/>
    <col min="520" max="520" width="10.42578125" style="176" customWidth="1"/>
    <col min="521" max="521" width="48.140625" style="176" customWidth="1"/>
    <col min="522" max="523" width="14.140625" style="176" customWidth="1"/>
    <col min="524" max="524" width="7.7109375" style="176" customWidth="1"/>
    <col min="525" max="525" width="14.85546875" style="176" customWidth="1"/>
    <col min="526" max="526" width="11.85546875" style="176" customWidth="1"/>
    <col min="527" max="527" width="51.7109375" style="176" customWidth="1"/>
    <col min="528" max="768" width="9.140625" style="176"/>
    <col min="769" max="769" width="2.42578125" style="176" customWidth="1"/>
    <col min="770" max="770" width="2" style="176" customWidth="1"/>
    <col min="771" max="771" width="3" style="176" customWidth="1"/>
    <col min="772" max="772" width="3.85546875" style="176" customWidth="1"/>
    <col min="773" max="773" width="2.7109375" style="176" customWidth="1"/>
    <col min="774" max="774" width="2.42578125" style="176" customWidth="1"/>
    <col min="775" max="775" width="8.5703125" style="176" customWidth="1"/>
    <col min="776" max="776" width="10.42578125" style="176" customWidth="1"/>
    <col min="777" max="777" width="48.140625" style="176" customWidth="1"/>
    <col min="778" max="779" width="14.140625" style="176" customWidth="1"/>
    <col min="780" max="780" width="7.7109375" style="176" customWidth="1"/>
    <col min="781" max="781" width="14.85546875" style="176" customWidth="1"/>
    <col min="782" max="782" width="11.85546875" style="176" customWidth="1"/>
    <col min="783" max="783" width="51.7109375" style="176" customWidth="1"/>
    <col min="784" max="1024" width="9.140625" style="176"/>
    <col min="1025" max="1025" width="2.42578125" style="176" customWidth="1"/>
    <col min="1026" max="1026" width="2" style="176" customWidth="1"/>
    <col min="1027" max="1027" width="3" style="176" customWidth="1"/>
    <col min="1028" max="1028" width="3.85546875" style="176" customWidth="1"/>
    <col min="1029" max="1029" width="2.7109375" style="176" customWidth="1"/>
    <col min="1030" max="1030" width="2.42578125" style="176" customWidth="1"/>
    <col min="1031" max="1031" width="8.5703125" style="176" customWidth="1"/>
    <col min="1032" max="1032" width="10.42578125" style="176" customWidth="1"/>
    <col min="1033" max="1033" width="48.140625" style="176" customWidth="1"/>
    <col min="1034" max="1035" width="14.140625" style="176" customWidth="1"/>
    <col min="1036" max="1036" width="7.7109375" style="176" customWidth="1"/>
    <col min="1037" max="1037" width="14.85546875" style="176" customWidth="1"/>
    <col min="1038" max="1038" width="11.85546875" style="176" customWidth="1"/>
    <col min="1039" max="1039" width="51.7109375" style="176" customWidth="1"/>
    <col min="1040" max="1280" width="9.140625" style="176"/>
    <col min="1281" max="1281" width="2.42578125" style="176" customWidth="1"/>
    <col min="1282" max="1282" width="2" style="176" customWidth="1"/>
    <col min="1283" max="1283" width="3" style="176" customWidth="1"/>
    <col min="1284" max="1284" width="3.85546875" style="176" customWidth="1"/>
    <col min="1285" max="1285" width="2.7109375" style="176" customWidth="1"/>
    <col min="1286" max="1286" width="2.42578125" style="176" customWidth="1"/>
    <col min="1287" max="1287" width="8.5703125" style="176" customWidth="1"/>
    <col min="1288" max="1288" width="10.42578125" style="176" customWidth="1"/>
    <col min="1289" max="1289" width="48.140625" style="176" customWidth="1"/>
    <col min="1290" max="1291" width="14.140625" style="176" customWidth="1"/>
    <col min="1292" max="1292" width="7.7109375" style="176" customWidth="1"/>
    <col min="1293" max="1293" width="14.85546875" style="176" customWidth="1"/>
    <col min="1294" max="1294" width="11.85546875" style="176" customWidth="1"/>
    <col min="1295" max="1295" width="51.7109375" style="176" customWidth="1"/>
    <col min="1296" max="1536" width="9.140625" style="176"/>
    <col min="1537" max="1537" width="2.42578125" style="176" customWidth="1"/>
    <col min="1538" max="1538" width="2" style="176" customWidth="1"/>
    <col min="1539" max="1539" width="3" style="176" customWidth="1"/>
    <col min="1540" max="1540" width="3.85546875" style="176" customWidth="1"/>
    <col min="1541" max="1541" width="2.7109375" style="176" customWidth="1"/>
    <col min="1542" max="1542" width="2.42578125" style="176" customWidth="1"/>
    <col min="1543" max="1543" width="8.5703125" style="176" customWidth="1"/>
    <col min="1544" max="1544" width="10.42578125" style="176" customWidth="1"/>
    <col min="1545" max="1545" width="48.140625" style="176" customWidth="1"/>
    <col min="1546" max="1547" width="14.140625" style="176" customWidth="1"/>
    <col min="1548" max="1548" width="7.7109375" style="176" customWidth="1"/>
    <col min="1549" max="1549" width="14.85546875" style="176" customWidth="1"/>
    <col min="1550" max="1550" width="11.85546875" style="176" customWidth="1"/>
    <col min="1551" max="1551" width="51.7109375" style="176" customWidth="1"/>
    <col min="1552" max="1792" width="9.140625" style="176"/>
    <col min="1793" max="1793" width="2.42578125" style="176" customWidth="1"/>
    <col min="1794" max="1794" width="2" style="176" customWidth="1"/>
    <col min="1795" max="1795" width="3" style="176" customWidth="1"/>
    <col min="1796" max="1796" width="3.85546875" style="176" customWidth="1"/>
    <col min="1797" max="1797" width="2.7109375" style="176" customWidth="1"/>
    <col min="1798" max="1798" width="2.42578125" style="176" customWidth="1"/>
    <col min="1799" max="1799" width="8.5703125" style="176" customWidth="1"/>
    <col min="1800" max="1800" width="10.42578125" style="176" customWidth="1"/>
    <col min="1801" max="1801" width="48.140625" style="176" customWidth="1"/>
    <col min="1802" max="1803" width="14.140625" style="176" customWidth="1"/>
    <col min="1804" max="1804" width="7.7109375" style="176" customWidth="1"/>
    <col min="1805" max="1805" width="14.85546875" style="176" customWidth="1"/>
    <col min="1806" max="1806" width="11.85546875" style="176" customWidth="1"/>
    <col min="1807" max="1807" width="51.7109375" style="176" customWidth="1"/>
    <col min="1808" max="2048" width="9.140625" style="176"/>
    <col min="2049" max="2049" width="2.42578125" style="176" customWidth="1"/>
    <col min="2050" max="2050" width="2" style="176" customWidth="1"/>
    <col min="2051" max="2051" width="3" style="176" customWidth="1"/>
    <col min="2052" max="2052" width="3.85546875" style="176" customWidth="1"/>
    <col min="2053" max="2053" width="2.7109375" style="176" customWidth="1"/>
    <col min="2054" max="2054" width="2.42578125" style="176" customWidth="1"/>
    <col min="2055" max="2055" width="8.5703125" style="176" customWidth="1"/>
    <col min="2056" max="2056" width="10.42578125" style="176" customWidth="1"/>
    <col min="2057" max="2057" width="48.140625" style="176" customWidth="1"/>
    <col min="2058" max="2059" width="14.140625" style="176" customWidth="1"/>
    <col min="2060" max="2060" width="7.7109375" style="176" customWidth="1"/>
    <col min="2061" max="2061" width="14.85546875" style="176" customWidth="1"/>
    <col min="2062" max="2062" width="11.85546875" style="176" customWidth="1"/>
    <col min="2063" max="2063" width="51.7109375" style="176" customWidth="1"/>
    <col min="2064" max="2304" width="9.140625" style="176"/>
    <col min="2305" max="2305" width="2.42578125" style="176" customWidth="1"/>
    <col min="2306" max="2306" width="2" style="176" customWidth="1"/>
    <col min="2307" max="2307" width="3" style="176" customWidth="1"/>
    <col min="2308" max="2308" width="3.85546875" style="176" customWidth="1"/>
    <col min="2309" max="2309" width="2.7109375" style="176" customWidth="1"/>
    <col min="2310" max="2310" width="2.42578125" style="176" customWidth="1"/>
    <col min="2311" max="2311" width="8.5703125" style="176" customWidth="1"/>
    <col min="2312" max="2312" width="10.42578125" style="176" customWidth="1"/>
    <col min="2313" max="2313" width="48.140625" style="176" customWidth="1"/>
    <col min="2314" max="2315" width="14.140625" style="176" customWidth="1"/>
    <col min="2316" max="2316" width="7.7109375" style="176" customWidth="1"/>
    <col min="2317" max="2317" width="14.85546875" style="176" customWidth="1"/>
    <col min="2318" max="2318" width="11.85546875" style="176" customWidth="1"/>
    <col min="2319" max="2319" width="51.7109375" style="176" customWidth="1"/>
    <col min="2320" max="2560" width="9.140625" style="176"/>
    <col min="2561" max="2561" width="2.42578125" style="176" customWidth="1"/>
    <col min="2562" max="2562" width="2" style="176" customWidth="1"/>
    <col min="2563" max="2563" width="3" style="176" customWidth="1"/>
    <col min="2564" max="2564" width="3.85546875" style="176" customWidth="1"/>
    <col min="2565" max="2565" width="2.7109375" style="176" customWidth="1"/>
    <col min="2566" max="2566" width="2.42578125" style="176" customWidth="1"/>
    <col min="2567" max="2567" width="8.5703125" style="176" customWidth="1"/>
    <col min="2568" max="2568" width="10.42578125" style="176" customWidth="1"/>
    <col min="2569" max="2569" width="48.140625" style="176" customWidth="1"/>
    <col min="2570" max="2571" width="14.140625" style="176" customWidth="1"/>
    <col min="2572" max="2572" width="7.7109375" style="176" customWidth="1"/>
    <col min="2573" max="2573" width="14.85546875" style="176" customWidth="1"/>
    <col min="2574" max="2574" width="11.85546875" style="176" customWidth="1"/>
    <col min="2575" max="2575" width="51.7109375" style="176" customWidth="1"/>
    <col min="2576" max="2816" width="9.140625" style="176"/>
    <col min="2817" max="2817" width="2.42578125" style="176" customWidth="1"/>
    <col min="2818" max="2818" width="2" style="176" customWidth="1"/>
    <col min="2819" max="2819" width="3" style="176" customWidth="1"/>
    <col min="2820" max="2820" width="3.85546875" style="176" customWidth="1"/>
    <col min="2821" max="2821" width="2.7109375" style="176" customWidth="1"/>
    <col min="2822" max="2822" width="2.42578125" style="176" customWidth="1"/>
    <col min="2823" max="2823" width="8.5703125" style="176" customWidth="1"/>
    <col min="2824" max="2824" width="10.42578125" style="176" customWidth="1"/>
    <col min="2825" max="2825" width="48.140625" style="176" customWidth="1"/>
    <col min="2826" max="2827" width="14.140625" style="176" customWidth="1"/>
    <col min="2828" max="2828" width="7.7109375" style="176" customWidth="1"/>
    <col min="2829" max="2829" width="14.85546875" style="176" customWidth="1"/>
    <col min="2830" max="2830" width="11.85546875" style="176" customWidth="1"/>
    <col min="2831" max="2831" width="51.7109375" style="176" customWidth="1"/>
    <col min="2832" max="3072" width="9.140625" style="176"/>
    <col min="3073" max="3073" width="2.42578125" style="176" customWidth="1"/>
    <col min="3074" max="3074" width="2" style="176" customWidth="1"/>
    <col min="3075" max="3075" width="3" style="176" customWidth="1"/>
    <col min="3076" max="3076" width="3.85546875" style="176" customWidth="1"/>
    <col min="3077" max="3077" width="2.7109375" style="176" customWidth="1"/>
    <col min="3078" max="3078" width="2.42578125" style="176" customWidth="1"/>
    <col min="3079" max="3079" width="8.5703125" style="176" customWidth="1"/>
    <col min="3080" max="3080" width="10.42578125" style="176" customWidth="1"/>
    <col min="3081" max="3081" width="48.140625" style="176" customWidth="1"/>
    <col min="3082" max="3083" width="14.140625" style="176" customWidth="1"/>
    <col min="3084" max="3084" width="7.7109375" style="176" customWidth="1"/>
    <col min="3085" max="3085" width="14.85546875" style="176" customWidth="1"/>
    <col min="3086" max="3086" width="11.85546875" style="176" customWidth="1"/>
    <col min="3087" max="3087" width="51.7109375" style="176" customWidth="1"/>
    <col min="3088" max="3328" width="9.140625" style="176"/>
    <col min="3329" max="3329" width="2.42578125" style="176" customWidth="1"/>
    <col min="3330" max="3330" width="2" style="176" customWidth="1"/>
    <col min="3331" max="3331" width="3" style="176" customWidth="1"/>
    <col min="3332" max="3332" width="3.85546875" style="176" customWidth="1"/>
    <col min="3333" max="3333" width="2.7109375" style="176" customWidth="1"/>
    <col min="3334" max="3334" width="2.42578125" style="176" customWidth="1"/>
    <col min="3335" max="3335" width="8.5703125" style="176" customWidth="1"/>
    <col min="3336" max="3336" width="10.42578125" style="176" customWidth="1"/>
    <col min="3337" max="3337" width="48.140625" style="176" customWidth="1"/>
    <col min="3338" max="3339" width="14.140625" style="176" customWidth="1"/>
    <col min="3340" max="3340" width="7.7109375" style="176" customWidth="1"/>
    <col min="3341" max="3341" width="14.85546875" style="176" customWidth="1"/>
    <col min="3342" max="3342" width="11.85546875" style="176" customWidth="1"/>
    <col min="3343" max="3343" width="51.7109375" style="176" customWidth="1"/>
    <col min="3344" max="3584" width="9.140625" style="176"/>
    <col min="3585" max="3585" width="2.42578125" style="176" customWidth="1"/>
    <col min="3586" max="3586" width="2" style="176" customWidth="1"/>
    <col min="3587" max="3587" width="3" style="176" customWidth="1"/>
    <col min="3588" max="3588" width="3.85546875" style="176" customWidth="1"/>
    <col min="3589" max="3589" width="2.7109375" style="176" customWidth="1"/>
    <col min="3590" max="3590" width="2.42578125" style="176" customWidth="1"/>
    <col min="3591" max="3591" width="8.5703125" style="176" customWidth="1"/>
    <col min="3592" max="3592" width="10.42578125" style="176" customWidth="1"/>
    <col min="3593" max="3593" width="48.140625" style="176" customWidth="1"/>
    <col min="3594" max="3595" width="14.140625" style="176" customWidth="1"/>
    <col min="3596" max="3596" width="7.7109375" style="176" customWidth="1"/>
    <col min="3597" max="3597" width="14.85546875" style="176" customWidth="1"/>
    <col min="3598" max="3598" width="11.85546875" style="176" customWidth="1"/>
    <col min="3599" max="3599" width="51.7109375" style="176" customWidth="1"/>
    <col min="3600" max="3840" width="9.140625" style="176"/>
    <col min="3841" max="3841" width="2.42578125" style="176" customWidth="1"/>
    <col min="3842" max="3842" width="2" style="176" customWidth="1"/>
    <col min="3843" max="3843" width="3" style="176" customWidth="1"/>
    <col min="3844" max="3844" width="3.85546875" style="176" customWidth="1"/>
    <col min="3845" max="3845" width="2.7109375" style="176" customWidth="1"/>
    <col min="3846" max="3846" width="2.42578125" style="176" customWidth="1"/>
    <col min="3847" max="3847" width="8.5703125" style="176" customWidth="1"/>
    <col min="3848" max="3848" width="10.42578125" style="176" customWidth="1"/>
    <col min="3849" max="3849" width="48.140625" style="176" customWidth="1"/>
    <col min="3850" max="3851" width="14.140625" style="176" customWidth="1"/>
    <col min="3852" max="3852" width="7.7109375" style="176" customWidth="1"/>
    <col min="3853" max="3853" width="14.85546875" style="176" customWidth="1"/>
    <col min="3854" max="3854" width="11.85546875" style="176" customWidth="1"/>
    <col min="3855" max="3855" width="51.7109375" style="176" customWidth="1"/>
    <col min="3856" max="4096" width="9.140625" style="176"/>
    <col min="4097" max="4097" width="2.42578125" style="176" customWidth="1"/>
    <col min="4098" max="4098" width="2" style="176" customWidth="1"/>
    <col min="4099" max="4099" width="3" style="176" customWidth="1"/>
    <col min="4100" max="4100" width="3.85546875" style="176" customWidth="1"/>
    <col min="4101" max="4101" width="2.7109375" style="176" customWidth="1"/>
    <col min="4102" max="4102" width="2.42578125" style="176" customWidth="1"/>
    <col min="4103" max="4103" width="8.5703125" style="176" customWidth="1"/>
    <col min="4104" max="4104" width="10.42578125" style="176" customWidth="1"/>
    <col min="4105" max="4105" width="48.140625" style="176" customWidth="1"/>
    <col min="4106" max="4107" width="14.140625" style="176" customWidth="1"/>
    <col min="4108" max="4108" width="7.7109375" style="176" customWidth="1"/>
    <col min="4109" max="4109" width="14.85546875" style="176" customWidth="1"/>
    <col min="4110" max="4110" width="11.85546875" style="176" customWidth="1"/>
    <col min="4111" max="4111" width="51.7109375" style="176" customWidth="1"/>
    <col min="4112" max="4352" width="9.140625" style="176"/>
    <col min="4353" max="4353" width="2.42578125" style="176" customWidth="1"/>
    <col min="4354" max="4354" width="2" style="176" customWidth="1"/>
    <col min="4355" max="4355" width="3" style="176" customWidth="1"/>
    <col min="4356" max="4356" width="3.85546875" style="176" customWidth="1"/>
    <col min="4357" max="4357" width="2.7109375" style="176" customWidth="1"/>
    <col min="4358" max="4358" width="2.42578125" style="176" customWidth="1"/>
    <col min="4359" max="4359" width="8.5703125" style="176" customWidth="1"/>
    <col min="4360" max="4360" width="10.42578125" style="176" customWidth="1"/>
    <col min="4361" max="4361" width="48.140625" style="176" customWidth="1"/>
    <col min="4362" max="4363" width="14.140625" style="176" customWidth="1"/>
    <col min="4364" max="4364" width="7.7109375" style="176" customWidth="1"/>
    <col min="4365" max="4365" width="14.85546875" style="176" customWidth="1"/>
    <col min="4366" max="4366" width="11.85546875" style="176" customWidth="1"/>
    <col min="4367" max="4367" width="51.7109375" style="176" customWidth="1"/>
    <col min="4368" max="4608" width="9.140625" style="176"/>
    <col min="4609" max="4609" width="2.42578125" style="176" customWidth="1"/>
    <col min="4610" max="4610" width="2" style="176" customWidth="1"/>
    <col min="4611" max="4611" width="3" style="176" customWidth="1"/>
    <col min="4612" max="4612" width="3.85546875" style="176" customWidth="1"/>
    <col min="4613" max="4613" width="2.7109375" style="176" customWidth="1"/>
    <col min="4614" max="4614" width="2.42578125" style="176" customWidth="1"/>
    <col min="4615" max="4615" width="8.5703125" style="176" customWidth="1"/>
    <col min="4616" max="4616" width="10.42578125" style="176" customWidth="1"/>
    <col min="4617" max="4617" width="48.140625" style="176" customWidth="1"/>
    <col min="4618" max="4619" width="14.140625" style="176" customWidth="1"/>
    <col min="4620" max="4620" width="7.7109375" style="176" customWidth="1"/>
    <col min="4621" max="4621" width="14.85546875" style="176" customWidth="1"/>
    <col min="4622" max="4622" width="11.85546875" style="176" customWidth="1"/>
    <col min="4623" max="4623" width="51.7109375" style="176" customWidth="1"/>
    <col min="4624" max="4864" width="9.140625" style="176"/>
    <col min="4865" max="4865" width="2.42578125" style="176" customWidth="1"/>
    <col min="4866" max="4866" width="2" style="176" customWidth="1"/>
    <col min="4867" max="4867" width="3" style="176" customWidth="1"/>
    <col min="4868" max="4868" width="3.85546875" style="176" customWidth="1"/>
    <col min="4869" max="4869" width="2.7109375" style="176" customWidth="1"/>
    <col min="4870" max="4870" width="2.42578125" style="176" customWidth="1"/>
    <col min="4871" max="4871" width="8.5703125" style="176" customWidth="1"/>
    <col min="4872" max="4872" width="10.42578125" style="176" customWidth="1"/>
    <col min="4873" max="4873" width="48.140625" style="176" customWidth="1"/>
    <col min="4874" max="4875" width="14.140625" style="176" customWidth="1"/>
    <col min="4876" max="4876" width="7.7109375" style="176" customWidth="1"/>
    <col min="4877" max="4877" width="14.85546875" style="176" customWidth="1"/>
    <col min="4878" max="4878" width="11.85546875" style="176" customWidth="1"/>
    <col min="4879" max="4879" width="51.7109375" style="176" customWidth="1"/>
    <col min="4880" max="5120" width="9.140625" style="176"/>
    <col min="5121" max="5121" width="2.42578125" style="176" customWidth="1"/>
    <col min="5122" max="5122" width="2" style="176" customWidth="1"/>
    <col min="5123" max="5123" width="3" style="176" customWidth="1"/>
    <col min="5124" max="5124" width="3.85546875" style="176" customWidth="1"/>
    <col min="5125" max="5125" width="2.7109375" style="176" customWidth="1"/>
    <col min="5126" max="5126" width="2.42578125" style="176" customWidth="1"/>
    <col min="5127" max="5127" width="8.5703125" style="176" customWidth="1"/>
    <col min="5128" max="5128" width="10.42578125" style="176" customWidth="1"/>
    <col min="5129" max="5129" width="48.140625" style="176" customWidth="1"/>
    <col min="5130" max="5131" width="14.140625" style="176" customWidth="1"/>
    <col min="5132" max="5132" width="7.7109375" style="176" customWidth="1"/>
    <col min="5133" max="5133" width="14.85546875" style="176" customWidth="1"/>
    <col min="5134" max="5134" width="11.85546875" style="176" customWidth="1"/>
    <col min="5135" max="5135" width="51.7109375" style="176" customWidth="1"/>
    <col min="5136" max="5376" width="9.140625" style="176"/>
    <col min="5377" max="5377" width="2.42578125" style="176" customWidth="1"/>
    <col min="5378" max="5378" width="2" style="176" customWidth="1"/>
    <col min="5379" max="5379" width="3" style="176" customWidth="1"/>
    <col min="5380" max="5380" width="3.85546875" style="176" customWidth="1"/>
    <col min="5381" max="5381" width="2.7109375" style="176" customWidth="1"/>
    <col min="5382" max="5382" width="2.42578125" style="176" customWidth="1"/>
    <col min="5383" max="5383" width="8.5703125" style="176" customWidth="1"/>
    <col min="5384" max="5384" width="10.42578125" style="176" customWidth="1"/>
    <col min="5385" max="5385" width="48.140625" style="176" customWidth="1"/>
    <col min="5386" max="5387" width="14.140625" style="176" customWidth="1"/>
    <col min="5388" max="5388" width="7.7109375" style="176" customWidth="1"/>
    <col min="5389" max="5389" width="14.85546875" style="176" customWidth="1"/>
    <col min="5390" max="5390" width="11.85546875" style="176" customWidth="1"/>
    <col min="5391" max="5391" width="51.7109375" style="176" customWidth="1"/>
    <col min="5392" max="5632" width="9.140625" style="176"/>
    <col min="5633" max="5633" width="2.42578125" style="176" customWidth="1"/>
    <col min="5634" max="5634" width="2" style="176" customWidth="1"/>
    <col min="5635" max="5635" width="3" style="176" customWidth="1"/>
    <col min="5636" max="5636" width="3.85546875" style="176" customWidth="1"/>
    <col min="5637" max="5637" width="2.7109375" style="176" customWidth="1"/>
    <col min="5638" max="5638" width="2.42578125" style="176" customWidth="1"/>
    <col min="5639" max="5639" width="8.5703125" style="176" customWidth="1"/>
    <col min="5640" max="5640" width="10.42578125" style="176" customWidth="1"/>
    <col min="5641" max="5641" width="48.140625" style="176" customWidth="1"/>
    <col min="5642" max="5643" width="14.140625" style="176" customWidth="1"/>
    <col min="5644" max="5644" width="7.7109375" style="176" customWidth="1"/>
    <col min="5645" max="5645" width="14.85546875" style="176" customWidth="1"/>
    <col min="5646" max="5646" width="11.85546875" style="176" customWidth="1"/>
    <col min="5647" max="5647" width="51.7109375" style="176" customWidth="1"/>
    <col min="5648" max="5888" width="9.140625" style="176"/>
    <col min="5889" max="5889" width="2.42578125" style="176" customWidth="1"/>
    <col min="5890" max="5890" width="2" style="176" customWidth="1"/>
    <col min="5891" max="5891" width="3" style="176" customWidth="1"/>
    <col min="5892" max="5892" width="3.85546875" style="176" customWidth="1"/>
    <col min="5893" max="5893" width="2.7109375" style="176" customWidth="1"/>
    <col min="5894" max="5894" width="2.42578125" style="176" customWidth="1"/>
    <col min="5895" max="5895" width="8.5703125" style="176" customWidth="1"/>
    <col min="5896" max="5896" width="10.42578125" style="176" customWidth="1"/>
    <col min="5897" max="5897" width="48.140625" style="176" customWidth="1"/>
    <col min="5898" max="5899" width="14.140625" style="176" customWidth="1"/>
    <col min="5900" max="5900" width="7.7109375" style="176" customWidth="1"/>
    <col min="5901" max="5901" width="14.85546875" style="176" customWidth="1"/>
    <col min="5902" max="5902" width="11.85546875" style="176" customWidth="1"/>
    <col min="5903" max="5903" width="51.7109375" style="176" customWidth="1"/>
    <col min="5904" max="6144" width="9.140625" style="176"/>
    <col min="6145" max="6145" width="2.42578125" style="176" customWidth="1"/>
    <col min="6146" max="6146" width="2" style="176" customWidth="1"/>
    <col min="6147" max="6147" width="3" style="176" customWidth="1"/>
    <col min="6148" max="6148" width="3.85546875" style="176" customWidth="1"/>
    <col min="6149" max="6149" width="2.7109375" style="176" customWidth="1"/>
    <col min="6150" max="6150" width="2.42578125" style="176" customWidth="1"/>
    <col min="6151" max="6151" width="8.5703125" style="176" customWidth="1"/>
    <col min="6152" max="6152" width="10.42578125" style="176" customWidth="1"/>
    <col min="6153" max="6153" width="48.140625" style="176" customWidth="1"/>
    <col min="6154" max="6155" width="14.140625" style="176" customWidth="1"/>
    <col min="6156" max="6156" width="7.7109375" style="176" customWidth="1"/>
    <col min="6157" max="6157" width="14.85546875" style="176" customWidth="1"/>
    <col min="6158" max="6158" width="11.85546875" style="176" customWidth="1"/>
    <col min="6159" max="6159" width="51.7109375" style="176" customWidth="1"/>
    <col min="6160" max="6400" width="9.140625" style="176"/>
    <col min="6401" max="6401" width="2.42578125" style="176" customWidth="1"/>
    <col min="6402" max="6402" width="2" style="176" customWidth="1"/>
    <col min="6403" max="6403" width="3" style="176" customWidth="1"/>
    <col min="6404" max="6404" width="3.85546875" style="176" customWidth="1"/>
    <col min="6405" max="6405" width="2.7109375" style="176" customWidth="1"/>
    <col min="6406" max="6406" width="2.42578125" style="176" customWidth="1"/>
    <col min="6407" max="6407" width="8.5703125" style="176" customWidth="1"/>
    <col min="6408" max="6408" width="10.42578125" style="176" customWidth="1"/>
    <col min="6409" max="6409" width="48.140625" style="176" customWidth="1"/>
    <col min="6410" max="6411" width="14.140625" style="176" customWidth="1"/>
    <col min="6412" max="6412" width="7.7109375" style="176" customWidth="1"/>
    <col min="6413" max="6413" width="14.85546875" style="176" customWidth="1"/>
    <col min="6414" max="6414" width="11.85546875" style="176" customWidth="1"/>
    <col min="6415" max="6415" width="51.7109375" style="176" customWidth="1"/>
    <col min="6416" max="6656" width="9.140625" style="176"/>
    <col min="6657" max="6657" width="2.42578125" style="176" customWidth="1"/>
    <col min="6658" max="6658" width="2" style="176" customWidth="1"/>
    <col min="6659" max="6659" width="3" style="176" customWidth="1"/>
    <col min="6660" max="6660" width="3.85546875" style="176" customWidth="1"/>
    <col min="6661" max="6661" width="2.7109375" style="176" customWidth="1"/>
    <col min="6662" max="6662" width="2.42578125" style="176" customWidth="1"/>
    <col min="6663" max="6663" width="8.5703125" style="176" customWidth="1"/>
    <col min="6664" max="6664" width="10.42578125" style="176" customWidth="1"/>
    <col min="6665" max="6665" width="48.140625" style="176" customWidth="1"/>
    <col min="6666" max="6667" width="14.140625" style="176" customWidth="1"/>
    <col min="6668" max="6668" width="7.7109375" style="176" customWidth="1"/>
    <col min="6669" max="6669" width="14.85546875" style="176" customWidth="1"/>
    <col min="6670" max="6670" width="11.85546875" style="176" customWidth="1"/>
    <col min="6671" max="6671" width="51.7109375" style="176" customWidth="1"/>
    <col min="6672" max="6912" width="9.140625" style="176"/>
    <col min="6913" max="6913" width="2.42578125" style="176" customWidth="1"/>
    <col min="6914" max="6914" width="2" style="176" customWidth="1"/>
    <col min="6915" max="6915" width="3" style="176" customWidth="1"/>
    <col min="6916" max="6916" width="3.85546875" style="176" customWidth="1"/>
    <col min="6917" max="6917" width="2.7109375" style="176" customWidth="1"/>
    <col min="6918" max="6918" width="2.42578125" style="176" customWidth="1"/>
    <col min="6919" max="6919" width="8.5703125" style="176" customWidth="1"/>
    <col min="6920" max="6920" width="10.42578125" style="176" customWidth="1"/>
    <col min="6921" max="6921" width="48.140625" style="176" customWidth="1"/>
    <col min="6922" max="6923" width="14.140625" style="176" customWidth="1"/>
    <col min="6924" max="6924" width="7.7109375" style="176" customWidth="1"/>
    <col min="6925" max="6925" width="14.85546875" style="176" customWidth="1"/>
    <col min="6926" max="6926" width="11.85546875" style="176" customWidth="1"/>
    <col min="6927" max="6927" width="51.7109375" style="176" customWidth="1"/>
    <col min="6928" max="7168" width="9.140625" style="176"/>
    <col min="7169" max="7169" width="2.42578125" style="176" customWidth="1"/>
    <col min="7170" max="7170" width="2" style="176" customWidth="1"/>
    <col min="7171" max="7171" width="3" style="176" customWidth="1"/>
    <col min="7172" max="7172" width="3.85546875" style="176" customWidth="1"/>
    <col min="7173" max="7173" width="2.7109375" style="176" customWidth="1"/>
    <col min="7174" max="7174" width="2.42578125" style="176" customWidth="1"/>
    <col min="7175" max="7175" width="8.5703125" style="176" customWidth="1"/>
    <col min="7176" max="7176" width="10.42578125" style="176" customWidth="1"/>
    <col min="7177" max="7177" width="48.140625" style="176" customWidth="1"/>
    <col min="7178" max="7179" width="14.140625" style="176" customWidth="1"/>
    <col min="7180" max="7180" width="7.7109375" style="176" customWidth="1"/>
    <col min="7181" max="7181" width="14.85546875" style="176" customWidth="1"/>
    <col min="7182" max="7182" width="11.85546875" style="176" customWidth="1"/>
    <col min="7183" max="7183" width="51.7109375" style="176" customWidth="1"/>
    <col min="7184" max="7424" width="9.140625" style="176"/>
    <col min="7425" max="7425" width="2.42578125" style="176" customWidth="1"/>
    <col min="7426" max="7426" width="2" style="176" customWidth="1"/>
    <col min="7427" max="7427" width="3" style="176" customWidth="1"/>
    <col min="7428" max="7428" width="3.85546875" style="176" customWidth="1"/>
    <col min="7429" max="7429" width="2.7109375" style="176" customWidth="1"/>
    <col min="7430" max="7430" width="2.42578125" style="176" customWidth="1"/>
    <col min="7431" max="7431" width="8.5703125" style="176" customWidth="1"/>
    <col min="7432" max="7432" width="10.42578125" style="176" customWidth="1"/>
    <col min="7433" max="7433" width="48.140625" style="176" customWidth="1"/>
    <col min="7434" max="7435" width="14.140625" style="176" customWidth="1"/>
    <col min="7436" max="7436" width="7.7109375" style="176" customWidth="1"/>
    <col min="7437" max="7437" width="14.85546875" style="176" customWidth="1"/>
    <col min="7438" max="7438" width="11.85546875" style="176" customWidth="1"/>
    <col min="7439" max="7439" width="51.7109375" style="176" customWidth="1"/>
    <col min="7440" max="7680" width="9.140625" style="176"/>
    <col min="7681" max="7681" width="2.42578125" style="176" customWidth="1"/>
    <col min="7682" max="7682" width="2" style="176" customWidth="1"/>
    <col min="7683" max="7683" width="3" style="176" customWidth="1"/>
    <col min="7684" max="7684" width="3.85546875" style="176" customWidth="1"/>
    <col min="7685" max="7685" width="2.7109375" style="176" customWidth="1"/>
    <col min="7686" max="7686" width="2.42578125" style="176" customWidth="1"/>
    <col min="7687" max="7687" width="8.5703125" style="176" customWidth="1"/>
    <col min="7688" max="7688" width="10.42578125" style="176" customWidth="1"/>
    <col min="7689" max="7689" width="48.140625" style="176" customWidth="1"/>
    <col min="7690" max="7691" width="14.140625" style="176" customWidth="1"/>
    <col min="7692" max="7692" width="7.7109375" style="176" customWidth="1"/>
    <col min="7693" max="7693" width="14.85546875" style="176" customWidth="1"/>
    <col min="7694" max="7694" width="11.85546875" style="176" customWidth="1"/>
    <col min="7695" max="7695" width="51.7109375" style="176" customWidth="1"/>
    <col min="7696" max="7936" width="9.140625" style="176"/>
    <col min="7937" max="7937" width="2.42578125" style="176" customWidth="1"/>
    <col min="7938" max="7938" width="2" style="176" customWidth="1"/>
    <col min="7939" max="7939" width="3" style="176" customWidth="1"/>
    <col min="7940" max="7940" width="3.85546875" style="176" customWidth="1"/>
    <col min="7941" max="7941" width="2.7109375" style="176" customWidth="1"/>
    <col min="7942" max="7942" width="2.42578125" style="176" customWidth="1"/>
    <col min="7943" max="7943" width="8.5703125" style="176" customWidth="1"/>
    <col min="7944" max="7944" width="10.42578125" style="176" customWidth="1"/>
    <col min="7945" max="7945" width="48.140625" style="176" customWidth="1"/>
    <col min="7946" max="7947" width="14.140625" style="176" customWidth="1"/>
    <col min="7948" max="7948" width="7.7109375" style="176" customWidth="1"/>
    <col min="7949" max="7949" width="14.85546875" style="176" customWidth="1"/>
    <col min="7950" max="7950" width="11.85546875" style="176" customWidth="1"/>
    <col min="7951" max="7951" width="51.7109375" style="176" customWidth="1"/>
    <col min="7952" max="8192" width="9.140625" style="176"/>
    <col min="8193" max="8193" width="2.42578125" style="176" customWidth="1"/>
    <col min="8194" max="8194" width="2" style="176" customWidth="1"/>
    <col min="8195" max="8195" width="3" style="176" customWidth="1"/>
    <col min="8196" max="8196" width="3.85546875" style="176" customWidth="1"/>
    <col min="8197" max="8197" width="2.7109375" style="176" customWidth="1"/>
    <col min="8198" max="8198" width="2.42578125" style="176" customWidth="1"/>
    <col min="8199" max="8199" width="8.5703125" style="176" customWidth="1"/>
    <col min="8200" max="8200" width="10.42578125" style="176" customWidth="1"/>
    <col min="8201" max="8201" width="48.140625" style="176" customWidth="1"/>
    <col min="8202" max="8203" width="14.140625" style="176" customWidth="1"/>
    <col min="8204" max="8204" width="7.7109375" style="176" customWidth="1"/>
    <col min="8205" max="8205" width="14.85546875" style="176" customWidth="1"/>
    <col min="8206" max="8206" width="11.85546875" style="176" customWidth="1"/>
    <col min="8207" max="8207" width="51.7109375" style="176" customWidth="1"/>
    <col min="8208" max="8448" width="9.140625" style="176"/>
    <col min="8449" max="8449" width="2.42578125" style="176" customWidth="1"/>
    <col min="8450" max="8450" width="2" style="176" customWidth="1"/>
    <col min="8451" max="8451" width="3" style="176" customWidth="1"/>
    <col min="8452" max="8452" width="3.85546875" style="176" customWidth="1"/>
    <col min="8453" max="8453" width="2.7109375" style="176" customWidth="1"/>
    <col min="8454" max="8454" width="2.42578125" style="176" customWidth="1"/>
    <col min="8455" max="8455" width="8.5703125" style="176" customWidth="1"/>
    <col min="8456" max="8456" width="10.42578125" style="176" customWidth="1"/>
    <col min="8457" max="8457" width="48.140625" style="176" customWidth="1"/>
    <col min="8458" max="8459" width="14.140625" style="176" customWidth="1"/>
    <col min="8460" max="8460" width="7.7109375" style="176" customWidth="1"/>
    <col min="8461" max="8461" width="14.85546875" style="176" customWidth="1"/>
    <col min="8462" max="8462" width="11.85546875" style="176" customWidth="1"/>
    <col min="8463" max="8463" width="51.7109375" style="176" customWidth="1"/>
    <col min="8464" max="8704" width="9.140625" style="176"/>
    <col min="8705" max="8705" width="2.42578125" style="176" customWidth="1"/>
    <col min="8706" max="8706" width="2" style="176" customWidth="1"/>
    <col min="8707" max="8707" width="3" style="176" customWidth="1"/>
    <col min="8708" max="8708" width="3.85546875" style="176" customWidth="1"/>
    <col min="8709" max="8709" width="2.7109375" style="176" customWidth="1"/>
    <col min="8710" max="8710" width="2.42578125" style="176" customWidth="1"/>
    <col min="8711" max="8711" width="8.5703125" style="176" customWidth="1"/>
    <col min="8712" max="8712" width="10.42578125" style="176" customWidth="1"/>
    <col min="8713" max="8713" width="48.140625" style="176" customWidth="1"/>
    <col min="8714" max="8715" width="14.140625" style="176" customWidth="1"/>
    <col min="8716" max="8716" width="7.7109375" style="176" customWidth="1"/>
    <col min="8717" max="8717" width="14.85546875" style="176" customWidth="1"/>
    <col min="8718" max="8718" width="11.85546875" style="176" customWidth="1"/>
    <col min="8719" max="8719" width="51.7109375" style="176" customWidth="1"/>
    <col min="8720" max="8960" width="9.140625" style="176"/>
    <col min="8961" max="8961" width="2.42578125" style="176" customWidth="1"/>
    <col min="8962" max="8962" width="2" style="176" customWidth="1"/>
    <col min="8963" max="8963" width="3" style="176" customWidth="1"/>
    <col min="8964" max="8964" width="3.85546875" style="176" customWidth="1"/>
    <col min="8965" max="8965" width="2.7109375" style="176" customWidth="1"/>
    <col min="8966" max="8966" width="2.42578125" style="176" customWidth="1"/>
    <col min="8967" max="8967" width="8.5703125" style="176" customWidth="1"/>
    <col min="8968" max="8968" width="10.42578125" style="176" customWidth="1"/>
    <col min="8969" max="8969" width="48.140625" style="176" customWidth="1"/>
    <col min="8970" max="8971" width="14.140625" style="176" customWidth="1"/>
    <col min="8972" max="8972" width="7.7109375" style="176" customWidth="1"/>
    <col min="8973" max="8973" width="14.85546875" style="176" customWidth="1"/>
    <col min="8974" max="8974" width="11.85546875" style="176" customWidth="1"/>
    <col min="8975" max="8975" width="51.7109375" style="176" customWidth="1"/>
    <col min="8976" max="9216" width="9.140625" style="176"/>
    <col min="9217" max="9217" width="2.42578125" style="176" customWidth="1"/>
    <col min="9218" max="9218" width="2" style="176" customWidth="1"/>
    <col min="9219" max="9219" width="3" style="176" customWidth="1"/>
    <col min="9220" max="9220" width="3.85546875" style="176" customWidth="1"/>
    <col min="9221" max="9221" width="2.7109375" style="176" customWidth="1"/>
    <col min="9222" max="9222" width="2.42578125" style="176" customWidth="1"/>
    <col min="9223" max="9223" width="8.5703125" style="176" customWidth="1"/>
    <col min="9224" max="9224" width="10.42578125" style="176" customWidth="1"/>
    <col min="9225" max="9225" width="48.140625" style="176" customWidth="1"/>
    <col min="9226" max="9227" width="14.140625" style="176" customWidth="1"/>
    <col min="9228" max="9228" width="7.7109375" style="176" customWidth="1"/>
    <col min="9229" max="9229" width="14.85546875" style="176" customWidth="1"/>
    <col min="9230" max="9230" width="11.85546875" style="176" customWidth="1"/>
    <col min="9231" max="9231" width="51.7109375" style="176" customWidth="1"/>
    <col min="9232" max="9472" width="9.140625" style="176"/>
    <col min="9473" max="9473" width="2.42578125" style="176" customWidth="1"/>
    <col min="9474" max="9474" width="2" style="176" customWidth="1"/>
    <col min="9475" max="9475" width="3" style="176" customWidth="1"/>
    <col min="9476" max="9476" width="3.85546875" style="176" customWidth="1"/>
    <col min="9477" max="9477" width="2.7109375" style="176" customWidth="1"/>
    <col min="9478" max="9478" width="2.42578125" style="176" customWidth="1"/>
    <col min="9479" max="9479" width="8.5703125" style="176" customWidth="1"/>
    <col min="9480" max="9480" width="10.42578125" style="176" customWidth="1"/>
    <col min="9481" max="9481" width="48.140625" style="176" customWidth="1"/>
    <col min="9482" max="9483" width="14.140625" style="176" customWidth="1"/>
    <col min="9484" max="9484" width="7.7109375" style="176" customWidth="1"/>
    <col min="9485" max="9485" width="14.85546875" style="176" customWidth="1"/>
    <col min="9486" max="9486" width="11.85546875" style="176" customWidth="1"/>
    <col min="9487" max="9487" width="51.7109375" style="176" customWidth="1"/>
    <col min="9488" max="9728" width="9.140625" style="176"/>
    <col min="9729" max="9729" width="2.42578125" style="176" customWidth="1"/>
    <col min="9730" max="9730" width="2" style="176" customWidth="1"/>
    <col min="9731" max="9731" width="3" style="176" customWidth="1"/>
    <col min="9732" max="9732" width="3.85546875" style="176" customWidth="1"/>
    <col min="9733" max="9733" width="2.7109375" style="176" customWidth="1"/>
    <col min="9734" max="9734" width="2.42578125" style="176" customWidth="1"/>
    <col min="9735" max="9735" width="8.5703125" style="176" customWidth="1"/>
    <col min="9736" max="9736" width="10.42578125" style="176" customWidth="1"/>
    <col min="9737" max="9737" width="48.140625" style="176" customWidth="1"/>
    <col min="9738" max="9739" width="14.140625" style="176" customWidth="1"/>
    <col min="9740" max="9740" width="7.7109375" style="176" customWidth="1"/>
    <col min="9741" max="9741" width="14.85546875" style="176" customWidth="1"/>
    <col min="9742" max="9742" width="11.85546875" style="176" customWidth="1"/>
    <col min="9743" max="9743" width="51.7109375" style="176" customWidth="1"/>
    <col min="9744" max="9984" width="9.140625" style="176"/>
    <col min="9985" max="9985" width="2.42578125" style="176" customWidth="1"/>
    <col min="9986" max="9986" width="2" style="176" customWidth="1"/>
    <col min="9987" max="9987" width="3" style="176" customWidth="1"/>
    <col min="9988" max="9988" width="3.85546875" style="176" customWidth="1"/>
    <col min="9989" max="9989" width="2.7109375" style="176" customWidth="1"/>
    <col min="9990" max="9990" width="2.42578125" style="176" customWidth="1"/>
    <col min="9991" max="9991" width="8.5703125" style="176" customWidth="1"/>
    <col min="9992" max="9992" width="10.42578125" style="176" customWidth="1"/>
    <col min="9993" max="9993" width="48.140625" style="176" customWidth="1"/>
    <col min="9994" max="9995" width="14.140625" style="176" customWidth="1"/>
    <col min="9996" max="9996" width="7.7109375" style="176" customWidth="1"/>
    <col min="9997" max="9997" width="14.85546875" style="176" customWidth="1"/>
    <col min="9998" max="9998" width="11.85546875" style="176" customWidth="1"/>
    <col min="9999" max="9999" width="51.7109375" style="176" customWidth="1"/>
    <col min="10000" max="10240" width="9.140625" style="176"/>
    <col min="10241" max="10241" width="2.42578125" style="176" customWidth="1"/>
    <col min="10242" max="10242" width="2" style="176" customWidth="1"/>
    <col min="10243" max="10243" width="3" style="176" customWidth="1"/>
    <col min="10244" max="10244" width="3.85546875" style="176" customWidth="1"/>
    <col min="10245" max="10245" width="2.7109375" style="176" customWidth="1"/>
    <col min="10246" max="10246" width="2.42578125" style="176" customWidth="1"/>
    <col min="10247" max="10247" width="8.5703125" style="176" customWidth="1"/>
    <col min="10248" max="10248" width="10.42578125" style="176" customWidth="1"/>
    <col min="10249" max="10249" width="48.140625" style="176" customWidth="1"/>
    <col min="10250" max="10251" width="14.140625" style="176" customWidth="1"/>
    <col min="10252" max="10252" width="7.7109375" style="176" customWidth="1"/>
    <col min="10253" max="10253" width="14.85546875" style="176" customWidth="1"/>
    <col min="10254" max="10254" width="11.85546875" style="176" customWidth="1"/>
    <col min="10255" max="10255" width="51.7109375" style="176" customWidth="1"/>
    <col min="10256" max="10496" width="9.140625" style="176"/>
    <col min="10497" max="10497" width="2.42578125" style="176" customWidth="1"/>
    <col min="10498" max="10498" width="2" style="176" customWidth="1"/>
    <col min="10499" max="10499" width="3" style="176" customWidth="1"/>
    <col min="10500" max="10500" width="3.85546875" style="176" customWidth="1"/>
    <col min="10501" max="10501" width="2.7109375" style="176" customWidth="1"/>
    <col min="10502" max="10502" width="2.42578125" style="176" customWidth="1"/>
    <col min="10503" max="10503" width="8.5703125" style="176" customWidth="1"/>
    <col min="10504" max="10504" width="10.42578125" style="176" customWidth="1"/>
    <col min="10505" max="10505" width="48.140625" style="176" customWidth="1"/>
    <col min="10506" max="10507" width="14.140625" style="176" customWidth="1"/>
    <col min="10508" max="10508" width="7.7109375" style="176" customWidth="1"/>
    <col min="10509" max="10509" width="14.85546875" style="176" customWidth="1"/>
    <col min="10510" max="10510" width="11.85546875" style="176" customWidth="1"/>
    <col min="10511" max="10511" width="51.7109375" style="176" customWidth="1"/>
    <col min="10512" max="10752" width="9.140625" style="176"/>
    <col min="10753" max="10753" width="2.42578125" style="176" customWidth="1"/>
    <col min="10754" max="10754" width="2" style="176" customWidth="1"/>
    <col min="10755" max="10755" width="3" style="176" customWidth="1"/>
    <col min="10756" max="10756" width="3.85546875" style="176" customWidth="1"/>
    <col min="10757" max="10757" width="2.7109375" style="176" customWidth="1"/>
    <col min="10758" max="10758" width="2.42578125" style="176" customWidth="1"/>
    <col min="10759" max="10759" width="8.5703125" style="176" customWidth="1"/>
    <col min="10760" max="10760" width="10.42578125" style="176" customWidth="1"/>
    <col min="10761" max="10761" width="48.140625" style="176" customWidth="1"/>
    <col min="10762" max="10763" width="14.140625" style="176" customWidth="1"/>
    <col min="10764" max="10764" width="7.7109375" style="176" customWidth="1"/>
    <col min="10765" max="10765" width="14.85546875" style="176" customWidth="1"/>
    <col min="10766" max="10766" width="11.85546875" style="176" customWidth="1"/>
    <col min="10767" max="10767" width="51.7109375" style="176" customWidth="1"/>
    <col min="10768" max="11008" width="9.140625" style="176"/>
    <col min="11009" max="11009" width="2.42578125" style="176" customWidth="1"/>
    <col min="11010" max="11010" width="2" style="176" customWidth="1"/>
    <col min="11011" max="11011" width="3" style="176" customWidth="1"/>
    <col min="11012" max="11012" width="3.85546875" style="176" customWidth="1"/>
    <col min="11013" max="11013" width="2.7109375" style="176" customWidth="1"/>
    <col min="11014" max="11014" width="2.42578125" style="176" customWidth="1"/>
    <col min="11015" max="11015" width="8.5703125" style="176" customWidth="1"/>
    <col min="11016" max="11016" width="10.42578125" style="176" customWidth="1"/>
    <col min="11017" max="11017" width="48.140625" style="176" customWidth="1"/>
    <col min="11018" max="11019" width="14.140625" style="176" customWidth="1"/>
    <col min="11020" max="11020" width="7.7109375" style="176" customWidth="1"/>
    <col min="11021" max="11021" width="14.85546875" style="176" customWidth="1"/>
    <col min="11022" max="11022" width="11.85546875" style="176" customWidth="1"/>
    <col min="11023" max="11023" width="51.7109375" style="176" customWidth="1"/>
    <col min="11024" max="11264" width="9.140625" style="176"/>
    <col min="11265" max="11265" width="2.42578125" style="176" customWidth="1"/>
    <col min="11266" max="11266" width="2" style="176" customWidth="1"/>
    <col min="11267" max="11267" width="3" style="176" customWidth="1"/>
    <col min="11268" max="11268" width="3.85546875" style="176" customWidth="1"/>
    <col min="11269" max="11269" width="2.7109375" style="176" customWidth="1"/>
    <col min="11270" max="11270" width="2.42578125" style="176" customWidth="1"/>
    <col min="11271" max="11271" width="8.5703125" style="176" customWidth="1"/>
    <col min="11272" max="11272" width="10.42578125" style="176" customWidth="1"/>
    <col min="11273" max="11273" width="48.140625" style="176" customWidth="1"/>
    <col min="11274" max="11275" width="14.140625" style="176" customWidth="1"/>
    <col min="11276" max="11276" width="7.7109375" style="176" customWidth="1"/>
    <col min="11277" max="11277" width="14.85546875" style="176" customWidth="1"/>
    <col min="11278" max="11278" width="11.85546875" style="176" customWidth="1"/>
    <col min="11279" max="11279" width="51.7109375" style="176" customWidth="1"/>
    <col min="11280" max="11520" width="9.140625" style="176"/>
    <col min="11521" max="11521" width="2.42578125" style="176" customWidth="1"/>
    <col min="11522" max="11522" width="2" style="176" customWidth="1"/>
    <col min="11523" max="11523" width="3" style="176" customWidth="1"/>
    <col min="11524" max="11524" width="3.85546875" style="176" customWidth="1"/>
    <col min="11525" max="11525" width="2.7109375" style="176" customWidth="1"/>
    <col min="11526" max="11526" width="2.42578125" style="176" customWidth="1"/>
    <col min="11527" max="11527" width="8.5703125" style="176" customWidth="1"/>
    <col min="11528" max="11528" width="10.42578125" style="176" customWidth="1"/>
    <col min="11529" max="11529" width="48.140625" style="176" customWidth="1"/>
    <col min="11530" max="11531" width="14.140625" style="176" customWidth="1"/>
    <col min="11532" max="11532" width="7.7109375" style="176" customWidth="1"/>
    <col min="11533" max="11533" width="14.85546875" style="176" customWidth="1"/>
    <col min="11534" max="11534" width="11.85546875" style="176" customWidth="1"/>
    <col min="11535" max="11535" width="51.7109375" style="176" customWidth="1"/>
    <col min="11536" max="11776" width="9.140625" style="176"/>
    <col min="11777" max="11777" width="2.42578125" style="176" customWidth="1"/>
    <col min="11778" max="11778" width="2" style="176" customWidth="1"/>
    <col min="11779" max="11779" width="3" style="176" customWidth="1"/>
    <col min="11780" max="11780" width="3.85546875" style="176" customWidth="1"/>
    <col min="11781" max="11781" width="2.7109375" style="176" customWidth="1"/>
    <col min="11782" max="11782" width="2.42578125" style="176" customWidth="1"/>
    <col min="11783" max="11783" width="8.5703125" style="176" customWidth="1"/>
    <col min="11784" max="11784" width="10.42578125" style="176" customWidth="1"/>
    <col min="11785" max="11785" width="48.140625" style="176" customWidth="1"/>
    <col min="11786" max="11787" width="14.140625" style="176" customWidth="1"/>
    <col min="11788" max="11788" width="7.7109375" style="176" customWidth="1"/>
    <col min="11789" max="11789" width="14.85546875" style="176" customWidth="1"/>
    <col min="11790" max="11790" width="11.85546875" style="176" customWidth="1"/>
    <col min="11791" max="11791" width="51.7109375" style="176" customWidth="1"/>
    <col min="11792" max="12032" width="9.140625" style="176"/>
    <col min="12033" max="12033" width="2.42578125" style="176" customWidth="1"/>
    <col min="12034" max="12034" width="2" style="176" customWidth="1"/>
    <col min="12035" max="12035" width="3" style="176" customWidth="1"/>
    <col min="12036" max="12036" width="3.85546875" style="176" customWidth="1"/>
    <col min="12037" max="12037" width="2.7109375" style="176" customWidth="1"/>
    <col min="12038" max="12038" width="2.42578125" style="176" customWidth="1"/>
    <col min="12039" max="12039" width="8.5703125" style="176" customWidth="1"/>
    <col min="12040" max="12040" width="10.42578125" style="176" customWidth="1"/>
    <col min="12041" max="12041" width="48.140625" style="176" customWidth="1"/>
    <col min="12042" max="12043" width="14.140625" style="176" customWidth="1"/>
    <col min="12044" max="12044" width="7.7109375" style="176" customWidth="1"/>
    <col min="12045" max="12045" width="14.85546875" style="176" customWidth="1"/>
    <col min="12046" max="12046" width="11.85546875" style="176" customWidth="1"/>
    <col min="12047" max="12047" width="51.7109375" style="176" customWidth="1"/>
    <col min="12048" max="12288" width="9.140625" style="176"/>
    <col min="12289" max="12289" width="2.42578125" style="176" customWidth="1"/>
    <col min="12290" max="12290" width="2" style="176" customWidth="1"/>
    <col min="12291" max="12291" width="3" style="176" customWidth="1"/>
    <col min="12292" max="12292" width="3.85546875" style="176" customWidth="1"/>
    <col min="12293" max="12293" width="2.7109375" style="176" customWidth="1"/>
    <col min="12294" max="12294" width="2.42578125" style="176" customWidth="1"/>
    <col min="12295" max="12295" width="8.5703125" style="176" customWidth="1"/>
    <col min="12296" max="12296" width="10.42578125" style="176" customWidth="1"/>
    <col min="12297" max="12297" width="48.140625" style="176" customWidth="1"/>
    <col min="12298" max="12299" width="14.140625" style="176" customWidth="1"/>
    <col min="12300" max="12300" width="7.7109375" style="176" customWidth="1"/>
    <col min="12301" max="12301" width="14.85546875" style="176" customWidth="1"/>
    <col min="12302" max="12302" width="11.85546875" style="176" customWidth="1"/>
    <col min="12303" max="12303" width="51.7109375" style="176" customWidth="1"/>
    <col min="12304" max="12544" width="9.140625" style="176"/>
    <col min="12545" max="12545" width="2.42578125" style="176" customWidth="1"/>
    <col min="12546" max="12546" width="2" style="176" customWidth="1"/>
    <col min="12547" max="12547" width="3" style="176" customWidth="1"/>
    <col min="12548" max="12548" width="3.85546875" style="176" customWidth="1"/>
    <col min="12549" max="12549" width="2.7109375" style="176" customWidth="1"/>
    <col min="12550" max="12550" width="2.42578125" style="176" customWidth="1"/>
    <col min="12551" max="12551" width="8.5703125" style="176" customWidth="1"/>
    <col min="12552" max="12552" width="10.42578125" style="176" customWidth="1"/>
    <col min="12553" max="12553" width="48.140625" style="176" customWidth="1"/>
    <col min="12554" max="12555" width="14.140625" style="176" customWidth="1"/>
    <col min="12556" max="12556" width="7.7109375" style="176" customWidth="1"/>
    <col min="12557" max="12557" width="14.85546875" style="176" customWidth="1"/>
    <col min="12558" max="12558" width="11.85546875" style="176" customWidth="1"/>
    <col min="12559" max="12559" width="51.7109375" style="176" customWidth="1"/>
    <col min="12560" max="12800" width="9.140625" style="176"/>
    <col min="12801" max="12801" width="2.42578125" style="176" customWidth="1"/>
    <col min="12802" max="12802" width="2" style="176" customWidth="1"/>
    <col min="12803" max="12803" width="3" style="176" customWidth="1"/>
    <col min="12804" max="12804" width="3.85546875" style="176" customWidth="1"/>
    <col min="12805" max="12805" width="2.7109375" style="176" customWidth="1"/>
    <col min="12806" max="12806" width="2.42578125" style="176" customWidth="1"/>
    <col min="12807" max="12807" width="8.5703125" style="176" customWidth="1"/>
    <col min="12808" max="12808" width="10.42578125" style="176" customWidth="1"/>
    <col min="12809" max="12809" width="48.140625" style="176" customWidth="1"/>
    <col min="12810" max="12811" width="14.140625" style="176" customWidth="1"/>
    <col min="12812" max="12812" width="7.7109375" style="176" customWidth="1"/>
    <col min="12813" max="12813" width="14.85546875" style="176" customWidth="1"/>
    <col min="12814" max="12814" width="11.85546875" style="176" customWidth="1"/>
    <col min="12815" max="12815" width="51.7109375" style="176" customWidth="1"/>
    <col min="12816" max="13056" width="9.140625" style="176"/>
    <col min="13057" max="13057" width="2.42578125" style="176" customWidth="1"/>
    <col min="13058" max="13058" width="2" style="176" customWidth="1"/>
    <col min="13059" max="13059" width="3" style="176" customWidth="1"/>
    <col min="13060" max="13060" width="3.85546875" style="176" customWidth="1"/>
    <col min="13061" max="13061" width="2.7109375" style="176" customWidth="1"/>
    <col min="13062" max="13062" width="2.42578125" style="176" customWidth="1"/>
    <col min="13063" max="13063" width="8.5703125" style="176" customWidth="1"/>
    <col min="13064" max="13064" width="10.42578125" style="176" customWidth="1"/>
    <col min="13065" max="13065" width="48.140625" style="176" customWidth="1"/>
    <col min="13066" max="13067" width="14.140625" style="176" customWidth="1"/>
    <col min="13068" max="13068" width="7.7109375" style="176" customWidth="1"/>
    <col min="13069" max="13069" width="14.85546875" style="176" customWidth="1"/>
    <col min="13070" max="13070" width="11.85546875" style="176" customWidth="1"/>
    <col min="13071" max="13071" width="51.7109375" style="176" customWidth="1"/>
    <col min="13072" max="13312" width="9.140625" style="176"/>
    <col min="13313" max="13313" width="2.42578125" style="176" customWidth="1"/>
    <col min="13314" max="13314" width="2" style="176" customWidth="1"/>
    <col min="13315" max="13315" width="3" style="176" customWidth="1"/>
    <col min="13316" max="13316" width="3.85546875" style="176" customWidth="1"/>
    <col min="13317" max="13317" width="2.7109375" style="176" customWidth="1"/>
    <col min="13318" max="13318" width="2.42578125" style="176" customWidth="1"/>
    <col min="13319" max="13319" width="8.5703125" style="176" customWidth="1"/>
    <col min="13320" max="13320" width="10.42578125" style="176" customWidth="1"/>
    <col min="13321" max="13321" width="48.140625" style="176" customWidth="1"/>
    <col min="13322" max="13323" width="14.140625" style="176" customWidth="1"/>
    <col min="13324" max="13324" width="7.7109375" style="176" customWidth="1"/>
    <col min="13325" max="13325" width="14.85546875" style="176" customWidth="1"/>
    <col min="13326" max="13326" width="11.85546875" style="176" customWidth="1"/>
    <col min="13327" max="13327" width="51.7109375" style="176" customWidth="1"/>
    <col min="13328" max="13568" width="9.140625" style="176"/>
    <col min="13569" max="13569" width="2.42578125" style="176" customWidth="1"/>
    <col min="13570" max="13570" width="2" style="176" customWidth="1"/>
    <col min="13571" max="13571" width="3" style="176" customWidth="1"/>
    <col min="13572" max="13572" width="3.85546875" style="176" customWidth="1"/>
    <col min="13573" max="13573" width="2.7109375" style="176" customWidth="1"/>
    <col min="13574" max="13574" width="2.42578125" style="176" customWidth="1"/>
    <col min="13575" max="13575" width="8.5703125" style="176" customWidth="1"/>
    <col min="13576" max="13576" width="10.42578125" style="176" customWidth="1"/>
    <col min="13577" max="13577" width="48.140625" style="176" customWidth="1"/>
    <col min="13578" max="13579" width="14.140625" style="176" customWidth="1"/>
    <col min="13580" max="13580" width="7.7109375" style="176" customWidth="1"/>
    <col min="13581" max="13581" width="14.85546875" style="176" customWidth="1"/>
    <col min="13582" max="13582" width="11.85546875" style="176" customWidth="1"/>
    <col min="13583" max="13583" width="51.7109375" style="176" customWidth="1"/>
    <col min="13584" max="13824" width="9.140625" style="176"/>
    <col min="13825" max="13825" width="2.42578125" style="176" customWidth="1"/>
    <col min="13826" max="13826" width="2" style="176" customWidth="1"/>
    <col min="13827" max="13827" width="3" style="176" customWidth="1"/>
    <col min="13828" max="13828" width="3.85546875" style="176" customWidth="1"/>
    <col min="13829" max="13829" width="2.7109375" style="176" customWidth="1"/>
    <col min="13830" max="13830" width="2.42578125" style="176" customWidth="1"/>
    <col min="13831" max="13831" width="8.5703125" style="176" customWidth="1"/>
    <col min="13832" max="13832" width="10.42578125" style="176" customWidth="1"/>
    <col min="13833" max="13833" width="48.140625" style="176" customWidth="1"/>
    <col min="13834" max="13835" width="14.140625" style="176" customWidth="1"/>
    <col min="13836" max="13836" width="7.7109375" style="176" customWidth="1"/>
    <col min="13837" max="13837" width="14.85546875" style="176" customWidth="1"/>
    <col min="13838" max="13838" width="11.85546875" style="176" customWidth="1"/>
    <col min="13839" max="13839" width="51.7109375" style="176" customWidth="1"/>
    <col min="13840" max="14080" width="9.140625" style="176"/>
    <col min="14081" max="14081" width="2.42578125" style="176" customWidth="1"/>
    <col min="14082" max="14082" width="2" style="176" customWidth="1"/>
    <col min="14083" max="14083" width="3" style="176" customWidth="1"/>
    <col min="14084" max="14084" width="3.85546875" style="176" customWidth="1"/>
    <col min="14085" max="14085" width="2.7109375" style="176" customWidth="1"/>
    <col min="14086" max="14086" width="2.42578125" style="176" customWidth="1"/>
    <col min="14087" max="14087" width="8.5703125" style="176" customWidth="1"/>
    <col min="14088" max="14088" width="10.42578125" style="176" customWidth="1"/>
    <col min="14089" max="14089" width="48.140625" style="176" customWidth="1"/>
    <col min="14090" max="14091" width="14.140625" style="176" customWidth="1"/>
    <col min="14092" max="14092" width="7.7109375" style="176" customWidth="1"/>
    <col min="14093" max="14093" width="14.85546875" style="176" customWidth="1"/>
    <col min="14094" max="14094" width="11.85546875" style="176" customWidth="1"/>
    <col min="14095" max="14095" width="51.7109375" style="176" customWidth="1"/>
    <col min="14096" max="14336" width="9.140625" style="176"/>
    <col min="14337" max="14337" width="2.42578125" style="176" customWidth="1"/>
    <col min="14338" max="14338" width="2" style="176" customWidth="1"/>
    <col min="14339" max="14339" width="3" style="176" customWidth="1"/>
    <col min="14340" max="14340" width="3.85546875" style="176" customWidth="1"/>
    <col min="14341" max="14341" width="2.7109375" style="176" customWidth="1"/>
    <col min="14342" max="14342" width="2.42578125" style="176" customWidth="1"/>
    <col min="14343" max="14343" width="8.5703125" style="176" customWidth="1"/>
    <col min="14344" max="14344" width="10.42578125" style="176" customWidth="1"/>
    <col min="14345" max="14345" width="48.140625" style="176" customWidth="1"/>
    <col min="14346" max="14347" width="14.140625" style="176" customWidth="1"/>
    <col min="14348" max="14348" width="7.7109375" style="176" customWidth="1"/>
    <col min="14349" max="14349" width="14.85546875" style="176" customWidth="1"/>
    <col min="14350" max="14350" width="11.85546875" style="176" customWidth="1"/>
    <col min="14351" max="14351" width="51.7109375" style="176" customWidth="1"/>
    <col min="14352" max="14592" width="9.140625" style="176"/>
    <col min="14593" max="14593" width="2.42578125" style="176" customWidth="1"/>
    <col min="14594" max="14594" width="2" style="176" customWidth="1"/>
    <col min="14595" max="14595" width="3" style="176" customWidth="1"/>
    <col min="14596" max="14596" width="3.85546875" style="176" customWidth="1"/>
    <col min="14597" max="14597" width="2.7109375" style="176" customWidth="1"/>
    <col min="14598" max="14598" width="2.42578125" style="176" customWidth="1"/>
    <col min="14599" max="14599" width="8.5703125" style="176" customWidth="1"/>
    <col min="14600" max="14600" width="10.42578125" style="176" customWidth="1"/>
    <col min="14601" max="14601" width="48.140625" style="176" customWidth="1"/>
    <col min="14602" max="14603" width="14.140625" style="176" customWidth="1"/>
    <col min="14604" max="14604" width="7.7109375" style="176" customWidth="1"/>
    <col min="14605" max="14605" width="14.85546875" style="176" customWidth="1"/>
    <col min="14606" max="14606" width="11.85546875" style="176" customWidth="1"/>
    <col min="14607" max="14607" width="51.7109375" style="176" customWidth="1"/>
    <col min="14608" max="14848" width="9.140625" style="176"/>
    <col min="14849" max="14849" width="2.42578125" style="176" customWidth="1"/>
    <col min="14850" max="14850" width="2" style="176" customWidth="1"/>
    <col min="14851" max="14851" width="3" style="176" customWidth="1"/>
    <col min="14852" max="14852" width="3.85546875" style="176" customWidth="1"/>
    <col min="14853" max="14853" width="2.7109375" style="176" customWidth="1"/>
    <col min="14854" max="14854" width="2.42578125" style="176" customWidth="1"/>
    <col min="14855" max="14855" width="8.5703125" style="176" customWidth="1"/>
    <col min="14856" max="14856" width="10.42578125" style="176" customWidth="1"/>
    <col min="14857" max="14857" width="48.140625" style="176" customWidth="1"/>
    <col min="14858" max="14859" width="14.140625" style="176" customWidth="1"/>
    <col min="14860" max="14860" width="7.7109375" style="176" customWidth="1"/>
    <col min="14861" max="14861" width="14.85546875" style="176" customWidth="1"/>
    <col min="14862" max="14862" width="11.85546875" style="176" customWidth="1"/>
    <col min="14863" max="14863" width="51.7109375" style="176" customWidth="1"/>
    <col min="14864" max="15104" width="9.140625" style="176"/>
    <col min="15105" max="15105" width="2.42578125" style="176" customWidth="1"/>
    <col min="15106" max="15106" width="2" style="176" customWidth="1"/>
    <col min="15107" max="15107" width="3" style="176" customWidth="1"/>
    <col min="15108" max="15108" width="3.85546875" style="176" customWidth="1"/>
    <col min="15109" max="15109" width="2.7109375" style="176" customWidth="1"/>
    <col min="15110" max="15110" width="2.42578125" style="176" customWidth="1"/>
    <col min="15111" max="15111" width="8.5703125" style="176" customWidth="1"/>
    <col min="15112" max="15112" width="10.42578125" style="176" customWidth="1"/>
    <col min="15113" max="15113" width="48.140625" style="176" customWidth="1"/>
    <col min="15114" max="15115" width="14.140625" style="176" customWidth="1"/>
    <col min="15116" max="15116" width="7.7109375" style="176" customWidth="1"/>
    <col min="15117" max="15117" width="14.85546875" style="176" customWidth="1"/>
    <col min="15118" max="15118" width="11.85546875" style="176" customWidth="1"/>
    <col min="15119" max="15119" width="51.7109375" style="176" customWidth="1"/>
    <col min="15120" max="15360" width="9.140625" style="176"/>
    <col min="15361" max="15361" width="2.42578125" style="176" customWidth="1"/>
    <col min="15362" max="15362" width="2" style="176" customWidth="1"/>
    <col min="15363" max="15363" width="3" style="176" customWidth="1"/>
    <col min="15364" max="15364" width="3.85546875" style="176" customWidth="1"/>
    <col min="15365" max="15365" width="2.7109375" style="176" customWidth="1"/>
    <col min="15366" max="15366" width="2.42578125" style="176" customWidth="1"/>
    <col min="15367" max="15367" width="8.5703125" style="176" customWidth="1"/>
    <col min="15368" max="15368" width="10.42578125" style="176" customWidth="1"/>
    <col min="15369" max="15369" width="48.140625" style="176" customWidth="1"/>
    <col min="15370" max="15371" width="14.140625" style="176" customWidth="1"/>
    <col min="15372" max="15372" width="7.7109375" style="176" customWidth="1"/>
    <col min="15373" max="15373" width="14.85546875" style="176" customWidth="1"/>
    <col min="15374" max="15374" width="11.85546875" style="176" customWidth="1"/>
    <col min="15375" max="15375" width="51.7109375" style="176" customWidth="1"/>
    <col min="15376" max="15616" width="9.140625" style="176"/>
    <col min="15617" max="15617" width="2.42578125" style="176" customWidth="1"/>
    <col min="15618" max="15618" width="2" style="176" customWidth="1"/>
    <col min="15619" max="15619" width="3" style="176" customWidth="1"/>
    <col min="15620" max="15620" width="3.85546875" style="176" customWidth="1"/>
    <col min="15621" max="15621" width="2.7109375" style="176" customWidth="1"/>
    <col min="15622" max="15622" width="2.42578125" style="176" customWidth="1"/>
    <col min="15623" max="15623" width="8.5703125" style="176" customWidth="1"/>
    <col min="15624" max="15624" width="10.42578125" style="176" customWidth="1"/>
    <col min="15625" max="15625" width="48.140625" style="176" customWidth="1"/>
    <col min="15626" max="15627" width="14.140625" style="176" customWidth="1"/>
    <col min="15628" max="15628" width="7.7109375" style="176" customWidth="1"/>
    <col min="15629" max="15629" width="14.85546875" style="176" customWidth="1"/>
    <col min="15630" max="15630" width="11.85546875" style="176" customWidth="1"/>
    <col min="15631" max="15631" width="51.7109375" style="176" customWidth="1"/>
    <col min="15632" max="15872" width="9.140625" style="176"/>
    <col min="15873" max="15873" width="2.42578125" style="176" customWidth="1"/>
    <col min="15874" max="15874" width="2" style="176" customWidth="1"/>
    <col min="15875" max="15875" width="3" style="176" customWidth="1"/>
    <col min="15876" max="15876" width="3.85546875" style="176" customWidth="1"/>
    <col min="15877" max="15877" width="2.7109375" style="176" customWidth="1"/>
    <col min="15878" max="15878" width="2.42578125" style="176" customWidth="1"/>
    <col min="15879" max="15879" width="8.5703125" style="176" customWidth="1"/>
    <col min="15880" max="15880" width="10.42578125" style="176" customWidth="1"/>
    <col min="15881" max="15881" width="48.140625" style="176" customWidth="1"/>
    <col min="15882" max="15883" width="14.140625" style="176" customWidth="1"/>
    <col min="15884" max="15884" width="7.7109375" style="176" customWidth="1"/>
    <col min="15885" max="15885" width="14.85546875" style="176" customWidth="1"/>
    <col min="15886" max="15886" width="11.85546875" style="176" customWidth="1"/>
    <col min="15887" max="15887" width="51.7109375" style="176" customWidth="1"/>
    <col min="15888" max="16128" width="9.140625" style="176"/>
    <col min="16129" max="16129" width="2.42578125" style="176" customWidth="1"/>
    <col min="16130" max="16130" width="2" style="176" customWidth="1"/>
    <col min="16131" max="16131" width="3" style="176" customWidth="1"/>
    <col min="16132" max="16132" width="3.85546875" style="176" customWidth="1"/>
    <col min="16133" max="16133" width="2.7109375" style="176" customWidth="1"/>
    <col min="16134" max="16134" width="2.42578125" style="176" customWidth="1"/>
    <col min="16135" max="16135" width="8.5703125" style="176" customWidth="1"/>
    <col min="16136" max="16136" width="10.42578125" style="176" customWidth="1"/>
    <col min="16137" max="16137" width="48.140625" style="176" customWidth="1"/>
    <col min="16138" max="16139" width="14.140625" style="176" customWidth="1"/>
    <col min="16140" max="16140" width="7.7109375" style="176" customWidth="1"/>
    <col min="16141" max="16141" width="14.85546875" style="176" customWidth="1"/>
    <col min="16142" max="16142" width="11.85546875" style="176" customWidth="1"/>
    <col min="16143" max="16143" width="51.7109375" style="176" customWidth="1"/>
    <col min="16144" max="16384" width="9.140625" style="176"/>
  </cols>
  <sheetData>
    <row r="1" spans="1:15" s="117" customFormat="1" ht="23.25">
      <c r="A1" s="112"/>
      <c r="B1" s="112"/>
      <c r="C1" s="112"/>
      <c r="D1" s="112"/>
      <c r="E1" s="112"/>
      <c r="F1" s="112"/>
      <c r="G1" s="112"/>
      <c r="H1" s="112"/>
      <c r="I1" s="112"/>
      <c r="J1" s="113"/>
      <c r="K1" s="114"/>
      <c r="L1" s="112"/>
      <c r="M1" s="115"/>
      <c r="N1" s="112"/>
      <c r="O1" s="116" t="s">
        <v>500</v>
      </c>
    </row>
    <row r="2" spans="1:15" s="117" customFormat="1" ht="45" customHeight="1">
      <c r="A2" s="272" t="s">
        <v>501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</row>
    <row r="3" spans="1:15" s="117" customFormat="1" ht="3.75" customHeight="1">
      <c r="A3" s="273"/>
      <c r="B3" s="273"/>
      <c r="C3" s="273"/>
      <c r="D3" s="273"/>
      <c r="E3" s="273"/>
      <c r="F3" s="274"/>
      <c r="G3" s="274"/>
      <c r="H3" s="274"/>
      <c r="I3" s="275"/>
      <c r="J3" s="275"/>
      <c r="K3" s="112"/>
      <c r="L3" s="112"/>
      <c r="M3" s="115"/>
      <c r="N3" s="112"/>
      <c r="O3" s="115"/>
    </row>
    <row r="4" spans="1:15" s="117" customFormat="1" ht="54" customHeight="1">
      <c r="A4" s="276" t="s">
        <v>502</v>
      </c>
      <c r="B4" s="277"/>
      <c r="C4" s="278"/>
      <c r="D4" s="118" t="s">
        <v>503</v>
      </c>
      <c r="E4" s="279" t="s">
        <v>504</v>
      </c>
      <c r="F4" s="280"/>
      <c r="G4" s="280"/>
      <c r="H4" s="280"/>
      <c r="I4" s="281"/>
      <c r="J4" s="119" t="s">
        <v>505</v>
      </c>
      <c r="K4" s="119" t="s">
        <v>506</v>
      </c>
      <c r="L4" s="120" t="s">
        <v>507</v>
      </c>
      <c r="M4" s="119" t="s">
        <v>425</v>
      </c>
      <c r="N4" s="121" t="s">
        <v>508</v>
      </c>
      <c r="O4" s="121" t="s">
        <v>509</v>
      </c>
    </row>
    <row r="5" spans="1:15" s="117" customFormat="1" ht="12" customHeight="1">
      <c r="A5" s="269">
        <v>1</v>
      </c>
      <c r="B5" s="270"/>
      <c r="C5" s="271"/>
      <c r="D5" s="122">
        <v>2</v>
      </c>
      <c r="E5" s="269">
        <v>3</v>
      </c>
      <c r="F5" s="270"/>
      <c r="G5" s="270"/>
      <c r="H5" s="270"/>
      <c r="I5" s="271"/>
      <c r="J5" s="122">
        <v>4</v>
      </c>
      <c r="K5" s="123">
        <v>5</v>
      </c>
      <c r="L5" s="122">
        <v>6</v>
      </c>
      <c r="M5" s="123">
        <v>7</v>
      </c>
      <c r="N5" s="122">
        <v>8</v>
      </c>
      <c r="O5" s="122">
        <v>9</v>
      </c>
    </row>
    <row r="6" spans="1:15" s="117" customFormat="1" ht="17.25" customHeight="1">
      <c r="A6" s="124"/>
      <c r="B6" s="125"/>
      <c r="C6" s="125"/>
      <c r="D6" s="125"/>
      <c r="E6" s="125"/>
      <c r="F6" s="125"/>
      <c r="G6" s="125"/>
      <c r="H6" s="125"/>
      <c r="I6" s="126" t="s">
        <v>510</v>
      </c>
      <c r="J6" s="127">
        <f>J7+J27</f>
        <v>905535455</v>
      </c>
      <c r="K6" s="127">
        <f>K7+K27</f>
        <v>399857157</v>
      </c>
      <c r="L6" s="128">
        <f t="shared" ref="L6:L21" si="0">+K6/J6*100</f>
        <v>44.156985217105607</v>
      </c>
      <c r="M6" s="127">
        <f>M7+M27</f>
        <v>398089848.16999996</v>
      </c>
      <c r="N6" s="129">
        <f>N7+N27</f>
        <v>1767308.8299999866</v>
      </c>
      <c r="O6" s="130" t="s">
        <v>443</v>
      </c>
    </row>
    <row r="7" spans="1:15" s="117" customFormat="1" ht="14.25" customHeight="1">
      <c r="A7" s="266" t="s">
        <v>511</v>
      </c>
      <c r="B7" s="267"/>
      <c r="C7" s="267"/>
      <c r="D7" s="267"/>
      <c r="E7" s="267"/>
      <c r="F7" s="267"/>
      <c r="G7" s="267"/>
      <c r="H7" s="267"/>
      <c r="I7" s="268"/>
      <c r="J7" s="131">
        <f>J8+J14+J18+J19+J20+J21+J22+J23+J24+J25+J26</f>
        <v>613319165</v>
      </c>
      <c r="K7" s="131">
        <f>K8+K14+K18+K19+K20+K21+K22+K23+K24+K25+K26</f>
        <v>300345443</v>
      </c>
      <c r="L7" s="132">
        <f t="shared" si="0"/>
        <v>48.970496951615722</v>
      </c>
      <c r="M7" s="131">
        <f>+M8+M14+M18+M19+M20+M21+M22+M23+M24+M25+M26</f>
        <v>299530720.89999998</v>
      </c>
      <c r="N7" s="133">
        <f>N8+N14+N18+N19+N20+N21+N22+N23+N26</f>
        <v>814722.09999998694</v>
      </c>
      <c r="O7" s="134" t="s">
        <v>443</v>
      </c>
    </row>
    <row r="8" spans="1:15" s="142" customFormat="1" ht="15.75" customHeight="1">
      <c r="A8" s="135"/>
      <c r="B8" s="136"/>
      <c r="C8" s="136"/>
      <c r="D8" s="136"/>
      <c r="E8" s="136"/>
      <c r="F8" s="136"/>
      <c r="G8" s="137"/>
      <c r="H8" s="258" t="s">
        <v>512</v>
      </c>
      <c r="I8" s="259"/>
      <c r="J8" s="138">
        <f>J9+J12+J13</f>
        <v>234802766</v>
      </c>
      <c r="K8" s="138">
        <f>K9+K12+K13</f>
        <v>117404277</v>
      </c>
      <c r="L8" s="139">
        <f t="shared" si="0"/>
        <v>50.001232523811069</v>
      </c>
      <c r="M8" s="138">
        <f>+M9+M12+M13</f>
        <v>116555073.50000001</v>
      </c>
      <c r="N8" s="140">
        <f>+K8-M8</f>
        <v>849203.4999999851</v>
      </c>
      <c r="O8" s="141" t="s">
        <v>443</v>
      </c>
    </row>
    <row r="9" spans="1:15" s="142" customFormat="1" ht="26.25" customHeight="1">
      <c r="A9" s="143"/>
      <c r="B9" s="144"/>
      <c r="C9" s="144"/>
      <c r="D9" s="144"/>
      <c r="E9" s="144"/>
      <c r="F9" s="144"/>
      <c r="G9" s="145"/>
      <c r="H9" s="264" t="s">
        <v>513</v>
      </c>
      <c r="I9" s="265"/>
      <c r="J9" s="146">
        <f>J10+J11</f>
        <v>162541010</v>
      </c>
      <c r="K9" s="146">
        <f>K10+K11</f>
        <v>74579343</v>
      </c>
      <c r="L9" s="147">
        <f t="shared" si="0"/>
        <v>45.883400749140165</v>
      </c>
      <c r="M9" s="146">
        <f>M10+M11</f>
        <v>74015989.319999993</v>
      </c>
      <c r="N9" s="148">
        <f t="shared" ref="N9:N26" si="1">+K9-M9</f>
        <v>563353.68000000715</v>
      </c>
      <c r="O9" s="141" t="s">
        <v>443</v>
      </c>
    </row>
    <row r="10" spans="1:15" s="142" customFormat="1" ht="15.75" customHeight="1">
      <c r="A10" s="143"/>
      <c r="B10" s="144"/>
      <c r="C10" s="144"/>
      <c r="D10" s="144"/>
      <c r="E10" s="144"/>
      <c r="F10" s="144"/>
      <c r="G10" s="145"/>
      <c r="H10" s="149"/>
      <c r="I10" s="150" t="s">
        <v>514</v>
      </c>
      <c r="J10" s="151">
        <v>43341010</v>
      </c>
      <c r="K10" s="151">
        <v>19197980</v>
      </c>
      <c r="L10" s="147">
        <f t="shared" si="0"/>
        <v>44.295183707070976</v>
      </c>
      <c r="M10" s="151">
        <f>+M195</f>
        <v>18658599</v>
      </c>
      <c r="N10" s="148">
        <f t="shared" si="1"/>
        <v>539381</v>
      </c>
      <c r="O10" s="141" t="s">
        <v>443</v>
      </c>
    </row>
    <row r="11" spans="1:15" s="142" customFormat="1" ht="15.75" customHeight="1">
      <c r="A11" s="143"/>
      <c r="B11" s="144"/>
      <c r="C11" s="144"/>
      <c r="D11" s="144"/>
      <c r="E11" s="144"/>
      <c r="F11" s="144"/>
      <c r="G11" s="145"/>
      <c r="H11" s="152"/>
      <c r="I11" s="150" t="s">
        <v>515</v>
      </c>
      <c r="J11" s="151">
        <v>119200000</v>
      </c>
      <c r="K11" s="151">
        <v>55381363</v>
      </c>
      <c r="L11" s="147">
        <f t="shared" si="0"/>
        <v>46.460875000000001</v>
      </c>
      <c r="M11" s="151">
        <f>+M196</f>
        <v>55357390.32</v>
      </c>
      <c r="N11" s="148">
        <f t="shared" si="1"/>
        <v>23972.679999999702</v>
      </c>
      <c r="O11" s="141" t="s">
        <v>443</v>
      </c>
    </row>
    <row r="12" spans="1:15" s="142" customFormat="1" ht="15" customHeight="1">
      <c r="A12" s="143"/>
      <c r="B12" s="144"/>
      <c r="C12" s="144"/>
      <c r="D12" s="144"/>
      <c r="E12" s="144"/>
      <c r="F12" s="144"/>
      <c r="G12" s="145"/>
      <c r="H12" s="264" t="s">
        <v>516</v>
      </c>
      <c r="I12" s="265"/>
      <c r="J12" s="146">
        <v>61972032</v>
      </c>
      <c r="K12" s="146">
        <v>38067132</v>
      </c>
      <c r="L12" s="147">
        <f t="shared" si="0"/>
        <v>61.426309209935212</v>
      </c>
      <c r="M12" s="146">
        <f>+M42+M43+M46+M47+M48+M49+M51+M60+M66+M67+M68+M75+M81+M82+M85+M86+M87+M92+M94+M95+M103+M105+M107+M108+M109+M110+M112+M114+M115+M119++M121+M126+M127+M128+M130+M135+M138+M139+M142+M143+M144+M149+M151+M152+M153+M156+M162+M164+M166+M167+M168+M172+M173+M175+M179+M180+M182+M183+M187+M190+M191+M192+M193+M203+M204+M208+M216+M217+M220+M225+M226+M227+M229+M230+M232+M234+M235+M238+M239+M241+M242+M244+M247+M256+M258+M260+M261+M262+M264+M265+M269+M271+M272+M274+M275+M276+M278+M279+M280+M281+M285+M286+M289+M290+M291+M292+M295+M296+M300+M305+M306+M307+M309+M310+M311+M313+M315+M316+M318+M324+M333+M336+M89</f>
        <v>37785806.980000012</v>
      </c>
      <c r="N12" s="148">
        <f t="shared" si="1"/>
        <v>281325.01999998838</v>
      </c>
      <c r="O12" s="141" t="s">
        <v>443</v>
      </c>
    </row>
    <row r="13" spans="1:15" s="142" customFormat="1" ht="15.75" customHeight="1">
      <c r="A13" s="143"/>
      <c r="B13" s="144"/>
      <c r="C13" s="144"/>
      <c r="D13" s="144"/>
      <c r="E13" s="144"/>
      <c r="F13" s="144"/>
      <c r="G13" s="145"/>
      <c r="H13" s="264" t="s">
        <v>517</v>
      </c>
      <c r="I13" s="265"/>
      <c r="J13" s="146">
        <v>10289724</v>
      </c>
      <c r="K13" s="146">
        <v>4757802</v>
      </c>
      <c r="L13" s="147">
        <f t="shared" si="0"/>
        <v>46.238383070333086</v>
      </c>
      <c r="M13" s="146">
        <f>+M93+M111+M134+M136+M277</f>
        <v>4753277.1999999993</v>
      </c>
      <c r="N13" s="148">
        <f t="shared" si="1"/>
        <v>4524.8000000007451</v>
      </c>
      <c r="O13" s="141" t="s">
        <v>443</v>
      </c>
    </row>
    <row r="14" spans="1:15" s="142" customFormat="1" ht="15.75" customHeight="1">
      <c r="A14" s="143"/>
      <c r="B14" s="144"/>
      <c r="C14" s="144"/>
      <c r="D14" s="144"/>
      <c r="E14" s="144"/>
      <c r="F14" s="144"/>
      <c r="G14" s="145"/>
      <c r="H14" s="258" t="s">
        <v>518</v>
      </c>
      <c r="I14" s="259"/>
      <c r="J14" s="138">
        <f>SUM(J15:J17)</f>
        <v>184798851</v>
      </c>
      <c r="K14" s="138">
        <f>SUM(K15:K17)</f>
        <v>95089110</v>
      </c>
      <c r="L14" s="139">
        <f t="shared" si="0"/>
        <v>51.455466029926775</v>
      </c>
      <c r="M14" s="138">
        <f>SUM(M15:M17)</f>
        <v>95089110</v>
      </c>
      <c r="N14" s="148">
        <f t="shared" si="1"/>
        <v>0</v>
      </c>
      <c r="O14" s="141" t="s">
        <v>443</v>
      </c>
    </row>
    <row r="15" spans="1:15" s="142" customFormat="1" ht="15.75" customHeight="1">
      <c r="A15" s="143"/>
      <c r="B15" s="144"/>
      <c r="C15" s="144"/>
      <c r="D15" s="144"/>
      <c r="E15" s="144"/>
      <c r="F15" s="144"/>
      <c r="G15" s="145"/>
      <c r="H15" s="149"/>
      <c r="I15" s="153" t="s">
        <v>519</v>
      </c>
      <c r="J15" s="146">
        <v>23310577</v>
      </c>
      <c r="K15" s="146">
        <v>14344968</v>
      </c>
      <c r="L15" s="147">
        <f t="shared" si="0"/>
        <v>61.538450978712369</v>
      </c>
      <c r="M15" s="146">
        <f>+M199</f>
        <v>14344968</v>
      </c>
      <c r="N15" s="148">
        <f t="shared" si="1"/>
        <v>0</v>
      </c>
      <c r="O15" s="141" t="s">
        <v>443</v>
      </c>
    </row>
    <row r="16" spans="1:15" s="142" customFormat="1" ht="15.75" customHeight="1">
      <c r="A16" s="143"/>
      <c r="B16" s="144"/>
      <c r="C16" s="144"/>
      <c r="D16" s="144"/>
      <c r="E16" s="144"/>
      <c r="F16" s="144"/>
      <c r="G16" s="145"/>
      <c r="H16" s="154"/>
      <c r="I16" s="153" t="s">
        <v>520</v>
      </c>
      <c r="J16" s="146">
        <v>91127958</v>
      </c>
      <c r="K16" s="146">
        <v>45563982</v>
      </c>
      <c r="L16" s="147">
        <f t="shared" si="0"/>
        <v>50.000003292074204</v>
      </c>
      <c r="M16" s="146">
        <f>+M201</f>
        <v>45563982</v>
      </c>
      <c r="N16" s="148">
        <f t="shared" si="1"/>
        <v>0</v>
      </c>
      <c r="O16" s="141" t="s">
        <v>443</v>
      </c>
    </row>
    <row r="17" spans="1:15" s="142" customFormat="1" ht="15.75" customHeight="1">
      <c r="A17" s="143"/>
      <c r="B17" s="144"/>
      <c r="C17" s="144"/>
      <c r="D17" s="144"/>
      <c r="E17" s="144"/>
      <c r="F17" s="144"/>
      <c r="G17" s="145"/>
      <c r="H17" s="152"/>
      <c r="I17" s="153" t="s">
        <v>521</v>
      </c>
      <c r="J17" s="146">
        <v>70360316</v>
      </c>
      <c r="K17" s="146">
        <v>35180160</v>
      </c>
      <c r="L17" s="147">
        <f t="shared" si="0"/>
        <v>50.000002842511392</v>
      </c>
      <c r="M17" s="146">
        <f>+M206</f>
        <v>35180160</v>
      </c>
      <c r="N17" s="148">
        <f t="shared" si="1"/>
        <v>0</v>
      </c>
      <c r="O17" s="141" t="s">
        <v>443</v>
      </c>
    </row>
    <row r="18" spans="1:15" s="142" customFormat="1" ht="15.75" customHeight="1">
      <c r="A18" s="143"/>
      <c r="B18" s="144"/>
      <c r="C18" s="144"/>
      <c r="D18" s="144"/>
      <c r="E18" s="144"/>
      <c r="F18" s="144"/>
      <c r="G18" s="145"/>
      <c r="H18" s="258" t="s">
        <v>522</v>
      </c>
      <c r="I18" s="259"/>
      <c r="J18" s="138">
        <v>646000</v>
      </c>
      <c r="K18" s="138">
        <v>349766</v>
      </c>
      <c r="L18" s="147">
        <f t="shared" si="0"/>
        <v>54.143343653250774</v>
      </c>
      <c r="M18" s="138">
        <f>+M161+M337</f>
        <v>349766</v>
      </c>
      <c r="N18" s="140">
        <f t="shared" si="1"/>
        <v>0</v>
      </c>
      <c r="O18" s="141" t="s">
        <v>443</v>
      </c>
    </row>
    <row r="19" spans="1:15" s="142" customFormat="1" ht="15.75" customHeight="1">
      <c r="A19" s="143"/>
      <c r="B19" s="144"/>
      <c r="C19" s="144"/>
      <c r="D19" s="144"/>
      <c r="E19" s="144"/>
      <c r="F19" s="144"/>
      <c r="G19" s="145"/>
      <c r="H19" s="258" t="s">
        <v>523</v>
      </c>
      <c r="I19" s="259"/>
      <c r="J19" s="138">
        <v>370229</v>
      </c>
      <c r="K19" s="138">
        <v>41159</v>
      </c>
      <c r="L19" s="139">
        <f t="shared" si="0"/>
        <v>11.117173425096359</v>
      </c>
      <c r="M19" s="138">
        <f>+M146+M303+M317+M338</f>
        <v>41158.99</v>
      </c>
      <c r="N19" s="140">
        <f t="shared" si="1"/>
        <v>1.0000000002037268E-2</v>
      </c>
      <c r="O19" s="141" t="s">
        <v>443</v>
      </c>
    </row>
    <row r="20" spans="1:15" s="142" customFormat="1" ht="15.75" customHeight="1">
      <c r="A20" s="143"/>
      <c r="B20" s="144"/>
      <c r="C20" s="144"/>
      <c r="D20" s="144"/>
      <c r="E20" s="144"/>
      <c r="F20" s="144"/>
      <c r="G20" s="145"/>
      <c r="H20" s="258" t="s">
        <v>524</v>
      </c>
      <c r="I20" s="259"/>
      <c r="J20" s="138">
        <v>102745653</v>
      </c>
      <c r="K20" s="138">
        <v>54338957</v>
      </c>
      <c r="L20" s="139">
        <f t="shared" si="0"/>
        <v>52.88686714561053</v>
      </c>
      <c r="M20" s="138">
        <f>+M76+M77+M78+M83+M84+M96+M129+M145+M169+M170+M176+M177+M184+M185+M209+M210+M218+M219+M282+M283</f>
        <v>54338956.579999998</v>
      </c>
      <c r="N20" s="140">
        <f t="shared" si="1"/>
        <v>0.42000000178813934</v>
      </c>
      <c r="O20" s="141" t="s">
        <v>443</v>
      </c>
    </row>
    <row r="21" spans="1:15" s="142" customFormat="1" ht="15.75" customHeight="1">
      <c r="A21" s="143"/>
      <c r="B21" s="144"/>
      <c r="C21" s="144"/>
      <c r="D21" s="144"/>
      <c r="E21" s="144"/>
      <c r="F21" s="144"/>
      <c r="G21" s="145"/>
      <c r="H21" s="258" t="s">
        <v>525</v>
      </c>
      <c r="I21" s="259"/>
      <c r="J21" s="138">
        <v>89976</v>
      </c>
      <c r="K21" s="138">
        <v>291771</v>
      </c>
      <c r="L21" s="139">
        <f t="shared" si="0"/>
        <v>324.27647372632703</v>
      </c>
      <c r="M21" s="138">
        <f>+M63+M123+M243+M122</f>
        <v>291771.28000000003</v>
      </c>
      <c r="N21" s="140">
        <f t="shared" si="1"/>
        <v>-0.28000000002793968</v>
      </c>
      <c r="O21" s="141" t="s">
        <v>443</v>
      </c>
    </row>
    <row r="22" spans="1:15" s="142" customFormat="1" ht="15.75" customHeight="1">
      <c r="A22" s="143"/>
      <c r="B22" s="144"/>
      <c r="C22" s="144"/>
      <c r="D22" s="144"/>
      <c r="E22" s="144"/>
      <c r="F22" s="144"/>
      <c r="G22" s="145"/>
      <c r="H22" s="258" t="s">
        <v>526</v>
      </c>
      <c r="I22" s="259"/>
      <c r="J22" s="138">
        <v>0</v>
      </c>
      <c r="K22" s="138">
        <v>4558</v>
      </c>
      <c r="L22" s="155" t="s">
        <v>445</v>
      </c>
      <c r="M22" s="138">
        <f>+M64</f>
        <v>4557.6499999999996</v>
      </c>
      <c r="N22" s="140">
        <f t="shared" si="1"/>
        <v>0.3500000000003638</v>
      </c>
      <c r="O22" s="141" t="s">
        <v>443</v>
      </c>
    </row>
    <row r="23" spans="1:15" s="142" customFormat="1" ht="31.5" customHeight="1">
      <c r="A23" s="143"/>
      <c r="B23" s="144"/>
      <c r="C23" s="144"/>
      <c r="D23" s="144"/>
      <c r="E23" s="144"/>
      <c r="F23" s="144"/>
      <c r="G23" s="145"/>
      <c r="H23" s="258" t="s">
        <v>527</v>
      </c>
      <c r="I23" s="259"/>
      <c r="J23" s="138">
        <v>988840</v>
      </c>
      <c r="K23" s="138">
        <v>532547</v>
      </c>
      <c r="L23" s="139">
        <f t="shared" ref="L23:L31" si="2">+K23/J23*100</f>
        <v>53.855729946199581</v>
      </c>
      <c r="M23" s="138">
        <f>+M97</f>
        <v>532547.06000000006</v>
      </c>
      <c r="N23" s="140">
        <f t="shared" si="1"/>
        <v>-6.0000000055879354E-2</v>
      </c>
      <c r="O23" s="130" t="s">
        <v>443</v>
      </c>
    </row>
    <row r="24" spans="1:15" s="142" customFormat="1" ht="15" customHeight="1">
      <c r="A24" s="143"/>
      <c r="B24" s="144"/>
      <c r="C24" s="144"/>
      <c r="D24" s="144"/>
      <c r="E24" s="144"/>
      <c r="F24" s="144"/>
      <c r="G24" s="145"/>
      <c r="H24" s="258" t="s">
        <v>528</v>
      </c>
      <c r="I24" s="259"/>
      <c r="J24" s="138">
        <v>5000</v>
      </c>
      <c r="K24" s="138">
        <v>5000</v>
      </c>
      <c r="L24" s="139">
        <f t="shared" si="2"/>
        <v>100</v>
      </c>
      <c r="M24" s="138">
        <f>+M330</f>
        <v>5000</v>
      </c>
      <c r="N24" s="140">
        <f t="shared" si="1"/>
        <v>0</v>
      </c>
      <c r="O24" s="130" t="s">
        <v>443</v>
      </c>
    </row>
    <row r="25" spans="1:15" s="117" customFormat="1" ht="45" customHeight="1">
      <c r="A25" s="156"/>
      <c r="B25" s="157"/>
      <c r="C25" s="157"/>
      <c r="D25" s="157"/>
      <c r="E25" s="157"/>
      <c r="F25" s="157"/>
      <c r="G25" s="158"/>
      <c r="H25" s="260" t="s">
        <v>529</v>
      </c>
      <c r="I25" s="261"/>
      <c r="J25" s="138">
        <v>127850</v>
      </c>
      <c r="K25" s="138">
        <v>127850</v>
      </c>
      <c r="L25" s="139">
        <f t="shared" si="2"/>
        <v>100</v>
      </c>
      <c r="M25" s="138">
        <f>+M186</f>
        <v>127850</v>
      </c>
      <c r="N25" s="140">
        <f t="shared" si="1"/>
        <v>0</v>
      </c>
      <c r="O25" s="130" t="s">
        <v>443</v>
      </c>
    </row>
    <row r="26" spans="1:15" s="142" customFormat="1" ht="27.75" customHeight="1">
      <c r="A26" s="159"/>
      <c r="B26" s="160"/>
      <c r="C26" s="160"/>
      <c r="D26" s="160"/>
      <c r="E26" s="160"/>
      <c r="F26" s="160"/>
      <c r="G26" s="161"/>
      <c r="H26" s="258" t="s">
        <v>530</v>
      </c>
      <c r="I26" s="259"/>
      <c r="J26" s="138">
        <v>88744000</v>
      </c>
      <c r="K26" s="138">
        <v>32160448</v>
      </c>
      <c r="L26" s="139">
        <f t="shared" si="2"/>
        <v>36.239574506445507</v>
      </c>
      <c r="M26" s="138">
        <f>+M50+M72+M104+M120+M148+M154+M157+M160+M253+M257+M266+M284+M299+M302+M61+M62</f>
        <v>32194929.84</v>
      </c>
      <c r="N26" s="140">
        <f t="shared" si="1"/>
        <v>-34481.839999999851</v>
      </c>
      <c r="O26" s="130" t="s">
        <v>443</v>
      </c>
    </row>
    <row r="27" spans="1:15" s="117" customFormat="1" ht="15.75" customHeight="1">
      <c r="A27" s="266" t="s">
        <v>531</v>
      </c>
      <c r="B27" s="267"/>
      <c r="C27" s="267"/>
      <c r="D27" s="267"/>
      <c r="E27" s="267"/>
      <c r="F27" s="267"/>
      <c r="G27" s="267"/>
      <c r="H27" s="267"/>
      <c r="I27" s="268"/>
      <c r="J27" s="131">
        <f>J28+J31+J33+J34+J36+J37+J38+J35+J32</f>
        <v>292216290</v>
      </c>
      <c r="K27" s="131">
        <f>K28+K31+K33+K34+K36+K37+K38+K35+K32</f>
        <v>99511714</v>
      </c>
      <c r="L27" s="132">
        <f t="shared" si="2"/>
        <v>34.054129562729031</v>
      </c>
      <c r="M27" s="131">
        <f>+M28+M31+M32+M33+M34+M35+M36+M37+M38</f>
        <v>98559127.269999981</v>
      </c>
      <c r="N27" s="162">
        <f>N28+N31+N33+N34+N36+N37+N38+N35+N32</f>
        <v>952586.72999999975</v>
      </c>
      <c r="O27" s="134" t="s">
        <v>443</v>
      </c>
    </row>
    <row r="28" spans="1:15" s="117" customFormat="1" ht="15.75" customHeight="1">
      <c r="A28" s="163"/>
      <c r="B28" s="164"/>
      <c r="C28" s="164"/>
      <c r="D28" s="164"/>
      <c r="E28" s="164"/>
      <c r="F28" s="164"/>
      <c r="G28" s="165"/>
      <c r="H28" s="260" t="s">
        <v>512</v>
      </c>
      <c r="I28" s="261"/>
      <c r="J28" s="138">
        <f>J29+J30</f>
        <v>32327371</v>
      </c>
      <c r="K28" s="138">
        <f>K29+K30</f>
        <v>6088812</v>
      </c>
      <c r="L28" s="139">
        <f t="shared" si="2"/>
        <v>18.834850504855467</v>
      </c>
      <c r="M28" s="138">
        <f>M29+M30</f>
        <v>5336224.99</v>
      </c>
      <c r="N28" s="140">
        <f>+K28-M28</f>
        <v>752587.00999999978</v>
      </c>
      <c r="O28" s="166" t="s">
        <v>443</v>
      </c>
    </row>
    <row r="29" spans="1:15" s="117" customFormat="1" ht="15" customHeight="1">
      <c r="A29" s="156"/>
      <c r="B29" s="157"/>
      <c r="C29" s="157"/>
      <c r="D29" s="157"/>
      <c r="E29" s="157"/>
      <c r="F29" s="157"/>
      <c r="G29" s="158"/>
      <c r="H29" s="262" t="s">
        <v>532</v>
      </c>
      <c r="I29" s="263"/>
      <c r="J29" s="146">
        <v>12348118</v>
      </c>
      <c r="K29" s="146">
        <v>2199474</v>
      </c>
      <c r="L29" s="147">
        <f t="shared" si="2"/>
        <v>17.812220453351678</v>
      </c>
      <c r="M29" s="146">
        <f>+M214+M322+M326+M328+M331</f>
        <v>1446844.8599999999</v>
      </c>
      <c r="N29" s="148">
        <f t="shared" ref="N29:N38" si="3">+K29-M29</f>
        <v>752629.14000000013</v>
      </c>
      <c r="O29" s="166" t="s">
        <v>443</v>
      </c>
    </row>
    <row r="30" spans="1:15" s="142" customFormat="1" ht="15.75" customHeight="1">
      <c r="A30" s="143"/>
      <c r="B30" s="144"/>
      <c r="C30" s="144"/>
      <c r="D30" s="144"/>
      <c r="E30" s="144"/>
      <c r="F30" s="144"/>
      <c r="G30" s="145"/>
      <c r="H30" s="264" t="s">
        <v>533</v>
      </c>
      <c r="I30" s="265"/>
      <c r="J30" s="146">
        <v>19979253</v>
      </c>
      <c r="K30" s="146">
        <v>3889338</v>
      </c>
      <c r="L30" s="147">
        <f t="shared" si="2"/>
        <v>19.466883972088446</v>
      </c>
      <c r="M30" s="146">
        <f>+M113+M137+M237</f>
        <v>3889380.1300000004</v>
      </c>
      <c r="N30" s="148">
        <f t="shared" si="3"/>
        <v>-42.130000000353903</v>
      </c>
      <c r="O30" s="141" t="s">
        <v>443</v>
      </c>
    </row>
    <row r="31" spans="1:15" s="117" customFormat="1" ht="15.75" customHeight="1">
      <c r="A31" s="156"/>
      <c r="B31" s="157"/>
      <c r="C31" s="157"/>
      <c r="D31" s="157"/>
      <c r="E31" s="157"/>
      <c r="F31" s="157"/>
      <c r="G31" s="158"/>
      <c r="H31" s="260" t="s">
        <v>534</v>
      </c>
      <c r="I31" s="261"/>
      <c r="J31" s="138">
        <v>4152261</v>
      </c>
      <c r="K31" s="138">
        <v>0</v>
      </c>
      <c r="L31" s="139">
        <f t="shared" si="2"/>
        <v>0</v>
      </c>
      <c r="M31" s="138">
        <v>0</v>
      </c>
      <c r="N31" s="140">
        <f t="shared" si="3"/>
        <v>0</v>
      </c>
      <c r="O31" s="166" t="s">
        <v>443</v>
      </c>
    </row>
    <row r="32" spans="1:15" s="117" customFormat="1" ht="15.75" customHeight="1">
      <c r="A32" s="156"/>
      <c r="B32" s="157"/>
      <c r="C32" s="157"/>
      <c r="D32" s="157"/>
      <c r="E32" s="157"/>
      <c r="F32" s="157"/>
      <c r="G32" s="158"/>
      <c r="H32" s="260" t="s">
        <v>535</v>
      </c>
      <c r="I32" s="261"/>
      <c r="J32" s="138">
        <v>0</v>
      </c>
      <c r="K32" s="138">
        <v>10000</v>
      </c>
      <c r="L32" s="155" t="s">
        <v>445</v>
      </c>
      <c r="M32" s="138">
        <f>+M54+M100</f>
        <v>10000</v>
      </c>
      <c r="N32" s="140">
        <f t="shared" si="3"/>
        <v>0</v>
      </c>
      <c r="O32" s="166" t="s">
        <v>443</v>
      </c>
    </row>
    <row r="33" spans="1:15" s="142" customFormat="1" ht="15.75" customHeight="1">
      <c r="A33" s="143"/>
      <c r="B33" s="144"/>
      <c r="C33" s="144"/>
      <c r="D33" s="144"/>
      <c r="E33" s="144"/>
      <c r="F33" s="144"/>
      <c r="G33" s="145"/>
      <c r="H33" s="258" t="s">
        <v>536</v>
      </c>
      <c r="I33" s="259"/>
      <c r="J33" s="138">
        <v>201260394</v>
      </c>
      <c r="K33" s="138">
        <v>81718396</v>
      </c>
      <c r="L33" s="139">
        <f t="shared" ref="L33:L38" si="4">+K33/J33*100</f>
        <v>40.603317113649297</v>
      </c>
      <c r="M33" s="138">
        <f>+M56+M98+M131+M211+M212+M213+M287</f>
        <v>81718395.75</v>
      </c>
      <c r="N33" s="140">
        <f t="shared" si="3"/>
        <v>0.25</v>
      </c>
      <c r="O33" s="141" t="s">
        <v>443</v>
      </c>
    </row>
    <row r="34" spans="1:15" s="142" customFormat="1" ht="15.75" customHeight="1">
      <c r="A34" s="143"/>
      <c r="B34" s="144"/>
      <c r="C34" s="144"/>
      <c r="D34" s="144"/>
      <c r="E34" s="144"/>
      <c r="F34" s="144"/>
      <c r="G34" s="145"/>
      <c r="H34" s="258" t="s">
        <v>537</v>
      </c>
      <c r="I34" s="259"/>
      <c r="J34" s="138">
        <v>8894384</v>
      </c>
      <c r="K34" s="138">
        <v>2031856</v>
      </c>
      <c r="L34" s="139">
        <f t="shared" si="4"/>
        <v>22.844257679902285</v>
      </c>
      <c r="M34" s="138">
        <f>+M116+M117+M250+M325</f>
        <v>1831855.8</v>
      </c>
      <c r="N34" s="140">
        <f t="shared" si="3"/>
        <v>200000.19999999995</v>
      </c>
      <c r="O34" s="141" t="s">
        <v>443</v>
      </c>
    </row>
    <row r="35" spans="1:15" s="142" customFormat="1" ht="33" customHeight="1">
      <c r="A35" s="143"/>
      <c r="B35" s="144"/>
      <c r="C35" s="144"/>
      <c r="D35" s="144"/>
      <c r="E35" s="144"/>
      <c r="F35" s="144"/>
      <c r="G35" s="145"/>
      <c r="H35" s="258" t="s">
        <v>538</v>
      </c>
      <c r="I35" s="259"/>
      <c r="J35" s="138">
        <v>3561</v>
      </c>
      <c r="K35" s="138">
        <v>0</v>
      </c>
      <c r="L35" s="139">
        <f t="shared" si="4"/>
        <v>0</v>
      </c>
      <c r="M35" s="138">
        <f>+M58</f>
        <v>0</v>
      </c>
      <c r="N35" s="140">
        <f t="shared" si="3"/>
        <v>0</v>
      </c>
      <c r="O35" s="141" t="s">
        <v>443</v>
      </c>
    </row>
    <row r="36" spans="1:15" s="142" customFormat="1" ht="15.75" customHeight="1">
      <c r="A36" s="143"/>
      <c r="B36" s="144"/>
      <c r="C36" s="144"/>
      <c r="D36" s="144"/>
      <c r="E36" s="144"/>
      <c r="F36" s="144"/>
      <c r="G36" s="145"/>
      <c r="H36" s="258" t="s">
        <v>539</v>
      </c>
      <c r="I36" s="259"/>
      <c r="J36" s="138">
        <v>15466839</v>
      </c>
      <c r="K36" s="138">
        <v>6708150</v>
      </c>
      <c r="L36" s="139">
        <f t="shared" si="4"/>
        <v>43.371176230644153</v>
      </c>
      <c r="M36" s="138">
        <f>+M44+M52+M53+M99+M319</f>
        <v>6708150.4100000001</v>
      </c>
      <c r="N36" s="140">
        <f t="shared" si="3"/>
        <v>-0.41000000014901161</v>
      </c>
      <c r="O36" s="141" t="s">
        <v>443</v>
      </c>
    </row>
    <row r="37" spans="1:15" s="142" customFormat="1" ht="15.75" customHeight="1">
      <c r="A37" s="143"/>
      <c r="B37" s="144"/>
      <c r="C37" s="144"/>
      <c r="D37" s="144"/>
      <c r="E37" s="144"/>
      <c r="F37" s="144"/>
      <c r="G37" s="145"/>
      <c r="H37" s="258" t="s">
        <v>540</v>
      </c>
      <c r="I37" s="259"/>
      <c r="J37" s="138">
        <v>16696480</v>
      </c>
      <c r="K37" s="138">
        <v>60000</v>
      </c>
      <c r="L37" s="139">
        <f t="shared" si="4"/>
        <v>0.35935718187306548</v>
      </c>
      <c r="M37" s="138">
        <f>+M101+M223+M251</f>
        <v>60000</v>
      </c>
      <c r="N37" s="140">
        <f t="shared" si="3"/>
        <v>0</v>
      </c>
      <c r="O37" s="141" t="s">
        <v>443</v>
      </c>
    </row>
    <row r="38" spans="1:15" s="142" customFormat="1" ht="15" customHeight="1">
      <c r="A38" s="143"/>
      <c r="B38" s="144"/>
      <c r="C38" s="144"/>
      <c r="D38" s="144"/>
      <c r="E38" s="144"/>
      <c r="F38" s="144"/>
      <c r="G38" s="145"/>
      <c r="H38" s="258" t="s">
        <v>541</v>
      </c>
      <c r="I38" s="259"/>
      <c r="J38" s="138">
        <v>13415000</v>
      </c>
      <c r="K38" s="138">
        <v>2894500</v>
      </c>
      <c r="L38" s="139">
        <f t="shared" si="4"/>
        <v>21.576593365635482</v>
      </c>
      <c r="M38" s="138">
        <f>+M55+M57+M70</f>
        <v>2894500.32</v>
      </c>
      <c r="N38" s="140">
        <f t="shared" si="3"/>
        <v>-0.31999999983236194</v>
      </c>
      <c r="O38" s="141" t="s">
        <v>443</v>
      </c>
    </row>
    <row r="39" spans="1:15" s="117" customFormat="1" ht="11.25" customHeight="1">
      <c r="A39" s="167"/>
      <c r="B39" s="168"/>
      <c r="C39" s="168"/>
      <c r="D39" s="168"/>
      <c r="E39" s="168"/>
      <c r="F39" s="168"/>
      <c r="G39" s="169"/>
      <c r="H39" s="124"/>
      <c r="I39" s="170" t="s">
        <v>429</v>
      </c>
      <c r="J39" s="122"/>
      <c r="K39" s="123"/>
      <c r="L39" s="122"/>
      <c r="M39" s="123"/>
      <c r="N39" s="171"/>
      <c r="O39" s="166" t="s">
        <v>443</v>
      </c>
    </row>
    <row r="40" spans="1:15" ht="21.95" customHeight="1">
      <c r="A40" s="224" t="s">
        <v>0</v>
      </c>
      <c r="B40" s="225"/>
      <c r="C40" s="225"/>
      <c r="D40" s="225"/>
      <c r="E40" s="225"/>
      <c r="F40" s="225"/>
      <c r="G40" s="225"/>
      <c r="H40" s="225"/>
      <c r="I40" s="245"/>
      <c r="J40" s="172">
        <v>84732476</v>
      </c>
      <c r="K40" s="173">
        <v>18130574</v>
      </c>
      <c r="L40" s="174">
        <v>21.4</v>
      </c>
      <c r="M40" s="173">
        <f>+M41+M45+M59+M65+M71</f>
        <v>17993256.239999998</v>
      </c>
      <c r="N40" s="173">
        <f>+K40-M40</f>
        <v>137317.76000000164</v>
      </c>
      <c r="O40" s="175"/>
    </row>
    <row r="41" spans="1:15" ht="15.75" customHeight="1">
      <c r="A41" s="246"/>
      <c r="B41" s="246"/>
      <c r="C41" s="218" t="s">
        <v>2</v>
      </c>
      <c r="D41" s="219"/>
      <c r="E41" s="219"/>
      <c r="F41" s="219"/>
      <c r="G41" s="219"/>
      <c r="H41" s="219"/>
      <c r="I41" s="220"/>
      <c r="J41" s="177">
        <v>140000</v>
      </c>
      <c r="K41" s="178">
        <v>6780</v>
      </c>
      <c r="L41" s="179">
        <v>4.84</v>
      </c>
      <c r="M41" s="178">
        <f>+M42+M43+M44</f>
        <v>6779.5</v>
      </c>
      <c r="N41" s="180">
        <f t="shared" ref="N41:N104" si="5">+K41-M41</f>
        <v>0.5</v>
      </c>
      <c r="O41" s="130" t="s">
        <v>443</v>
      </c>
    </row>
    <row r="42" spans="1:15" ht="15.75" customHeight="1">
      <c r="A42" s="247"/>
      <c r="B42" s="247"/>
      <c r="C42" s="255"/>
      <c r="D42" s="221" t="s">
        <v>542</v>
      </c>
      <c r="E42" s="222"/>
      <c r="F42" s="222"/>
      <c r="G42" s="222"/>
      <c r="H42" s="222"/>
      <c r="I42" s="223"/>
      <c r="J42" s="181">
        <v>0</v>
      </c>
      <c r="K42" s="181">
        <v>2265</v>
      </c>
      <c r="L42" s="182">
        <v>0</v>
      </c>
      <c r="M42" s="181">
        <v>2264.5700000000002</v>
      </c>
      <c r="N42" s="180">
        <f t="shared" si="5"/>
        <v>0.42999999999983629</v>
      </c>
      <c r="O42" s="130" t="s">
        <v>443</v>
      </c>
    </row>
    <row r="43" spans="1:15" ht="15.75" customHeight="1">
      <c r="A43" s="247"/>
      <c r="B43" s="247"/>
      <c r="C43" s="256"/>
      <c r="D43" s="221" t="s">
        <v>543</v>
      </c>
      <c r="E43" s="222"/>
      <c r="F43" s="222"/>
      <c r="G43" s="222"/>
      <c r="H43" s="222"/>
      <c r="I43" s="223"/>
      <c r="J43" s="181">
        <v>0</v>
      </c>
      <c r="K43" s="181">
        <v>4515</v>
      </c>
      <c r="L43" s="182">
        <v>0</v>
      </c>
      <c r="M43" s="181">
        <v>4514.93</v>
      </c>
      <c r="N43" s="180">
        <f t="shared" si="5"/>
        <v>6.9999999999708962E-2</v>
      </c>
      <c r="O43" s="130" t="s">
        <v>443</v>
      </c>
    </row>
    <row r="44" spans="1:15" s="186" customFormat="1" ht="34.5" customHeight="1">
      <c r="A44" s="247"/>
      <c r="B44" s="247"/>
      <c r="C44" s="257"/>
      <c r="D44" s="233" t="s">
        <v>544</v>
      </c>
      <c r="E44" s="234"/>
      <c r="F44" s="234"/>
      <c r="G44" s="234"/>
      <c r="H44" s="234"/>
      <c r="I44" s="235"/>
      <c r="J44" s="183">
        <v>140000</v>
      </c>
      <c r="K44" s="183">
        <v>0</v>
      </c>
      <c r="L44" s="184">
        <v>0</v>
      </c>
      <c r="M44" s="183">
        <v>0</v>
      </c>
      <c r="N44" s="185">
        <f t="shared" si="5"/>
        <v>0</v>
      </c>
      <c r="O44" s="130" t="s">
        <v>443</v>
      </c>
    </row>
    <row r="45" spans="1:15" ht="15.75" customHeight="1">
      <c r="A45" s="247"/>
      <c r="B45" s="247"/>
      <c r="C45" s="218" t="s">
        <v>7</v>
      </c>
      <c r="D45" s="219"/>
      <c r="E45" s="219"/>
      <c r="F45" s="219"/>
      <c r="G45" s="219"/>
      <c r="H45" s="219"/>
      <c r="I45" s="220"/>
      <c r="J45" s="177">
        <v>67632476</v>
      </c>
      <c r="K45" s="178">
        <v>11796848</v>
      </c>
      <c r="L45" s="179">
        <v>17.440000000000001</v>
      </c>
      <c r="M45" s="178">
        <f>SUM(M46:M58)</f>
        <v>11775630.529999999</v>
      </c>
      <c r="N45" s="178">
        <f t="shared" si="5"/>
        <v>21217.470000000671</v>
      </c>
      <c r="O45" s="130" t="s">
        <v>443</v>
      </c>
    </row>
    <row r="46" spans="1:15" ht="44.25" customHeight="1">
      <c r="A46" s="247"/>
      <c r="B46" s="247"/>
      <c r="C46" s="230" t="s">
        <v>1</v>
      </c>
      <c r="D46" s="221" t="s">
        <v>545</v>
      </c>
      <c r="E46" s="222"/>
      <c r="F46" s="222"/>
      <c r="G46" s="222"/>
      <c r="H46" s="222"/>
      <c r="I46" s="223"/>
      <c r="J46" s="181">
        <v>0</v>
      </c>
      <c r="K46" s="181">
        <v>70642</v>
      </c>
      <c r="L46" s="182">
        <v>0</v>
      </c>
      <c r="M46" s="181">
        <v>67774.09</v>
      </c>
      <c r="N46" s="180">
        <f t="shared" si="5"/>
        <v>2867.9100000000035</v>
      </c>
      <c r="O46" s="187" t="s">
        <v>546</v>
      </c>
    </row>
    <row r="47" spans="1:15" ht="15" customHeight="1">
      <c r="A47" s="247"/>
      <c r="B47" s="247"/>
      <c r="C47" s="231"/>
      <c r="D47" s="221" t="s">
        <v>542</v>
      </c>
      <c r="E47" s="222"/>
      <c r="F47" s="222"/>
      <c r="G47" s="222"/>
      <c r="H47" s="222"/>
      <c r="I47" s="223"/>
      <c r="J47" s="181">
        <v>0</v>
      </c>
      <c r="K47" s="181">
        <v>9419</v>
      </c>
      <c r="L47" s="182">
        <v>0</v>
      </c>
      <c r="M47" s="181">
        <v>8800.77</v>
      </c>
      <c r="N47" s="180">
        <f t="shared" si="5"/>
        <v>618.22999999999956</v>
      </c>
      <c r="O47" s="130" t="s">
        <v>443</v>
      </c>
    </row>
    <row r="48" spans="1:15" ht="60">
      <c r="A48" s="247"/>
      <c r="B48" s="247"/>
      <c r="C48" s="231"/>
      <c r="D48" s="221" t="s">
        <v>547</v>
      </c>
      <c r="E48" s="222"/>
      <c r="F48" s="222"/>
      <c r="G48" s="222"/>
      <c r="H48" s="222"/>
      <c r="I48" s="223"/>
      <c r="J48" s="181">
        <v>0</v>
      </c>
      <c r="K48" s="181">
        <v>111521</v>
      </c>
      <c r="L48" s="182">
        <v>0</v>
      </c>
      <c r="M48" s="181">
        <v>93935.5</v>
      </c>
      <c r="N48" s="180">
        <f t="shared" si="5"/>
        <v>17585.5</v>
      </c>
      <c r="O48" s="188" t="s">
        <v>639</v>
      </c>
    </row>
    <row r="49" spans="1:15" ht="14.25" customHeight="1">
      <c r="A49" s="247"/>
      <c r="B49" s="247"/>
      <c r="C49" s="231"/>
      <c r="D49" s="221" t="s">
        <v>543</v>
      </c>
      <c r="E49" s="222"/>
      <c r="F49" s="222"/>
      <c r="G49" s="222"/>
      <c r="H49" s="222"/>
      <c r="I49" s="223"/>
      <c r="J49" s="181">
        <v>0</v>
      </c>
      <c r="K49" s="181">
        <v>47</v>
      </c>
      <c r="L49" s="182">
        <v>0</v>
      </c>
      <c r="M49" s="181">
        <v>47</v>
      </c>
      <c r="N49" s="180">
        <f t="shared" si="5"/>
        <v>0</v>
      </c>
      <c r="O49" s="130" t="s">
        <v>443</v>
      </c>
    </row>
    <row r="50" spans="1:15" s="186" customFormat="1" ht="24" customHeight="1">
      <c r="A50" s="247"/>
      <c r="B50" s="247"/>
      <c r="C50" s="231"/>
      <c r="D50" s="233" t="s">
        <v>548</v>
      </c>
      <c r="E50" s="234"/>
      <c r="F50" s="234"/>
      <c r="G50" s="234"/>
      <c r="H50" s="234"/>
      <c r="I50" s="235"/>
      <c r="J50" s="183">
        <v>32021000</v>
      </c>
      <c r="K50" s="183">
        <v>3690000</v>
      </c>
      <c r="L50" s="184">
        <v>11.52</v>
      </c>
      <c r="M50" s="183">
        <v>3690000</v>
      </c>
      <c r="N50" s="185">
        <f t="shared" si="5"/>
        <v>0</v>
      </c>
      <c r="O50" s="130" t="s">
        <v>443</v>
      </c>
    </row>
    <row r="51" spans="1:15" s="186" customFormat="1" ht="26.25" customHeight="1">
      <c r="A51" s="247"/>
      <c r="B51" s="247"/>
      <c r="C51" s="231"/>
      <c r="D51" s="233" t="s">
        <v>549</v>
      </c>
      <c r="E51" s="234"/>
      <c r="F51" s="234"/>
      <c r="G51" s="234"/>
      <c r="H51" s="234"/>
      <c r="I51" s="235"/>
      <c r="J51" s="183">
        <v>13500</v>
      </c>
      <c r="K51" s="183">
        <v>12016</v>
      </c>
      <c r="L51" s="184">
        <v>89.01</v>
      </c>
      <c r="M51" s="183">
        <v>11869.759999999998</v>
      </c>
      <c r="N51" s="185">
        <f t="shared" si="5"/>
        <v>146.2400000000016</v>
      </c>
      <c r="O51" s="130" t="s">
        <v>443</v>
      </c>
    </row>
    <row r="52" spans="1:15" s="186" customFormat="1" ht="36.75" customHeight="1">
      <c r="A52" s="247"/>
      <c r="B52" s="247"/>
      <c r="C52" s="231"/>
      <c r="D52" s="233" t="s">
        <v>544</v>
      </c>
      <c r="E52" s="234"/>
      <c r="F52" s="234"/>
      <c r="G52" s="234"/>
      <c r="H52" s="234"/>
      <c r="I52" s="235"/>
      <c r="J52" s="183">
        <v>1940440</v>
      </c>
      <c r="K52" s="183">
        <v>458150</v>
      </c>
      <c r="L52" s="184">
        <v>23.61</v>
      </c>
      <c r="M52" s="183">
        <v>458150.41</v>
      </c>
      <c r="N52" s="185">
        <f t="shared" si="5"/>
        <v>-0.40999999997438863</v>
      </c>
      <c r="O52" s="130" t="s">
        <v>443</v>
      </c>
    </row>
    <row r="53" spans="1:15" s="186" customFormat="1" ht="35.25" customHeight="1">
      <c r="A53" s="247"/>
      <c r="B53" s="247"/>
      <c r="C53" s="231"/>
      <c r="D53" s="233" t="s">
        <v>550</v>
      </c>
      <c r="E53" s="234"/>
      <c r="F53" s="234"/>
      <c r="G53" s="234"/>
      <c r="H53" s="234"/>
      <c r="I53" s="235"/>
      <c r="J53" s="183">
        <v>7022714</v>
      </c>
      <c r="K53" s="183">
        <v>0</v>
      </c>
      <c r="L53" s="184">
        <v>0</v>
      </c>
      <c r="M53" s="183">
        <v>0</v>
      </c>
      <c r="N53" s="185">
        <f t="shared" si="5"/>
        <v>0</v>
      </c>
      <c r="O53" s="130" t="s">
        <v>443</v>
      </c>
    </row>
    <row r="54" spans="1:15" s="186" customFormat="1" ht="34.5" customHeight="1">
      <c r="A54" s="247"/>
      <c r="B54" s="247"/>
      <c r="C54" s="231"/>
      <c r="D54" s="233" t="s">
        <v>551</v>
      </c>
      <c r="E54" s="234"/>
      <c r="F54" s="234"/>
      <c r="G54" s="234"/>
      <c r="H54" s="234"/>
      <c r="I54" s="235"/>
      <c r="J54" s="183">
        <v>4152261</v>
      </c>
      <c r="K54" s="183">
        <v>0</v>
      </c>
      <c r="L54" s="184">
        <v>0</v>
      </c>
      <c r="M54" s="183">
        <v>0</v>
      </c>
      <c r="N54" s="185">
        <f t="shared" si="5"/>
        <v>0</v>
      </c>
      <c r="O54" s="130" t="s">
        <v>443</v>
      </c>
    </row>
    <row r="55" spans="1:15" s="186" customFormat="1" ht="39" customHeight="1">
      <c r="A55" s="247"/>
      <c r="B55" s="247"/>
      <c r="C55" s="231"/>
      <c r="D55" s="233" t="s">
        <v>552</v>
      </c>
      <c r="E55" s="234"/>
      <c r="F55" s="234"/>
      <c r="G55" s="234"/>
      <c r="H55" s="234"/>
      <c r="I55" s="235"/>
      <c r="J55" s="183">
        <v>9113000</v>
      </c>
      <c r="K55" s="183">
        <v>1710233</v>
      </c>
      <c r="L55" s="184">
        <v>18.77</v>
      </c>
      <c r="M55" s="183">
        <v>1710233.0699999998</v>
      </c>
      <c r="N55" s="185">
        <f t="shared" si="5"/>
        <v>-6.9999999832361937E-2</v>
      </c>
      <c r="O55" s="130" t="s">
        <v>443</v>
      </c>
    </row>
    <row r="56" spans="1:15" s="186" customFormat="1" ht="35.25" customHeight="1">
      <c r="A56" s="247"/>
      <c r="B56" s="247"/>
      <c r="C56" s="231"/>
      <c r="D56" s="233" t="s">
        <v>553</v>
      </c>
      <c r="E56" s="234"/>
      <c r="F56" s="234"/>
      <c r="G56" s="234"/>
      <c r="H56" s="234"/>
      <c r="I56" s="235"/>
      <c r="J56" s="183">
        <v>10764000</v>
      </c>
      <c r="K56" s="183">
        <v>4550553</v>
      </c>
      <c r="L56" s="184">
        <v>42.28</v>
      </c>
      <c r="M56" s="183">
        <v>4550552.68</v>
      </c>
      <c r="N56" s="185">
        <f t="shared" si="5"/>
        <v>0.32000000029802322</v>
      </c>
      <c r="O56" s="130" t="s">
        <v>443</v>
      </c>
    </row>
    <row r="57" spans="1:15" s="186" customFormat="1" ht="35.25" customHeight="1">
      <c r="A57" s="239" t="s">
        <v>1</v>
      </c>
      <c r="B57" s="239"/>
      <c r="C57" s="240"/>
      <c r="D57" s="233" t="s">
        <v>554</v>
      </c>
      <c r="E57" s="234"/>
      <c r="F57" s="234"/>
      <c r="G57" s="234"/>
      <c r="H57" s="234"/>
      <c r="I57" s="235"/>
      <c r="J57" s="183">
        <v>2602000</v>
      </c>
      <c r="K57" s="183">
        <v>1184267</v>
      </c>
      <c r="L57" s="184">
        <v>45.51</v>
      </c>
      <c r="M57" s="183">
        <v>1184267.25</v>
      </c>
      <c r="N57" s="185">
        <f t="shared" si="5"/>
        <v>-0.25</v>
      </c>
      <c r="O57" s="130" t="s">
        <v>443</v>
      </c>
    </row>
    <row r="58" spans="1:15" s="186" customFormat="1" ht="22.7" customHeight="1">
      <c r="A58" s="239"/>
      <c r="B58" s="239"/>
      <c r="C58" s="240"/>
      <c r="D58" s="233" t="s">
        <v>555</v>
      </c>
      <c r="E58" s="234"/>
      <c r="F58" s="234"/>
      <c r="G58" s="234"/>
      <c r="H58" s="234"/>
      <c r="I58" s="235"/>
      <c r="J58" s="183">
        <v>3561</v>
      </c>
      <c r="K58" s="183">
        <v>0</v>
      </c>
      <c r="L58" s="184">
        <v>0</v>
      </c>
      <c r="M58" s="183">
        <v>0</v>
      </c>
      <c r="N58" s="185">
        <f t="shared" si="5"/>
        <v>0</v>
      </c>
      <c r="O58" s="130" t="s">
        <v>443</v>
      </c>
    </row>
    <row r="59" spans="1:15" ht="15.75" customHeight="1">
      <c r="A59" s="241" t="s">
        <v>1</v>
      </c>
      <c r="B59" s="241"/>
      <c r="C59" s="218" t="s">
        <v>19</v>
      </c>
      <c r="D59" s="219"/>
      <c r="E59" s="219"/>
      <c r="F59" s="219"/>
      <c r="G59" s="219"/>
      <c r="H59" s="219"/>
      <c r="I59" s="220"/>
      <c r="J59" s="177">
        <v>8000000</v>
      </c>
      <c r="K59" s="178">
        <v>2225853</v>
      </c>
      <c r="L59" s="179">
        <v>27.82</v>
      </c>
      <c r="M59" s="178">
        <f>SUM(M60:M64)</f>
        <v>2225853.4900000002</v>
      </c>
      <c r="N59" s="178">
        <f t="shared" si="5"/>
        <v>-0.49000000022351742</v>
      </c>
      <c r="O59" s="130" t="s">
        <v>443</v>
      </c>
    </row>
    <row r="60" spans="1:15" ht="13.5" customHeight="1">
      <c r="A60" s="241"/>
      <c r="B60" s="241"/>
      <c r="C60" s="230" t="s">
        <v>1</v>
      </c>
      <c r="D60" s="221" t="s">
        <v>542</v>
      </c>
      <c r="E60" s="222"/>
      <c r="F60" s="222"/>
      <c r="G60" s="222"/>
      <c r="H60" s="222"/>
      <c r="I60" s="223"/>
      <c r="J60" s="181">
        <v>0</v>
      </c>
      <c r="K60" s="181">
        <v>7623</v>
      </c>
      <c r="L60" s="182">
        <v>0</v>
      </c>
      <c r="M60" s="181">
        <v>7622.91</v>
      </c>
      <c r="N60" s="180">
        <f t="shared" si="5"/>
        <v>9.0000000000145519E-2</v>
      </c>
      <c r="O60" s="130" t="s">
        <v>443</v>
      </c>
    </row>
    <row r="61" spans="1:15" s="186" customFormat="1" ht="25.5" customHeight="1">
      <c r="A61" s="241"/>
      <c r="B61" s="241"/>
      <c r="C61" s="231"/>
      <c r="D61" s="233" t="s">
        <v>556</v>
      </c>
      <c r="E61" s="234"/>
      <c r="F61" s="234"/>
      <c r="G61" s="234"/>
      <c r="H61" s="234"/>
      <c r="I61" s="235"/>
      <c r="J61" s="183">
        <v>6000000</v>
      </c>
      <c r="K61" s="183">
        <v>1650000</v>
      </c>
      <c r="L61" s="184">
        <v>27.5</v>
      </c>
      <c r="M61" s="183">
        <v>1650000</v>
      </c>
      <c r="N61" s="185">
        <f t="shared" si="5"/>
        <v>0</v>
      </c>
      <c r="O61" s="130" t="s">
        <v>443</v>
      </c>
    </row>
    <row r="62" spans="1:15" s="186" customFormat="1" ht="24" customHeight="1">
      <c r="A62" s="241"/>
      <c r="B62" s="241"/>
      <c r="C62" s="231"/>
      <c r="D62" s="233" t="s">
        <v>557</v>
      </c>
      <c r="E62" s="234"/>
      <c r="F62" s="234"/>
      <c r="G62" s="234"/>
      <c r="H62" s="234"/>
      <c r="I62" s="235"/>
      <c r="J62" s="183">
        <v>2000000</v>
      </c>
      <c r="K62" s="183">
        <v>550000</v>
      </c>
      <c r="L62" s="184">
        <v>27.5</v>
      </c>
      <c r="M62" s="183">
        <v>550000</v>
      </c>
      <c r="N62" s="185">
        <f t="shared" si="5"/>
        <v>0</v>
      </c>
      <c r="O62" s="189" t="s">
        <v>443</v>
      </c>
    </row>
    <row r="63" spans="1:15" s="186" customFormat="1" ht="24.75" customHeight="1">
      <c r="A63" s="241"/>
      <c r="B63" s="241"/>
      <c r="C63" s="231"/>
      <c r="D63" s="233" t="s">
        <v>558</v>
      </c>
      <c r="E63" s="234"/>
      <c r="F63" s="234"/>
      <c r="G63" s="234"/>
      <c r="H63" s="234"/>
      <c r="I63" s="235"/>
      <c r="J63" s="183">
        <v>0</v>
      </c>
      <c r="K63" s="183">
        <v>13673</v>
      </c>
      <c r="L63" s="184">
        <v>0</v>
      </c>
      <c r="M63" s="183">
        <v>13672.93</v>
      </c>
      <c r="N63" s="185">
        <f t="shared" si="5"/>
        <v>6.9999999999708962E-2</v>
      </c>
      <c r="O63" s="189" t="s">
        <v>443</v>
      </c>
    </row>
    <row r="64" spans="1:15" s="186" customFormat="1" ht="24.75" customHeight="1">
      <c r="A64" s="241"/>
      <c r="B64" s="241"/>
      <c r="C64" s="248"/>
      <c r="D64" s="233" t="s">
        <v>559</v>
      </c>
      <c r="E64" s="234"/>
      <c r="F64" s="234"/>
      <c r="G64" s="234"/>
      <c r="H64" s="234"/>
      <c r="I64" s="235"/>
      <c r="J64" s="183">
        <v>0</v>
      </c>
      <c r="K64" s="183">
        <v>4558</v>
      </c>
      <c r="L64" s="184">
        <v>0</v>
      </c>
      <c r="M64" s="183">
        <v>4557.6499999999996</v>
      </c>
      <c r="N64" s="185">
        <f t="shared" si="5"/>
        <v>0.3500000000003638</v>
      </c>
      <c r="O64" s="189" t="s">
        <v>443</v>
      </c>
    </row>
    <row r="65" spans="1:15" ht="15.75" customHeight="1">
      <c r="A65" s="241"/>
      <c r="B65" s="241"/>
      <c r="C65" s="218" t="s">
        <v>22</v>
      </c>
      <c r="D65" s="219"/>
      <c r="E65" s="219"/>
      <c r="F65" s="219"/>
      <c r="G65" s="219"/>
      <c r="H65" s="219"/>
      <c r="I65" s="220"/>
      <c r="J65" s="177">
        <v>7200000</v>
      </c>
      <c r="K65" s="178">
        <v>4045709</v>
      </c>
      <c r="L65" s="179">
        <v>56.19</v>
      </c>
      <c r="M65" s="178">
        <f>SUM(M66:M68)</f>
        <v>3937120.24</v>
      </c>
      <c r="N65" s="178">
        <f t="shared" si="5"/>
        <v>108588.75999999978</v>
      </c>
      <c r="O65" s="190"/>
    </row>
    <row r="66" spans="1:15" ht="58.5" customHeight="1">
      <c r="A66" s="241"/>
      <c r="B66" s="241"/>
      <c r="C66" s="230" t="s">
        <v>1</v>
      </c>
      <c r="D66" s="221" t="s">
        <v>560</v>
      </c>
      <c r="E66" s="222"/>
      <c r="F66" s="222"/>
      <c r="G66" s="222"/>
      <c r="H66" s="222"/>
      <c r="I66" s="223"/>
      <c r="J66" s="181">
        <v>7000000</v>
      </c>
      <c r="K66" s="181">
        <v>3958927</v>
      </c>
      <c r="L66" s="182">
        <v>56.56</v>
      </c>
      <c r="M66" s="181">
        <v>3858587.74</v>
      </c>
      <c r="N66" s="180">
        <f t="shared" si="5"/>
        <v>100339.25999999978</v>
      </c>
      <c r="O66" s="188" t="s">
        <v>561</v>
      </c>
    </row>
    <row r="67" spans="1:15" ht="15" customHeight="1">
      <c r="A67" s="241"/>
      <c r="B67" s="241"/>
      <c r="C67" s="231"/>
      <c r="D67" s="221" t="s">
        <v>562</v>
      </c>
      <c r="E67" s="222"/>
      <c r="F67" s="222"/>
      <c r="G67" s="222"/>
      <c r="H67" s="222"/>
      <c r="I67" s="223"/>
      <c r="J67" s="181">
        <v>200000</v>
      </c>
      <c r="K67" s="181">
        <v>50314</v>
      </c>
      <c r="L67" s="182">
        <v>25.16</v>
      </c>
      <c r="M67" s="181">
        <v>50276.579999999994</v>
      </c>
      <c r="N67" s="180">
        <f t="shared" si="5"/>
        <v>37.42000000000553</v>
      </c>
      <c r="O67" s="130" t="s">
        <v>443</v>
      </c>
    </row>
    <row r="68" spans="1:15" ht="40.5" customHeight="1">
      <c r="A68" s="241"/>
      <c r="B68" s="241"/>
      <c r="C68" s="248"/>
      <c r="D68" s="221" t="s">
        <v>542</v>
      </c>
      <c r="E68" s="222"/>
      <c r="F68" s="222"/>
      <c r="G68" s="222"/>
      <c r="H68" s="222"/>
      <c r="I68" s="223"/>
      <c r="J68" s="181">
        <v>0</v>
      </c>
      <c r="K68" s="181">
        <v>36468</v>
      </c>
      <c r="L68" s="182">
        <v>0</v>
      </c>
      <c r="M68" s="181">
        <v>28255.920000000002</v>
      </c>
      <c r="N68" s="180">
        <f t="shared" si="5"/>
        <v>8212.0799999999981</v>
      </c>
      <c r="O68" s="188" t="s">
        <v>563</v>
      </c>
    </row>
    <row r="69" spans="1:15" ht="15.75" customHeight="1">
      <c r="A69" s="241"/>
      <c r="B69" s="241"/>
      <c r="C69" s="218" t="s">
        <v>409</v>
      </c>
      <c r="D69" s="219"/>
      <c r="E69" s="219"/>
      <c r="F69" s="219"/>
      <c r="G69" s="219"/>
      <c r="H69" s="219"/>
      <c r="I69" s="220"/>
      <c r="J69" s="177">
        <v>1700000</v>
      </c>
      <c r="K69" s="178">
        <v>0</v>
      </c>
      <c r="L69" s="179">
        <v>0</v>
      </c>
      <c r="M69" s="178"/>
      <c r="N69" s="178">
        <f t="shared" si="5"/>
        <v>0</v>
      </c>
      <c r="O69" s="130" t="s">
        <v>443</v>
      </c>
    </row>
    <row r="70" spans="1:15" s="186" customFormat="1" ht="35.25" customHeight="1">
      <c r="A70" s="241"/>
      <c r="B70" s="241"/>
      <c r="C70" s="191" t="s">
        <v>1</v>
      </c>
      <c r="D70" s="233" t="s">
        <v>552</v>
      </c>
      <c r="E70" s="234"/>
      <c r="F70" s="234"/>
      <c r="G70" s="234"/>
      <c r="H70" s="234"/>
      <c r="I70" s="235"/>
      <c r="J70" s="183">
        <v>1700000</v>
      </c>
      <c r="K70" s="183">
        <v>0</v>
      </c>
      <c r="L70" s="184">
        <v>0</v>
      </c>
      <c r="M70" s="183">
        <v>0</v>
      </c>
      <c r="N70" s="185">
        <f t="shared" si="5"/>
        <v>0</v>
      </c>
      <c r="O70" s="130" t="s">
        <v>443</v>
      </c>
    </row>
    <row r="71" spans="1:15" ht="15.75" customHeight="1">
      <c r="A71" s="241"/>
      <c r="B71" s="241"/>
      <c r="C71" s="218" t="s">
        <v>25</v>
      </c>
      <c r="D71" s="219"/>
      <c r="E71" s="219"/>
      <c r="F71" s="219"/>
      <c r="G71" s="219"/>
      <c r="H71" s="219"/>
      <c r="I71" s="220"/>
      <c r="J71" s="177">
        <v>60000</v>
      </c>
      <c r="K71" s="178">
        <v>55385</v>
      </c>
      <c r="L71" s="179">
        <v>92.31</v>
      </c>
      <c r="M71" s="178">
        <f>+M72</f>
        <v>47872.480000000003</v>
      </c>
      <c r="N71" s="178">
        <f t="shared" si="5"/>
        <v>7512.5199999999968</v>
      </c>
      <c r="O71" s="130" t="s">
        <v>443</v>
      </c>
    </row>
    <row r="72" spans="1:15" s="186" customFormat="1" ht="87" customHeight="1">
      <c r="A72" s="242"/>
      <c r="B72" s="242"/>
      <c r="C72" s="191" t="s">
        <v>1</v>
      </c>
      <c r="D72" s="233" t="s">
        <v>548</v>
      </c>
      <c r="E72" s="234"/>
      <c r="F72" s="234"/>
      <c r="G72" s="234"/>
      <c r="H72" s="234"/>
      <c r="I72" s="235"/>
      <c r="J72" s="183">
        <v>60000</v>
      </c>
      <c r="K72" s="183">
        <v>55385</v>
      </c>
      <c r="L72" s="184">
        <v>92.31</v>
      </c>
      <c r="M72" s="183">
        <v>47872.480000000003</v>
      </c>
      <c r="N72" s="185">
        <f t="shared" si="5"/>
        <v>7512.5199999999968</v>
      </c>
      <c r="O72" s="192" t="s">
        <v>564</v>
      </c>
    </row>
    <row r="73" spans="1:15" ht="21.95" customHeight="1">
      <c r="A73" s="224" t="s">
        <v>28</v>
      </c>
      <c r="B73" s="225"/>
      <c r="C73" s="225"/>
      <c r="D73" s="225"/>
      <c r="E73" s="225"/>
      <c r="F73" s="225"/>
      <c r="G73" s="225"/>
      <c r="H73" s="225"/>
      <c r="I73" s="245"/>
      <c r="J73" s="172">
        <v>1483000</v>
      </c>
      <c r="K73" s="173">
        <v>734242</v>
      </c>
      <c r="L73" s="174">
        <v>49.51</v>
      </c>
      <c r="M73" s="173">
        <f>+M74</f>
        <v>733942.51</v>
      </c>
      <c r="N73" s="173">
        <f t="shared" si="5"/>
        <v>299.48999999999069</v>
      </c>
      <c r="O73" s="175"/>
    </row>
    <row r="74" spans="1:15" ht="24.75" customHeight="1">
      <c r="A74" s="227" t="s">
        <v>1</v>
      </c>
      <c r="B74" s="227"/>
      <c r="C74" s="218" t="s">
        <v>29</v>
      </c>
      <c r="D74" s="219"/>
      <c r="E74" s="219"/>
      <c r="F74" s="219"/>
      <c r="G74" s="219"/>
      <c r="H74" s="219"/>
      <c r="I74" s="220"/>
      <c r="J74" s="177">
        <v>1483000</v>
      </c>
      <c r="K74" s="178">
        <v>734242</v>
      </c>
      <c r="L74" s="179">
        <v>49.51</v>
      </c>
      <c r="M74" s="178">
        <f>+M75+M76+M77+M78</f>
        <v>733942.51</v>
      </c>
      <c r="N74" s="178">
        <f t="shared" si="5"/>
        <v>299.48999999999069</v>
      </c>
      <c r="O74" s="130" t="s">
        <v>443</v>
      </c>
    </row>
    <row r="75" spans="1:15" ht="15.75" customHeight="1">
      <c r="A75" s="228"/>
      <c r="B75" s="228"/>
      <c r="C75" s="230" t="s">
        <v>1</v>
      </c>
      <c r="D75" s="221" t="s">
        <v>542</v>
      </c>
      <c r="E75" s="222"/>
      <c r="F75" s="222"/>
      <c r="G75" s="222"/>
      <c r="H75" s="222"/>
      <c r="I75" s="223"/>
      <c r="J75" s="181">
        <v>0</v>
      </c>
      <c r="K75" s="181">
        <v>1176</v>
      </c>
      <c r="L75" s="182">
        <v>0</v>
      </c>
      <c r="M75" s="181">
        <v>876.51</v>
      </c>
      <c r="N75" s="180">
        <f t="shared" si="5"/>
        <v>299.49</v>
      </c>
      <c r="O75" s="130" t="s">
        <v>443</v>
      </c>
    </row>
    <row r="76" spans="1:15" s="186" customFormat="1" ht="35.25" customHeight="1">
      <c r="A76" s="228"/>
      <c r="B76" s="228"/>
      <c r="C76" s="231"/>
      <c r="D76" s="233" t="s">
        <v>565</v>
      </c>
      <c r="E76" s="234"/>
      <c r="F76" s="234"/>
      <c r="G76" s="234"/>
      <c r="H76" s="234"/>
      <c r="I76" s="235"/>
      <c r="J76" s="183">
        <v>43000</v>
      </c>
      <c r="K76" s="183">
        <v>14982</v>
      </c>
      <c r="L76" s="184">
        <v>34.840000000000003</v>
      </c>
      <c r="M76" s="183">
        <v>14982</v>
      </c>
      <c r="N76" s="185">
        <f t="shared" si="5"/>
        <v>0</v>
      </c>
      <c r="O76" s="130" t="s">
        <v>443</v>
      </c>
    </row>
    <row r="77" spans="1:15" s="186" customFormat="1" ht="36.75" customHeight="1">
      <c r="A77" s="228"/>
      <c r="B77" s="228"/>
      <c r="C77" s="231"/>
      <c r="D77" s="233" t="s">
        <v>566</v>
      </c>
      <c r="E77" s="234"/>
      <c r="F77" s="234"/>
      <c r="G77" s="234"/>
      <c r="H77" s="234"/>
      <c r="I77" s="235"/>
      <c r="J77" s="183">
        <v>1080000</v>
      </c>
      <c r="K77" s="183">
        <v>538562</v>
      </c>
      <c r="L77" s="184">
        <v>49.87</v>
      </c>
      <c r="M77" s="183">
        <v>538562</v>
      </c>
      <c r="N77" s="185">
        <f t="shared" si="5"/>
        <v>0</v>
      </c>
      <c r="O77" s="130" t="s">
        <v>443</v>
      </c>
    </row>
    <row r="78" spans="1:15" s="186" customFormat="1" ht="36.75" customHeight="1">
      <c r="A78" s="242"/>
      <c r="B78" s="242"/>
      <c r="C78" s="248"/>
      <c r="D78" s="233" t="s">
        <v>567</v>
      </c>
      <c r="E78" s="234"/>
      <c r="F78" s="234"/>
      <c r="G78" s="234"/>
      <c r="H78" s="234"/>
      <c r="I78" s="235"/>
      <c r="J78" s="183">
        <v>360000</v>
      </c>
      <c r="K78" s="183">
        <v>179522</v>
      </c>
      <c r="L78" s="184">
        <v>49.87</v>
      </c>
      <c r="M78" s="183">
        <v>179522</v>
      </c>
      <c r="N78" s="185">
        <f t="shared" si="5"/>
        <v>0</v>
      </c>
      <c r="O78" s="130" t="s">
        <v>443</v>
      </c>
    </row>
    <row r="79" spans="1:15" ht="21.95" customHeight="1">
      <c r="A79" s="224" t="s">
        <v>31</v>
      </c>
      <c r="B79" s="225"/>
      <c r="C79" s="225"/>
      <c r="D79" s="225"/>
      <c r="E79" s="225"/>
      <c r="F79" s="225"/>
      <c r="G79" s="225"/>
      <c r="H79" s="225"/>
      <c r="I79" s="245"/>
      <c r="J79" s="172">
        <v>328796</v>
      </c>
      <c r="K79" s="173">
        <v>169453</v>
      </c>
      <c r="L79" s="174">
        <v>51.54</v>
      </c>
      <c r="M79" s="173">
        <f>+M80+M88</f>
        <v>162256.93</v>
      </c>
      <c r="N79" s="173">
        <f t="shared" si="5"/>
        <v>7196.070000000007</v>
      </c>
      <c r="O79" s="175"/>
    </row>
    <row r="80" spans="1:15" ht="15.75" customHeight="1">
      <c r="A80" s="227" t="s">
        <v>1</v>
      </c>
      <c r="B80" s="227"/>
      <c r="C80" s="218" t="s">
        <v>32</v>
      </c>
      <c r="D80" s="219"/>
      <c r="E80" s="219"/>
      <c r="F80" s="219"/>
      <c r="G80" s="219"/>
      <c r="H80" s="219"/>
      <c r="I80" s="220"/>
      <c r="J80" s="177">
        <v>328796</v>
      </c>
      <c r="K80" s="178">
        <v>130564</v>
      </c>
      <c r="L80" s="179">
        <v>39.71</v>
      </c>
      <c r="M80" s="178">
        <f>SUM(M81:M87)</f>
        <v>130527.63999999998</v>
      </c>
      <c r="N80" s="178">
        <f t="shared" si="5"/>
        <v>36.360000000015134</v>
      </c>
      <c r="O80" s="130" t="s">
        <v>443</v>
      </c>
    </row>
    <row r="81" spans="1:15" ht="36.75" customHeight="1">
      <c r="A81" s="228"/>
      <c r="B81" s="228"/>
      <c r="C81" s="230" t="s">
        <v>1</v>
      </c>
      <c r="D81" s="221" t="s">
        <v>568</v>
      </c>
      <c r="E81" s="222"/>
      <c r="F81" s="222"/>
      <c r="G81" s="222"/>
      <c r="H81" s="222"/>
      <c r="I81" s="223"/>
      <c r="J81" s="181">
        <v>2606</v>
      </c>
      <c r="K81" s="181">
        <v>2295</v>
      </c>
      <c r="L81" s="182">
        <v>88.06</v>
      </c>
      <c r="M81" s="181">
        <v>2294.85</v>
      </c>
      <c r="N81" s="180">
        <f t="shared" si="5"/>
        <v>0.15000000000009095</v>
      </c>
      <c r="O81" s="130" t="s">
        <v>443</v>
      </c>
    </row>
    <row r="82" spans="1:15" ht="15.75" customHeight="1">
      <c r="A82" s="228"/>
      <c r="B82" s="228"/>
      <c r="C82" s="231"/>
      <c r="D82" s="221" t="s">
        <v>542</v>
      </c>
      <c r="E82" s="222"/>
      <c r="F82" s="222"/>
      <c r="G82" s="222"/>
      <c r="H82" s="222"/>
      <c r="I82" s="223"/>
      <c r="J82" s="181">
        <v>0</v>
      </c>
      <c r="K82" s="181">
        <v>79</v>
      </c>
      <c r="L82" s="182">
        <v>0</v>
      </c>
      <c r="M82" s="181">
        <v>42.300000000000004</v>
      </c>
      <c r="N82" s="180">
        <f t="shared" si="5"/>
        <v>36.699999999999996</v>
      </c>
      <c r="O82" s="130" t="s">
        <v>443</v>
      </c>
    </row>
    <row r="83" spans="1:15" s="186" customFormat="1" ht="33.6" customHeight="1">
      <c r="A83" s="228"/>
      <c r="B83" s="228"/>
      <c r="C83" s="231"/>
      <c r="D83" s="233" t="s">
        <v>569</v>
      </c>
      <c r="E83" s="234"/>
      <c r="F83" s="234"/>
      <c r="G83" s="234"/>
      <c r="H83" s="234"/>
      <c r="I83" s="235"/>
      <c r="J83" s="183">
        <v>273714</v>
      </c>
      <c r="K83" s="183">
        <v>105407</v>
      </c>
      <c r="L83" s="184">
        <v>38.51</v>
      </c>
      <c r="M83" s="183">
        <v>105406.8</v>
      </c>
      <c r="N83" s="185">
        <f t="shared" si="5"/>
        <v>0.19999999999708962</v>
      </c>
      <c r="O83" s="130" t="s">
        <v>443</v>
      </c>
    </row>
    <row r="84" spans="1:15" s="186" customFormat="1" ht="36.75" customHeight="1">
      <c r="A84" s="228"/>
      <c r="B84" s="228"/>
      <c r="C84" s="231"/>
      <c r="D84" s="233" t="s">
        <v>567</v>
      </c>
      <c r="E84" s="234"/>
      <c r="F84" s="234"/>
      <c r="G84" s="234"/>
      <c r="H84" s="234"/>
      <c r="I84" s="235"/>
      <c r="J84" s="183">
        <v>48302</v>
      </c>
      <c r="K84" s="183">
        <v>18601</v>
      </c>
      <c r="L84" s="184">
        <v>38.51</v>
      </c>
      <c r="M84" s="183">
        <v>18601.2</v>
      </c>
      <c r="N84" s="185">
        <f t="shared" si="5"/>
        <v>-0.2000000000007276</v>
      </c>
      <c r="O84" s="130" t="s">
        <v>443</v>
      </c>
    </row>
    <row r="85" spans="1:15" ht="37.5" customHeight="1">
      <c r="A85" s="228"/>
      <c r="B85" s="228"/>
      <c r="C85" s="231"/>
      <c r="D85" s="221" t="s">
        <v>570</v>
      </c>
      <c r="E85" s="222"/>
      <c r="F85" s="222"/>
      <c r="G85" s="222"/>
      <c r="H85" s="222"/>
      <c r="I85" s="223"/>
      <c r="J85" s="181">
        <v>0</v>
      </c>
      <c r="K85" s="181">
        <v>570</v>
      </c>
      <c r="L85" s="182">
        <v>0</v>
      </c>
      <c r="M85" s="181">
        <v>570</v>
      </c>
      <c r="N85" s="180">
        <f t="shared" si="5"/>
        <v>0</v>
      </c>
      <c r="O85" s="130" t="s">
        <v>443</v>
      </c>
    </row>
    <row r="86" spans="1:15" ht="37.5" customHeight="1">
      <c r="A86" s="228"/>
      <c r="B86" s="228"/>
      <c r="C86" s="231"/>
      <c r="D86" s="221" t="s">
        <v>571</v>
      </c>
      <c r="E86" s="222"/>
      <c r="F86" s="222"/>
      <c r="G86" s="222"/>
      <c r="H86" s="222"/>
      <c r="I86" s="223"/>
      <c r="J86" s="181">
        <v>3130</v>
      </c>
      <c r="K86" s="181">
        <v>2709</v>
      </c>
      <c r="L86" s="182">
        <v>86.56</v>
      </c>
      <c r="M86" s="181">
        <v>2709.37</v>
      </c>
      <c r="N86" s="180">
        <f t="shared" si="5"/>
        <v>-0.36999999999989086</v>
      </c>
      <c r="O86" s="130" t="s">
        <v>443</v>
      </c>
    </row>
    <row r="87" spans="1:15" ht="36.75" customHeight="1">
      <c r="A87" s="228"/>
      <c r="B87" s="228"/>
      <c r="C87" s="248"/>
      <c r="D87" s="221" t="s">
        <v>572</v>
      </c>
      <c r="E87" s="222"/>
      <c r="F87" s="222"/>
      <c r="G87" s="222"/>
      <c r="H87" s="222"/>
      <c r="I87" s="223"/>
      <c r="J87" s="181">
        <v>1044</v>
      </c>
      <c r="K87" s="181">
        <v>903</v>
      </c>
      <c r="L87" s="182">
        <v>86.51</v>
      </c>
      <c r="M87" s="181">
        <v>903.12</v>
      </c>
      <c r="N87" s="180">
        <f t="shared" si="5"/>
        <v>-0.12000000000000455</v>
      </c>
      <c r="O87" s="130" t="s">
        <v>443</v>
      </c>
    </row>
    <row r="88" spans="1:15" ht="15.75" customHeight="1">
      <c r="A88" s="228"/>
      <c r="B88" s="228"/>
      <c r="C88" s="218" t="s">
        <v>45</v>
      </c>
      <c r="D88" s="219"/>
      <c r="E88" s="219"/>
      <c r="F88" s="219"/>
      <c r="G88" s="219"/>
      <c r="H88" s="219"/>
      <c r="I88" s="220"/>
      <c r="J88" s="177">
        <v>0</v>
      </c>
      <c r="K88" s="178">
        <v>38889</v>
      </c>
      <c r="L88" s="179">
        <v>0</v>
      </c>
      <c r="M88" s="178">
        <v>31729.289999999997</v>
      </c>
      <c r="N88" s="178">
        <f t="shared" si="5"/>
        <v>7159.7100000000028</v>
      </c>
      <c r="O88" s="130" t="s">
        <v>443</v>
      </c>
    </row>
    <row r="89" spans="1:15" ht="45" customHeight="1">
      <c r="A89" s="242"/>
      <c r="B89" s="242"/>
      <c r="C89" s="193" t="s">
        <v>1</v>
      </c>
      <c r="D89" s="221" t="s">
        <v>573</v>
      </c>
      <c r="E89" s="222"/>
      <c r="F89" s="222"/>
      <c r="G89" s="222"/>
      <c r="H89" s="222"/>
      <c r="I89" s="223"/>
      <c r="J89" s="181">
        <v>0</v>
      </c>
      <c r="K89" s="181">
        <v>38889</v>
      </c>
      <c r="L89" s="182">
        <v>0</v>
      </c>
      <c r="M89" s="181">
        <v>31729.289999999997</v>
      </c>
      <c r="N89" s="180">
        <f t="shared" si="5"/>
        <v>7159.7100000000028</v>
      </c>
      <c r="O89" s="194" t="s">
        <v>574</v>
      </c>
    </row>
    <row r="90" spans="1:15" ht="21.95" customHeight="1">
      <c r="A90" s="224" t="s">
        <v>56</v>
      </c>
      <c r="B90" s="225"/>
      <c r="C90" s="225"/>
      <c r="D90" s="225"/>
      <c r="E90" s="225"/>
      <c r="F90" s="225"/>
      <c r="G90" s="225"/>
      <c r="H90" s="225"/>
      <c r="I90" s="245"/>
      <c r="J90" s="172">
        <v>193279727</v>
      </c>
      <c r="K90" s="173">
        <v>99387625</v>
      </c>
      <c r="L90" s="174">
        <v>51.42</v>
      </c>
      <c r="M90" s="173">
        <f>+M91+M102+M106+M118</f>
        <v>99191634.289999992</v>
      </c>
      <c r="N90" s="173">
        <f t="shared" si="5"/>
        <v>195990.71000000834</v>
      </c>
      <c r="O90" s="175"/>
    </row>
    <row r="91" spans="1:15" ht="15.75" customHeight="1">
      <c r="A91" s="227" t="s">
        <v>1</v>
      </c>
      <c r="B91" s="227"/>
      <c r="C91" s="218" t="s">
        <v>57</v>
      </c>
      <c r="D91" s="219"/>
      <c r="E91" s="219"/>
      <c r="F91" s="219"/>
      <c r="G91" s="219"/>
      <c r="H91" s="219"/>
      <c r="I91" s="220"/>
      <c r="J91" s="177">
        <v>142243590</v>
      </c>
      <c r="K91" s="178">
        <v>73689838</v>
      </c>
      <c r="L91" s="179">
        <v>51.81</v>
      </c>
      <c r="M91" s="178">
        <f>SUM(M92:M101)</f>
        <v>73650596.909999996</v>
      </c>
      <c r="N91" s="178">
        <f t="shared" si="5"/>
        <v>39241.090000003576</v>
      </c>
      <c r="O91" s="130" t="s">
        <v>443</v>
      </c>
    </row>
    <row r="92" spans="1:15" ht="15.75" customHeight="1">
      <c r="A92" s="228"/>
      <c r="B92" s="228"/>
      <c r="C92" s="230" t="s">
        <v>1</v>
      </c>
      <c r="D92" s="221" t="s">
        <v>545</v>
      </c>
      <c r="E92" s="222"/>
      <c r="F92" s="222"/>
      <c r="G92" s="222"/>
      <c r="H92" s="222"/>
      <c r="I92" s="223"/>
      <c r="J92" s="181">
        <v>0</v>
      </c>
      <c r="K92" s="181">
        <v>3000</v>
      </c>
      <c r="L92" s="182">
        <v>0</v>
      </c>
      <c r="M92" s="181">
        <v>2500</v>
      </c>
      <c r="N92" s="180">
        <f t="shared" si="5"/>
        <v>500</v>
      </c>
      <c r="O92" s="130" t="s">
        <v>443</v>
      </c>
    </row>
    <row r="93" spans="1:15" s="186" customFormat="1" ht="36.75" customHeight="1">
      <c r="A93" s="228"/>
      <c r="B93" s="228"/>
      <c r="C93" s="231"/>
      <c r="D93" s="233" t="s">
        <v>575</v>
      </c>
      <c r="E93" s="234"/>
      <c r="F93" s="234"/>
      <c r="G93" s="234"/>
      <c r="H93" s="234"/>
      <c r="I93" s="235"/>
      <c r="J93" s="183">
        <v>8500000</v>
      </c>
      <c r="K93" s="183">
        <v>3873610</v>
      </c>
      <c r="L93" s="184">
        <v>45.57</v>
      </c>
      <c r="M93" s="183">
        <v>3873609.9599999995</v>
      </c>
      <c r="N93" s="185">
        <f t="shared" si="5"/>
        <v>4.000000050291419E-2</v>
      </c>
      <c r="O93" s="130" t="s">
        <v>443</v>
      </c>
    </row>
    <row r="94" spans="1:15" s="186" customFormat="1" ht="85.5" customHeight="1">
      <c r="A94" s="228"/>
      <c r="B94" s="228"/>
      <c r="C94" s="231"/>
      <c r="D94" s="233" t="s">
        <v>542</v>
      </c>
      <c r="E94" s="234"/>
      <c r="F94" s="234"/>
      <c r="G94" s="234"/>
      <c r="H94" s="234"/>
      <c r="I94" s="235"/>
      <c r="J94" s="183">
        <v>0</v>
      </c>
      <c r="K94" s="183">
        <v>116499</v>
      </c>
      <c r="L94" s="184">
        <v>0</v>
      </c>
      <c r="M94" s="183">
        <v>78218.289999999994</v>
      </c>
      <c r="N94" s="185">
        <f t="shared" si="5"/>
        <v>38280.710000000006</v>
      </c>
      <c r="O94" s="192" t="s">
        <v>576</v>
      </c>
    </row>
    <row r="95" spans="1:15" s="186" customFormat="1" ht="15.75" customHeight="1">
      <c r="A95" s="228"/>
      <c r="B95" s="228"/>
      <c r="C95" s="231"/>
      <c r="D95" s="233" t="s">
        <v>543</v>
      </c>
      <c r="E95" s="234"/>
      <c r="F95" s="234"/>
      <c r="G95" s="234"/>
      <c r="H95" s="234"/>
      <c r="I95" s="235"/>
      <c r="J95" s="183">
        <v>46023000</v>
      </c>
      <c r="K95" s="183">
        <v>26364182</v>
      </c>
      <c r="L95" s="184">
        <v>57.28</v>
      </c>
      <c r="M95" s="183">
        <v>26363721.600000001</v>
      </c>
      <c r="N95" s="185">
        <f t="shared" si="5"/>
        <v>460.39999999850988</v>
      </c>
      <c r="O95" s="130" t="s">
        <v>443</v>
      </c>
    </row>
    <row r="96" spans="1:15" s="186" customFormat="1" ht="36.75" customHeight="1">
      <c r="A96" s="228"/>
      <c r="B96" s="228"/>
      <c r="C96" s="231"/>
      <c r="D96" s="233" t="s">
        <v>569</v>
      </c>
      <c r="E96" s="234"/>
      <c r="F96" s="234"/>
      <c r="G96" s="234"/>
      <c r="H96" s="234"/>
      <c r="I96" s="235"/>
      <c r="J96" s="183">
        <v>108000</v>
      </c>
      <c r="K96" s="183">
        <v>0</v>
      </c>
      <c r="L96" s="184">
        <v>0</v>
      </c>
      <c r="M96" s="183">
        <v>0</v>
      </c>
      <c r="N96" s="185">
        <f t="shared" si="5"/>
        <v>0</v>
      </c>
      <c r="O96" s="130" t="s">
        <v>443</v>
      </c>
    </row>
    <row r="97" spans="1:15" s="186" customFormat="1" ht="24" customHeight="1">
      <c r="A97" s="228"/>
      <c r="B97" s="228"/>
      <c r="C97" s="231"/>
      <c r="D97" s="233" t="s">
        <v>577</v>
      </c>
      <c r="E97" s="234"/>
      <c r="F97" s="234"/>
      <c r="G97" s="234"/>
      <c r="H97" s="234"/>
      <c r="I97" s="235"/>
      <c r="J97" s="183">
        <v>988840</v>
      </c>
      <c r="K97" s="183">
        <v>532547</v>
      </c>
      <c r="L97" s="184">
        <v>53.86</v>
      </c>
      <c r="M97" s="183">
        <v>532547.06000000006</v>
      </c>
      <c r="N97" s="185">
        <f t="shared" si="5"/>
        <v>-6.0000000055879354E-2</v>
      </c>
      <c r="O97" s="130" t="s">
        <v>443</v>
      </c>
    </row>
    <row r="98" spans="1:15" s="186" customFormat="1" ht="36.75" customHeight="1">
      <c r="A98" s="239" t="s">
        <v>1</v>
      </c>
      <c r="B98" s="239"/>
      <c r="C98" s="240"/>
      <c r="D98" s="233" t="s">
        <v>578</v>
      </c>
      <c r="E98" s="234"/>
      <c r="F98" s="234"/>
      <c r="G98" s="234"/>
      <c r="H98" s="234"/>
      <c r="I98" s="235"/>
      <c r="J98" s="183">
        <v>73080000</v>
      </c>
      <c r="K98" s="183">
        <v>36540000</v>
      </c>
      <c r="L98" s="184">
        <v>50</v>
      </c>
      <c r="M98" s="183">
        <v>36540000</v>
      </c>
      <c r="N98" s="185">
        <f t="shared" si="5"/>
        <v>0</v>
      </c>
      <c r="O98" s="130" t="s">
        <v>443</v>
      </c>
    </row>
    <row r="99" spans="1:15" s="186" customFormat="1" ht="27" customHeight="1">
      <c r="A99" s="239"/>
      <c r="B99" s="239"/>
      <c r="C99" s="240"/>
      <c r="D99" s="233" t="s">
        <v>579</v>
      </c>
      <c r="E99" s="234"/>
      <c r="F99" s="234"/>
      <c r="G99" s="234"/>
      <c r="H99" s="234"/>
      <c r="I99" s="235"/>
      <c r="J99" s="183">
        <v>6250000</v>
      </c>
      <c r="K99" s="183">
        <v>6250000</v>
      </c>
      <c r="L99" s="184">
        <v>100</v>
      </c>
      <c r="M99" s="183">
        <v>6250000</v>
      </c>
      <c r="N99" s="185">
        <f t="shared" si="5"/>
        <v>0</v>
      </c>
      <c r="O99" s="130" t="s">
        <v>443</v>
      </c>
    </row>
    <row r="100" spans="1:15" s="186" customFormat="1" ht="36.75" customHeight="1">
      <c r="A100" s="239"/>
      <c r="B100" s="239"/>
      <c r="C100" s="240"/>
      <c r="D100" s="233" t="s">
        <v>580</v>
      </c>
      <c r="E100" s="234"/>
      <c r="F100" s="234"/>
      <c r="G100" s="234"/>
      <c r="H100" s="234"/>
      <c r="I100" s="235"/>
      <c r="J100" s="183">
        <v>0</v>
      </c>
      <c r="K100" s="183">
        <v>10000</v>
      </c>
      <c r="L100" s="184">
        <v>0</v>
      </c>
      <c r="M100" s="183">
        <v>10000</v>
      </c>
      <c r="N100" s="185">
        <f t="shared" si="5"/>
        <v>0</v>
      </c>
      <c r="O100" s="130" t="s">
        <v>443</v>
      </c>
    </row>
    <row r="101" spans="1:15" s="186" customFormat="1" ht="24.75" customHeight="1">
      <c r="A101" s="239"/>
      <c r="B101" s="239"/>
      <c r="C101" s="240"/>
      <c r="D101" s="233" t="s">
        <v>581</v>
      </c>
      <c r="E101" s="234"/>
      <c r="F101" s="234"/>
      <c r="G101" s="234"/>
      <c r="H101" s="234"/>
      <c r="I101" s="235"/>
      <c r="J101" s="183">
        <v>7293750</v>
      </c>
      <c r="K101" s="183">
        <v>0</v>
      </c>
      <c r="L101" s="184">
        <v>0</v>
      </c>
      <c r="M101" s="183">
        <v>0</v>
      </c>
      <c r="N101" s="185">
        <f t="shared" si="5"/>
        <v>0</v>
      </c>
      <c r="O101" s="130" t="s">
        <v>443</v>
      </c>
    </row>
    <row r="102" spans="1:15" ht="15.75" customHeight="1">
      <c r="A102" s="241" t="s">
        <v>1</v>
      </c>
      <c r="B102" s="241"/>
      <c r="C102" s="218" t="s">
        <v>73</v>
      </c>
      <c r="D102" s="219"/>
      <c r="E102" s="219"/>
      <c r="F102" s="219"/>
      <c r="G102" s="219"/>
      <c r="H102" s="219"/>
      <c r="I102" s="220"/>
      <c r="J102" s="177">
        <v>45049692</v>
      </c>
      <c r="K102" s="178">
        <v>24442964</v>
      </c>
      <c r="L102" s="179">
        <v>54.26</v>
      </c>
      <c r="M102" s="178">
        <f>+M103+M104+M105</f>
        <v>24474328.369999997</v>
      </c>
      <c r="N102" s="178">
        <f t="shared" si="5"/>
        <v>-31364.369999997318</v>
      </c>
      <c r="O102" s="130" t="s">
        <v>443</v>
      </c>
    </row>
    <row r="103" spans="1:15" ht="35.25" customHeight="1">
      <c r="A103" s="241"/>
      <c r="B103" s="241"/>
      <c r="C103" s="230" t="s">
        <v>1</v>
      </c>
      <c r="D103" s="221" t="s">
        <v>568</v>
      </c>
      <c r="E103" s="222"/>
      <c r="F103" s="222"/>
      <c r="G103" s="222"/>
      <c r="H103" s="222"/>
      <c r="I103" s="223"/>
      <c r="J103" s="181">
        <v>5299</v>
      </c>
      <c r="K103" s="181">
        <v>5246</v>
      </c>
      <c r="L103" s="182">
        <v>99</v>
      </c>
      <c r="M103" s="181">
        <v>5246</v>
      </c>
      <c r="N103" s="180">
        <f t="shared" si="5"/>
        <v>0</v>
      </c>
      <c r="O103" s="130" t="s">
        <v>443</v>
      </c>
    </row>
    <row r="104" spans="1:15" s="186" customFormat="1" ht="135.75" customHeight="1">
      <c r="A104" s="241"/>
      <c r="B104" s="241"/>
      <c r="C104" s="231"/>
      <c r="D104" s="233" t="s">
        <v>548</v>
      </c>
      <c r="E104" s="234"/>
      <c r="F104" s="234"/>
      <c r="G104" s="234"/>
      <c r="H104" s="234"/>
      <c r="I104" s="235"/>
      <c r="J104" s="183">
        <v>45000000</v>
      </c>
      <c r="K104" s="183">
        <v>24393325</v>
      </c>
      <c r="L104" s="184">
        <v>54.21</v>
      </c>
      <c r="M104" s="183">
        <v>24424689.969999999</v>
      </c>
      <c r="N104" s="185">
        <f t="shared" si="5"/>
        <v>-31364.969999998808</v>
      </c>
      <c r="O104" s="192" t="s">
        <v>582</v>
      </c>
    </row>
    <row r="105" spans="1:15" ht="35.25" customHeight="1">
      <c r="A105" s="241"/>
      <c r="B105" s="241"/>
      <c r="C105" s="248"/>
      <c r="D105" s="221" t="s">
        <v>570</v>
      </c>
      <c r="E105" s="222"/>
      <c r="F105" s="222"/>
      <c r="G105" s="222"/>
      <c r="H105" s="222"/>
      <c r="I105" s="223"/>
      <c r="J105" s="181">
        <v>44393</v>
      </c>
      <c r="K105" s="181">
        <v>44392</v>
      </c>
      <c r="L105" s="182">
        <v>100</v>
      </c>
      <c r="M105" s="181">
        <v>44392.399999999994</v>
      </c>
      <c r="N105" s="180">
        <f t="shared" ref="N105:N168" si="6">+K105-M105</f>
        <v>-0.39999999999417923</v>
      </c>
      <c r="O105" s="130" t="s">
        <v>443</v>
      </c>
    </row>
    <row r="106" spans="1:15" ht="15.75" customHeight="1">
      <c r="A106" s="241"/>
      <c r="B106" s="241"/>
      <c r="C106" s="218" t="s">
        <v>74</v>
      </c>
      <c r="D106" s="219"/>
      <c r="E106" s="219"/>
      <c r="F106" s="219"/>
      <c r="G106" s="219"/>
      <c r="H106" s="219"/>
      <c r="I106" s="220"/>
      <c r="J106" s="177">
        <v>5923595</v>
      </c>
      <c r="K106" s="178">
        <v>1021672</v>
      </c>
      <c r="L106" s="179">
        <v>17.25</v>
      </c>
      <c r="M106" s="178">
        <f>SUM(M107:M117)</f>
        <v>823058.5199999999</v>
      </c>
      <c r="N106" s="178">
        <f t="shared" si="6"/>
        <v>198613.4800000001</v>
      </c>
      <c r="O106" s="130" t="s">
        <v>443</v>
      </c>
    </row>
    <row r="107" spans="1:15" ht="15.75" customHeight="1">
      <c r="A107" s="241"/>
      <c r="B107" s="241"/>
      <c r="C107" s="230" t="s">
        <v>1</v>
      </c>
      <c r="D107" s="221" t="s">
        <v>583</v>
      </c>
      <c r="E107" s="222"/>
      <c r="F107" s="222"/>
      <c r="G107" s="222"/>
      <c r="H107" s="222"/>
      <c r="I107" s="223"/>
      <c r="J107" s="181">
        <v>2165</v>
      </c>
      <c r="K107" s="181">
        <v>2165</v>
      </c>
      <c r="L107" s="182">
        <v>99.99</v>
      </c>
      <c r="M107" s="181">
        <v>2165</v>
      </c>
      <c r="N107" s="180">
        <f t="shared" si="6"/>
        <v>0</v>
      </c>
      <c r="O107" s="130" t="s">
        <v>443</v>
      </c>
    </row>
    <row r="108" spans="1:15" ht="15.75" customHeight="1">
      <c r="A108" s="241"/>
      <c r="B108" s="241"/>
      <c r="C108" s="231"/>
      <c r="D108" s="221" t="s">
        <v>545</v>
      </c>
      <c r="E108" s="222"/>
      <c r="F108" s="222"/>
      <c r="G108" s="222"/>
      <c r="H108" s="222"/>
      <c r="I108" s="223"/>
      <c r="J108" s="181">
        <v>171761</v>
      </c>
      <c r="K108" s="181">
        <v>171761</v>
      </c>
      <c r="L108" s="182">
        <v>100</v>
      </c>
      <c r="M108" s="181">
        <v>171761</v>
      </c>
      <c r="N108" s="180">
        <f t="shared" si="6"/>
        <v>0</v>
      </c>
      <c r="O108" s="130" t="s">
        <v>443</v>
      </c>
    </row>
    <row r="109" spans="1:15" ht="15.75" customHeight="1">
      <c r="A109" s="241"/>
      <c r="B109" s="241"/>
      <c r="C109" s="231"/>
      <c r="D109" s="221" t="s">
        <v>584</v>
      </c>
      <c r="E109" s="222"/>
      <c r="F109" s="222"/>
      <c r="G109" s="222"/>
      <c r="H109" s="222"/>
      <c r="I109" s="223"/>
      <c r="J109" s="181">
        <v>8903</v>
      </c>
      <c r="K109" s="181">
        <v>8902</v>
      </c>
      <c r="L109" s="182">
        <v>99.99</v>
      </c>
      <c r="M109" s="181">
        <v>8902.06</v>
      </c>
      <c r="N109" s="180">
        <f t="shared" si="6"/>
        <v>-5.9999999999490683E-2</v>
      </c>
      <c r="O109" s="130" t="s">
        <v>443</v>
      </c>
    </row>
    <row r="110" spans="1:15" ht="15.75" customHeight="1">
      <c r="A110" s="241"/>
      <c r="B110" s="241"/>
      <c r="C110" s="231"/>
      <c r="D110" s="221" t="s">
        <v>585</v>
      </c>
      <c r="E110" s="222"/>
      <c r="F110" s="222"/>
      <c r="G110" s="222"/>
      <c r="H110" s="222"/>
      <c r="I110" s="223"/>
      <c r="J110" s="181">
        <v>2968</v>
      </c>
      <c r="K110" s="181">
        <v>2967</v>
      </c>
      <c r="L110" s="182">
        <v>99.98</v>
      </c>
      <c r="M110" s="181">
        <v>2967.34</v>
      </c>
      <c r="N110" s="180">
        <f t="shared" si="6"/>
        <v>-0.34000000000014552</v>
      </c>
      <c r="O110" s="130" t="s">
        <v>443</v>
      </c>
    </row>
    <row r="111" spans="1:15" s="186" customFormat="1" ht="36" customHeight="1">
      <c r="A111" s="241"/>
      <c r="B111" s="241"/>
      <c r="C111" s="231"/>
      <c r="D111" s="233" t="s">
        <v>575</v>
      </c>
      <c r="E111" s="234"/>
      <c r="F111" s="234"/>
      <c r="G111" s="234"/>
      <c r="H111" s="234"/>
      <c r="I111" s="235"/>
      <c r="J111" s="183">
        <v>42500</v>
      </c>
      <c r="K111" s="183">
        <v>21187</v>
      </c>
      <c r="L111" s="184">
        <v>49.85</v>
      </c>
      <c r="M111" s="183">
        <v>22011.989999999998</v>
      </c>
      <c r="N111" s="185">
        <f t="shared" si="6"/>
        <v>-824.98999999999796</v>
      </c>
      <c r="O111" s="130" t="s">
        <v>443</v>
      </c>
    </row>
    <row r="112" spans="1:15" s="186" customFormat="1" ht="15" customHeight="1">
      <c r="A112" s="241"/>
      <c r="B112" s="241"/>
      <c r="C112" s="231"/>
      <c r="D112" s="233" t="s">
        <v>586</v>
      </c>
      <c r="E112" s="234"/>
      <c r="F112" s="234"/>
      <c r="G112" s="234"/>
      <c r="H112" s="234"/>
      <c r="I112" s="235"/>
      <c r="J112" s="183">
        <v>64900</v>
      </c>
      <c r="K112" s="183">
        <v>26574</v>
      </c>
      <c r="L112" s="184">
        <v>40.950000000000003</v>
      </c>
      <c r="M112" s="183">
        <v>27142.21</v>
      </c>
      <c r="N112" s="185">
        <f t="shared" si="6"/>
        <v>-568.20999999999913</v>
      </c>
      <c r="O112" s="130" t="s">
        <v>443</v>
      </c>
    </row>
    <row r="113" spans="1:15" s="186" customFormat="1" ht="15" customHeight="1">
      <c r="A113" s="241"/>
      <c r="B113" s="241"/>
      <c r="C113" s="231"/>
      <c r="D113" s="233" t="s">
        <v>587</v>
      </c>
      <c r="E113" s="234"/>
      <c r="F113" s="234"/>
      <c r="G113" s="234"/>
      <c r="H113" s="234"/>
      <c r="I113" s="235"/>
      <c r="J113" s="183">
        <v>172005</v>
      </c>
      <c r="K113" s="183">
        <v>134440</v>
      </c>
      <c r="L113" s="184">
        <v>78.16</v>
      </c>
      <c r="M113" s="183">
        <v>134579.81</v>
      </c>
      <c r="N113" s="185">
        <f t="shared" si="6"/>
        <v>-139.80999999999767</v>
      </c>
      <c r="O113" s="130" t="s">
        <v>443</v>
      </c>
    </row>
    <row r="114" spans="1:15" s="186" customFormat="1" ht="15" customHeight="1">
      <c r="A114" s="241"/>
      <c r="B114" s="241"/>
      <c r="C114" s="231"/>
      <c r="D114" s="233" t="s">
        <v>542</v>
      </c>
      <c r="E114" s="234"/>
      <c r="F114" s="234"/>
      <c r="G114" s="234"/>
      <c r="H114" s="234"/>
      <c r="I114" s="235"/>
      <c r="J114" s="183">
        <v>187222</v>
      </c>
      <c r="K114" s="183">
        <v>200109</v>
      </c>
      <c r="L114" s="184">
        <v>106.88</v>
      </c>
      <c r="M114" s="183">
        <v>199962.41</v>
      </c>
      <c r="N114" s="185">
        <f t="shared" si="6"/>
        <v>146.58999999999651</v>
      </c>
      <c r="O114" s="130" t="s">
        <v>443</v>
      </c>
    </row>
    <row r="115" spans="1:15" s="186" customFormat="1" ht="15.75" customHeight="1">
      <c r="A115" s="241"/>
      <c r="B115" s="241"/>
      <c r="C115" s="231"/>
      <c r="D115" s="233" t="s">
        <v>543</v>
      </c>
      <c r="E115" s="234"/>
      <c r="F115" s="234"/>
      <c r="G115" s="234"/>
      <c r="H115" s="234"/>
      <c r="I115" s="235"/>
      <c r="J115" s="183">
        <v>68643</v>
      </c>
      <c r="K115" s="183">
        <v>13567</v>
      </c>
      <c r="L115" s="184">
        <v>19.760000000000002</v>
      </c>
      <c r="M115" s="183">
        <v>13566.699999999999</v>
      </c>
      <c r="N115" s="185">
        <f t="shared" si="6"/>
        <v>0.30000000000109139</v>
      </c>
      <c r="O115" s="130" t="s">
        <v>443</v>
      </c>
    </row>
    <row r="116" spans="1:15" s="186" customFormat="1" ht="72.75" customHeight="1">
      <c r="A116" s="241"/>
      <c r="B116" s="241"/>
      <c r="C116" s="231"/>
      <c r="D116" s="233" t="s">
        <v>588</v>
      </c>
      <c r="E116" s="234"/>
      <c r="F116" s="234"/>
      <c r="G116" s="234"/>
      <c r="H116" s="234"/>
      <c r="I116" s="235"/>
      <c r="J116" s="183">
        <v>4202528</v>
      </c>
      <c r="K116" s="183">
        <v>440000</v>
      </c>
      <c r="L116" s="184">
        <v>10.47</v>
      </c>
      <c r="M116" s="183">
        <v>240000</v>
      </c>
      <c r="N116" s="185">
        <f t="shared" si="6"/>
        <v>200000</v>
      </c>
      <c r="O116" s="192" t="s">
        <v>589</v>
      </c>
    </row>
    <row r="117" spans="1:15" s="186" customFormat="1" ht="38.25" customHeight="1">
      <c r="A117" s="241"/>
      <c r="B117" s="241"/>
      <c r="C117" s="248"/>
      <c r="D117" s="233" t="s">
        <v>590</v>
      </c>
      <c r="E117" s="234"/>
      <c r="F117" s="234"/>
      <c r="G117" s="234"/>
      <c r="H117" s="234"/>
      <c r="I117" s="235"/>
      <c r="J117" s="183">
        <v>1000000</v>
      </c>
      <c r="K117" s="183">
        <v>0</v>
      </c>
      <c r="L117" s="184">
        <v>0</v>
      </c>
      <c r="M117" s="183">
        <v>0</v>
      </c>
      <c r="N117" s="185">
        <f t="shared" si="6"/>
        <v>0</v>
      </c>
      <c r="O117" s="130" t="s">
        <v>443</v>
      </c>
    </row>
    <row r="118" spans="1:15" ht="15.75" customHeight="1">
      <c r="A118" s="253"/>
      <c r="B118" s="253"/>
      <c r="C118" s="218" t="s">
        <v>112</v>
      </c>
      <c r="D118" s="219"/>
      <c r="E118" s="219"/>
      <c r="F118" s="219"/>
      <c r="G118" s="219"/>
      <c r="H118" s="219"/>
      <c r="I118" s="220"/>
      <c r="J118" s="177">
        <v>62850</v>
      </c>
      <c r="K118" s="178">
        <v>233151</v>
      </c>
      <c r="L118" s="179">
        <v>370.96</v>
      </c>
      <c r="M118" s="178">
        <f>SUM(M119:M123)</f>
        <v>243650.49000000002</v>
      </c>
      <c r="N118" s="178">
        <f t="shared" si="6"/>
        <v>-10499.49000000002</v>
      </c>
      <c r="O118" s="130" t="s">
        <v>443</v>
      </c>
    </row>
    <row r="119" spans="1:15" ht="15.75" customHeight="1">
      <c r="A119" s="253"/>
      <c r="B119" s="253"/>
      <c r="C119" s="230" t="s">
        <v>1</v>
      </c>
      <c r="D119" s="221" t="s">
        <v>542</v>
      </c>
      <c r="E119" s="222"/>
      <c r="F119" s="222"/>
      <c r="G119" s="222"/>
      <c r="H119" s="222"/>
      <c r="I119" s="223"/>
      <c r="J119" s="181">
        <v>0</v>
      </c>
      <c r="K119" s="181">
        <v>44</v>
      </c>
      <c r="L119" s="182">
        <v>0</v>
      </c>
      <c r="M119" s="181">
        <v>44.19</v>
      </c>
      <c r="N119" s="180">
        <f t="shared" si="6"/>
        <v>-0.18999999999999773</v>
      </c>
      <c r="O119" s="130" t="s">
        <v>443</v>
      </c>
    </row>
    <row r="120" spans="1:15" s="186" customFormat="1" ht="71.25" customHeight="1">
      <c r="A120" s="253"/>
      <c r="B120" s="253"/>
      <c r="C120" s="231"/>
      <c r="D120" s="233" t="s">
        <v>548</v>
      </c>
      <c r="E120" s="234"/>
      <c r="F120" s="234"/>
      <c r="G120" s="234"/>
      <c r="H120" s="234"/>
      <c r="I120" s="235"/>
      <c r="J120" s="183">
        <v>60000</v>
      </c>
      <c r="K120" s="183">
        <v>28903</v>
      </c>
      <c r="L120" s="184">
        <v>48.17</v>
      </c>
      <c r="M120" s="183">
        <v>39532.450000000004</v>
      </c>
      <c r="N120" s="185">
        <f t="shared" si="6"/>
        <v>-10629.450000000004</v>
      </c>
      <c r="O120" s="192" t="s">
        <v>591</v>
      </c>
    </row>
    <row r="121" spans="1:15" s="186" customFormat="1" ht="24.75" customHeight="1">
      <c r="A121" s="253"/>
      <c r="B121" s="253"/>
      <c r="C121" s="231"/>
      <c r="D121" s="233" t="s">
        <v>549</v>
      </c>
      <c r="E121" s="234"/>
      <c r="F121" s="234"/>
      <c r="G121" s="234"/>
      <c r="H121" s="234"/>
      <c r="I121" s="235"/>
      <c r="J121" s="183">
        <v>2850</v>
      </c>
      <c r="K121" s="183">
        <v>1968</v>
      </c>
      <c r="L121" s="184">
        <v>69.040000000000006</v>
      </c>
      <c r="M121" s="183">
        <v>1837.5</v>
      </c>
      <c r="N121" s="185">
        <f t="shared" si="6"/>
        <v>130.5</v>
      </c>
      <c r="O121" s="130" t="s">
        <v>443</v>
      </c>
    </row>
    <row r="122" spans="1:15" s="186" customFormat="1" ht="25.5" customHeight="1">
      <c r="A122" s="253"/>
      <c r="B122" s="253"/>
      <c r="C122" s="231"/>
      <c r="D122" s="233" t="s">
        <v>592</v>
      </c>
      <c r="E122" s="234"/>
      <c r="F122" s="234"/>
      <c r="G122" s="234"/>
      <c r="H122" s="234"/>
      <c r="I122" s="235"/>
      <c r="J122" s="183">
        <v>0</v>
      </c>
      <c r="K122" s="183">
        <v>17475</v>
      </c>
      <c r="L122" s="184">
        <v>0</v>
      </c>
      <c r="M122" s="183">
        <v>17475.22</v>
      </c>
      <c r="N122" s="185">
        <f t="shared" si="6"/>
        <v>-0.22000000000116415</v>
      </c>
      <c r="O122" s="130" t="s">
        <v>443</v>
      </c>
    </row>
    <row r="123" spans="1:15" s="186" customFormat="1" ht="27" customHeight="1">
      <c r="A123" s="254"/>
      <c r="B123" s="254"/>
      <c r="C123" s="248"/>
      <c r="D123" s="233" t="s">
        <v>558</v>
      </c>
      <c r="E123" s="234"/>
      <c r="F123" s="234"/>
      <c r="G123" s="234"/>
      <c r="H123" s="234"/>
      <c r="I123" s="235"/>
      <c r="J123" s="183">
        <v>0</v>
      </c>
      <c r="K123" s="183">
        <v>184761</v>
      </c>
      <c r="L123" s="184">
        <v>0</v>
      </c>
      <c r="M123" s="183">
        <v>184761.13</v>
      </c>
      <c r="N123" s="185">
        <f t="shared" si="6"/>
        <v>-0.13000000000465661</v>
      </c>
      <c r="O123" s="130" t="s">
        <v>443</v>
      </c>
    </row>
    <row r="124" spans="1:15" ht="21.95" customHeight="1">
      <c r="A124" s="224" t="s">
        <v>121</v>
      </c>
      <c r="B124" s="225"/>
      <c r="C124" s="225"/>
      <c r="D124" s="225"/>
      <c r="E124" s="225"/>
      <c r="F124" s="225"/>
      <c r="G124" s="225"/>
      <c r="H124" s="225"/>
      <c r="I124" s="245"/>
      <c r="J124" s="172">
        <v>669939</v>
      </c>
      <c r="K124" s="173">
        <v>148843</v>
      </c>
      <c r="L124" s="174">
        <v>22.22</v>
      </c>
      <c r="M124" s="173">
        <f>+M125</f>
        <v>148843.29</v>
      </c>
      <c r="N124" s="173">
        <f t="shared" si="6"/>
        <v>-0.29000000000814907</v>
      </c>
      <c r="O124" s="175"/>
    </row>
    <row r="125" spans="1:15" ht="15.75" customHeight="1">
      <c r="A125" s="227" t="s">
        <v>1</v>
      </c>
      <c r="B125" s="227"/>
      <c r="C125" s="218" t="s">
        <v>122</v>
      </c>
      <c r="D125" s="219"/>
      <c r="E125" s="219"/>
      <c r="F125" s="219"/>
      <c r="G125" s="219"/>
      <c r="H125" s="219"/>
      <c r="I125" s="220"/>
      <c r="J125" s="177">
        <v>669939</v>
      </c>
      <c r="K125" s="178">
        <v>148843</v>
      </c>
      <c r="L125" s="179">
        <v>22.22</v>
      </c>
      <c r="M125" s="178">
        <f>SUM(M126:M131)</f>
        <v>148843.29</v>
      </c>
      <c r="N125" s="178">
        <f t="shared" si="6"/>
        <v>-0.29000000000814907</v>
      </c>
      <c r="O125" s="130" t="s">
        <v>443</v>
      </c>
    </row>
    <row r="126" spans="1:15" ht="15.75" customHeight="1">
      <c r="A126" s="228"/>
      <c r="B126" s="228"/>
      <c r="C126" s="230" t="s">
        <v>1</v>
      </c>
      <c r="D126" s="221" t="s">
        <v>545</v>
      </c>
      <c r="E126" s="222"/>
      <c r="F126" s="222"/>
      <c r="G126" s="222"/>
      <c r="H126" s="222"/>
      <c r="I126" s="223"/>
      <c r="J126" s="181">
        <v>0</v>
      </c>
      <c r="K126" s="181">
        <v>32006</v>
      </c>
      <c r="L126" s="182">
        <v>0</v>
      </c>
      <c r="M126" s="181">
        <v>32006.3</v>
      </c>
      <c r="N126" s="180">
        <f t="shared" si="6"/>
        <v>-0.2999999999992724</v>
      </c>
      <c r="O126" s="130" t="s">
        <v>443</v>
      </c>
    </row>
    <row r="127" spans="1:15" ht="35.25" customHeight="1">
      <c r="A127" s="228"/>
      <c r="B127" s="228"/>
      <c r="C127" s="231"/>
      <c r="D127" s="221" t="s">
        <v>568</v>
      </c>
      <c r="E127" s="222"/>
      <c r="F127" s="222"/>
      <c r="G127" s="222"/>
      <c r="H127" s="222"/>
      <c r="I127" s="223"/>
      <c r="J127" s="181">
        <v>0</v>
      </c>
      <c r="K127" s="181">
        <v>11</v>
      </c>
      <c r="L127" s="182">
        <v>0</v>
      </c>
      <c r="M127" s="181">
        <v>11</v>
      </c>
      <c r="N127" s="180">
        <f t="shared" si="6"/>
        <v>0</v>
      </c>
      <c r="O127" s="130" t="s">
        <v>443</v>
      </c>
    </row>
    <row r="128" spans="1:15" ht="15.75" customHeight="1">
      <c r="A128" s="228"/>
      <c r="B128" s="228"/>
      <c r="C128" s="231"/>
      <c r="D128" s="221" t="s">
        <v>542</v>
      </c>
      <c r="E128" s="222"/>
      <c r="F128" s="222"/>
      <c r="G128" s="222"/>
      <c r="H128" s="222"/>
      <c r="I128" s="223"/>
      <c r="J128" s="181">
        <v>0</v>
      </c>
      <c r="K128" s="181">
        <v>209</v>
      </c>
      <c r="L128" s="182">
        <v>0</v>
      </c>
      <c r="M128" s="181">
        <v>208.89999999999998</v>
      </c>
      <c r="N128" s="180">
        <f t="shared" si="6"/>
        <v>0.10000000000002274</v>
      </c>
      <c r="O128" s="130" t="s">
        <v>443</v>
      </c>
    </row>
    <row r="129" spans="1:15" s="186" customFormat="1" ht="37.5" customHeight="1">
      <c r="A129" s="228"/>
      <c r="B129" s="228"/>
      <c r="C129" s="231"/>
      <c r="D129" s="233" t="s">
        <v>569</v>
      </c>
      <c r="E129" s="234"/>
      <c r="F129" s="234"/>
      <c r="G129" s="234"/>
      <c r="H129" s="234"/>
      <c r="I129" s="235"/>
      <c r="J129" s="183">
        <v>584939</v>
      </c>
      <c r="K129" s="183">
        <v>116230</v>
      </c>
      <c r="L129" s="184">
        <v>19.87</v>
      </c>
      <c r="M129" s="183">
        <v>116229.89</v>
      </c>
      <c r="N129" s="185">
        <f t="shared" si="6"/>
        <v>0.11000000000058208</v>
      </c>
      <c r="O129" s="130" t="s">
        <v>443</v>
      </c>
    </row>
    <row r="130" spans="1:15" ht="36" customHeight="1">
      <c r="A130" s="228"/>
      <c r="B130" s="228"/>
      <c r="C130" s="231"/>
      <c r="D130" s="221" t="s">
        <v>570</v>
      </c>
      <c r="E130" s="222"/>
      <c r="F130" s="222"/>
      <c r="G130" s="222"/>
      <c r="H130" s="222"/>
      <c r="I130" s="223"/>
      <c r="J130" s="181">
        <v>0</v>
      </c>
      <c r="K130" s="181">
        <v>387</v>
      </c>
      <c r="L130" s="182">
        <v>0</v>
      </c>
      <c r="M130" s="181">
        <v>387.2</v>
      </c>
      <c r="N130" s="180">
        <f t="shared" si="6"/>
        <v>-0.19999999999998863</v>
      </c>
      <c r="O130" s="130" t="s">
        <v>443</v>
      </c>
    </row>
    <row r="131" spans="1:15" ht="37.5" customHeight="1">
      <c r="A131" s="242"/>
      <c r="B131" s="242"/>
      <c r="C131" s="248"/>
      <c r="D131" s="221" t="s">
        <v>578</v>
      </c>
      <c r="E131" s="222"/>
      <c r="F131" s="222"/>
      <c r="G131" s="222"/>
      <c r="H131" s="222"/>
      <c r="I131" s="223"/>
      <c r="J131" s="181">
        <v>85000</v>
      </c>
      <c r="K131" s="181">
        <v>0</v>
      </c>
      <c r="L131" s="182">
        <v>0</v>
      </c>
      <c r="M131" s="181">
        <v>0</v>
      </c>
      <c r="N131" s="180">
        <f t="shared" si="6"/>
        <v>0</v>
      </c>
      <c r="O131" s="130" t="s">
        <v>443</v>
      </c>
    </row>
    <row r="132" spans="1:15" ht="21.95" customHeight="1">
      <c r="A132" s="224" t="s">
        <v>138</v>
      </c>
      <c r="B132" s="225"/>
      <c r="C132" s="225"/>
      <c r="D132" s="225"/>
      <c r="E132" s="225"/>
      <c r="F132" s="225"/>
      <c r="G132" s="225"/>
      <c r="H132" s="225"/>
      <c r="I132" s="245"/>
      <c r="J132" s="172">
        <v>21628228</v>
      </c>
      <c r="K132" s="173">
        <v>4801029</v>
      </c>
      <c r="L132" s="174">
        <v>22.2</v>
      </c>
      <c r="M132" s="173">
        <f>+M133</f>
        <v>4797382.0100000007</v>
      </c>
      <c r="N132" s="173">
        <f t="shared" si="6"/>
        <v>3646.9899999992922</v>
      </c>
      <c r="O132" s="175"/>
    </row>
    <row r="133" spans="1:15" ht="15.75" customHeight="1">
      <c r="A133" s="227" t="s">
        <v>1</v>
      </c>
      <c r="B133" s="227"/>
      <c r="C133" s="218" t="s">
        <v>139</v>
      </c>
      <c r="D133" s="219"/>
      <c r="E133" s="219"/>
      <c r="F133" s="219"/>
      <c r="G133" s="219"/>
      <c r="H133" s="219"/>
      <c r="I133" s="220"/>
      <c r="J133" s="177">
        <v>21628228</v>
      </c>
      <c r="K133" s="178">
        <v>4801029</v>
      </c>
      <c r="L133" s="179">
        <v>22.2</v>
      </c>
      <c r="M133" s="178">
        <f>SUM(M134:M139)</f>
        <v>4797382.0100000007</v>
      </c>
      <c r="N133" s="178">
        <f t="shared" si="6"/>
        <v>3646.9899999992922</v>
      </c>
      <c r="O133" s="130" t="s">
        <v>443</v>
      </c>
    </row>
    <row r="134" spans="1:15" s="186" customFormat="1" ht="29.25" customHeight="1">
      <c r="A134" s="228"/>
      <c r="B134" s="228"/>
      <c r="C134" s="243" t="s">
        <v>1</v>
      </c>
      <c r="D134" s="233" t="s">
        <v>593</v>
      </c>
      <c r="E134" s="234"/>
      <c r="F134" s="234"/>
      <c r="G134" s="234"/>
      <c r="H134" s="234"/>
      <c r="I134" s="235"/>
      <c r="J134" s="183">
        <v>49768</v>
      </c>
      <c r="K134" s="183">
        <v>52869</v>
      </c>
      <c r="L134" s="184">
        <v>106.23</v>
      </c>
      <c r="M134" s="183">
        <v>52868.72</v>
      </c>
      <c r="N134" s="185">
        <f t="shared" si="6"/>
        <v>0.27999999999883585</v>
      </c>
      <c r="O134" s="130" t="s">
        <v>443</v>
      </c>
    </row>
    <row r="135" spans="1:15" s="186" customFormat="1" ht="15.75" customHeight="1">
      <c r="A135" s="228"/>
      <c r="B135" s="228"/>
      <c r="C135" s="240"/>
      <c r="D135" s="233" t="s">
        <v>560</v>
      </c>
      <c r="E135" s="234"/>
      <c r="F135" s="234"/>
      <c r="G135" s="234"/>
      <c r="H135" s="234"/>
      <c r="I135" s="235"/>
      <c r="J135" s="183">
        <v>0</v>
      </c>
      <c r="K135" s="183">
        <v>3410</v>
      </c>
      <c r="L135" s="184">
        <v>0</v>
      </c>
      <c r="M135" s="183">
        <v>3210</v>
      </c>
      <c r="N135" s="185">
        <f t="shared" si="6"/>
        <v>200</v>
      </c>
      <c r="O135" s="130" t="s">
        <v>443</v>
      </c>
    </row>
    <row r="136" spans="1:15" s="186" customFormat="1" ht="36.75" customHeight="1">
      <c r="A136" s="228"/>
      <c r="B136" s="228"/>
      <c r="C136" s="240"/>
      <c r="D136" s="233" t="s">
        <v>575</v>
      </c>
      <c r="E136" s="234"/>
      <c r="F136" s="234"/>
      <c r="G136" s="234"/>
      <c r="H136" s="234"/>
      <c r="I136" s="235"/>
      <c r="J136" s="183">
        <v>1697456</v>
      </c>
      <c r="K136" s="183">
        <v>802889</v>
      </c>
      <c r="L136" s="184">
        <v>47.3</v>
      </c>
      <c r="M136" s="183">
        <v>802033.72999999986</v>
      </c>
      <c r="N136" s="185">
        <f t="shared" si="6"/>
        <v>855.27000000013504</v>
      </c>
      <c r="O136" s="130" t="s">
        <v>443</v>
      </c>
    </row>
    <row r="137" spans="1:15" s="186" customFormat="1" ht="24.75" customHeight="1">
      <c r="A137" s="228"/>
      <c r="B137" s="228"/>
      <c r="C137" s="240"/>
      <c r="D137" s="233" t="s">
        <v>594</v>
      </c>
      <c r="E137" s="234"/>
      <c r="F137" s="234"/>
      <c r="G137" s="234"/>
      <c r="H137" s="234"/>
      <c r="I137" s="235"/>
      <c r="J137" s="183">
        <v>19807248</v>
      </c>
      <c r="K137" s="183">
        <v>3754595</v>
      </c>
      <c r="L137" s="184">
        <v>18.96</v>
      </c>
      <c r="M137" s="183">
        <v>3754595.35</v>
      </c>
      <c r="N137" s="185">
        <f t="shared" si="6"/>
        <v>-0.35000000009313226</v>
      </c>
      <c r="O137" s="130" t="s">
        <v>443</v>
      </c>
    </row>
    <row r="138" spans="1:15" ht="19.5" customHeight="1">
      <c r="A138" s="241" t="s">
        <v>1</v>
      </c>
      <c r="B138" s="241"/>
      <c r="C138" s="231"/>
      <c r="D138" s="221" t="s">
        <v>542</v>
      </c>
      <c r="E138" s="222"/>
      <c r="F138" s="222"/>
      <c r="G138" s="222"/>
      <c r="H138" s="222"/>
      <c r="I138" s="223"/>
      <c r="J138" s="181">
        <v>0</v>
      </c>
      <c r="K138" s="181">
        <v>5513</v>
      </c>
      <c r="L138" s="182">
        <v>0</v>
      </c>
      <c r="M138" s="181">
        <v>5512.23</v>
      </c>
      <c r="N138" s="180">
        <f t="shared" si="6"/>
        <v>0.77000000000043656</v>
      </c>
      <c r="O138" s="130" t="s">
        <v>443</v>
      </c>
    </row>
    <row r="139" spans="1:15" ht="48" customHeight="1">
      <c r="A139" s="242"/>
      <c r="B139" s="242"/>
      <c r="C139" s="248"/>
      <c r="D139" s="221" t="s">
        <v>543</v>
      </c>
      <c r="E139" s="222"/>
      <c r="F139" s="222"/>
      <c r="G139" s="222"/>
      <c r="H139" s="222"/>
      <c r="I139" s="223"/>
      <c r="J139" s="181">
        <v>73756</v>
      </c>
      <c r="K139" s="181">
        <v>181753</v>
      </c>
      <c r="L139" s="182">
        <v>246.43</v>
      </c>
      <c r="M139" s="181">
        <v>179161.98</v>
      </c>
      <c r="N139" s="180">
        <f t="shared" si="6"/>
        <v>2591.0199999999895</v>
      </c>
      <c r="O139" s="188" t="s">
        <v>595</v>
      </c>
    </row>
    <row r="140" spans="1:15" ht="21.95" customHeight="1">
      <c r="A140" s="224" t="s">
        <v>149</v>
      </c>
      <c r="B140" s="225"/>
      <c r="C140" s="225"/>
      <c r="D140" s="225"/>
      <c r="E140" s="225"/>
      <c r="F140" s="225"/>
      <c r="G140" s="225"/>
      <c r="H140" s="225"/>
      <c r="I140" s="245"/>
      <c r="J140" s="172">
        <v>689417</v>
      </c>
      <c r="K140" s="173">
        <v>36028</v>
      </c>
      <c r="L140" s="174">
        <v>5.23</v>
      </c>
      <c r="M140" s="173">
        <f>+M141+M147+M150+M155</f>
        <v>37538.14</v>
      </c>
      <c r="N140" s="173">
        <f t="shared" si="6"/>
        <v>-1510.1399999999994</v>
      </c>
      <c r="O140" s="175"/>
    </row>
    <row r="141" spans="1:15" ht="15.75" customHeight="1">
      <c r="A141" s="227" t="s">
        <v>1</v>
      </c>
      <c r="B141" s="227"/>
      <c r="C141" s="218" t="s">
        <v>150</v>
      </c>
      <c r="D141" s="219"/>
      <c r="E141" s="219"/>
      <c r="F141" s="219"/>
      <c r="G141" s="219"/>
      <c r="H141" s="219"/>
      <c r="I141" s="220"/>
      <c r="J141" s="177">
        <v>332667</v>
      </c>
      <c r="K141" s="178">
        <v>13657</v>
      </c>
      <c r="L141" s="179">
        <v>4.1100000000000003</v>
      </c>
      <c r="M141" s="178">
        <f>SUM(M142:M146)</f>
        <v>12512</v>
      </c>
      <c r="N141" s="178">
        <f t="shared" si="6"/>
        <v>1145</v>
      </c>
      <c r="O141" s="130" t="s">
        <v>443</v>
      </c>
    </row>
    <row r="142" spans="1:15" ht="20.25" customHeight="1">
      <c r="A142" s="228"/>
      <c r="B142" s="228"/>
      <c r="C142" s="230" t="s">
        <v>1</v>
      </c>
      <c r="D142" s="221" t="s">
        <v>586</v>
      </c>
      <c r="E142" s="222"/>
      <c r="F142" s="222"/>
      <c r="G142" s="222"/>
      <c r="H142" s="222"/>
      <c r="I142" s="223"/>
      <c r="J142" s="181">
        <v>0</v>
      </c>
      <c r="K142" s="181">
        <v>1325</v>
      </c>
      <c r="L142" s="182">
        <v>0</v>
      </c>
      <c r="M142" s="181">
        <v>1325.12</v>
      </c>
      <c r="N142" s="180">
        <f t="shared" si="6"/>
        <v>-0.11999999999989086</v>
      </c>
      <c r="O142" s="130" t="s">
        <v>443</v>
      </c>
    </row>
    <row r="143" spans="1:15" ht="58.5" customHeight="1">
      <c r="A143" s="228"/>
      <c r="B143" s="228"/>
      <c r="C143" s="231"/>
      <c r="D143" s="221" t="s">
        <v>542</v>
      </c>
      <c r="E143" s="222"/>
      <c r="F143" s="222"/>
      <c r="G143" s="222"/>
      <c r="H143" s="222"/>
      <c r="I143" s="223"/>
      <c r="J143" s="181">
        <v>0</v>
      </c>
      <c r="K143" s="181">
        <v>4370</v>
      </c>
      <c r="L143" s="182">
        <v>0</v>
      </c>
      <c r="M143" s="181">
        <v>3224.25</v>
      </c>
      <c r="N143" s="180">
        <f t="shared" si="6"/>
        <v>1145.75</v>
      </c>
      <c r="O143" s="194" t="s">
        <v>596</v>
      </c>
    </row>
    <row r="144" spans="1:15" ht="21.75" customHeight="1">
      <c r="A144" s="228"/>
      <c r="B144" s="228"/>
      <c r="C144" s="231"/>
      <c r="D144" s="221" t="s">
        <v>543</v>
      </c>
      <c r="E144" s="222"/>
      <c r="F144" s="222"/>
      <c r="G144" s="222"/>
      <c r="H144" s="222"/>
      <c r="I144" s="223"/>
      <c r="J144" s="181">
        <v>0</v>
      </c>
      <c r="K144" s="181">
        <v>7963</v>
      </c>
      <c r="L144" s="182">
        <v>0</v>
      </c>
      <c r="M144" s="181">
        <v>7962.63</v>
      </c>
      <c r="N144" s="180">
        <f t="shared" si="6"/>
        <v>0.36999999999989086</v>
      </c>
      <c r="O144" s="130" t="s">
        <v>443</v>
      </c>
    </row>
    <row r="145" spans="1:15" s="186" customFormat="1" ht="44.25" customHeight="1">
      <c r="A145" s="228"/>
      <c r="B145" s="228"/>
      <c r="C145" s="231"/>
      <c r="D145" s="233" t="s">
        <v>569</v>
      </c>
      <c r="E145" s="234"/>
      <c r="F145" s="234"/>
      <c r="G145" s="234"/>
      <c r="H145" s="234"/>
      <c r="I145" s="235"/>
      <c r="J145" s="183">
        <v>259051</v>
      </c>
      <c r="K145" s="183">
        <v>0</v>
      </c>
      <c r="L145" s="184">
        <v>0</v>
      </c>
      <c r="M145" s="183">
        <v>0</v>
      </c>
      <c r="N145" s="185">
        <f t="shared" si="6"/>
        <v>0</v>
      </c>
      <c r="O145" s="130" t="s">
        <v>443</v>
      </c>
    </row>
    <row r="146" spans="1:15" s="186" customFormat="1" ht="33" customHeight="1">
      <c r="A146" s="228"/>
      <c r="B146" s="228"/>
      <c r="C146" s="248"/>
      <c r="D146" s="233" t="s">
        <v>597</v>
      </c>
      <c r="E146" s="234"/>
      <c r="F146" s="234"/>
      <c r="G146" s="234"/>
      <c r="H146" s="234"/>
      <c r="I146" s="235"/>
      <c r="J146" s="183">
        <v>73616</v>
      </c>
      <c r="K146" s="183">
        <v>0</v>
      </c>
      <c r="L146" s="184">
        <v>0</v>
      </c>
      <c r="M146" s="183">
        <v>0</v>
      </c>
      <c r="N146" s="185">
        <f t="shared" si="6"/>
        <v>0</v>
      </c>
      <c r="O146" s="130" t="s">
        <v>443</v>
      </c>
    </row>
    <row r="147" spans="1:15" ht="15.75" customHeight="1">
      <c r="A147" s="228"/>
      <c r="B147" s="228"/>
      <c r="C147" s="218" t="s">
        <v>411</v>
      </c>
      <c r="D147" s="219"/>
      <c r="E147" s="219"/>
      <c r="F147" s="219"/>
      <c r="G147" s="219"/>
      <c r="H147" s="219"/>
      <c r="I147" s="220"/>
      <c r="J147" s="177">
        <v>26750</v>
      </c>
      <c r="K147" s="178">
        <v>1639</v>
      </c>
      <c r="L147" s="179">
        <v>6.13</v>
      </c>
      <c r="M147" s="178">
        <f>SUM(M148:M149)</f>
        <v>1639.22</v>
      </c>
      <c r="N147" s="178">
        <f t="shared" si="6"/>
        <v>-0.22000000000002728</v>
      </c>
      <c r="O147" s="130" t="s">
        <v>443</v>
      </c>
    </row>
    <row r="148" spans="1:15" s="186" customFormat="1" ht="33" customHeight="1">
      <c r="A148" s="228"/>
      <c r="B148" s="228"/>
      <c r="C148" s="230" t="s">
        <v>1</v>
      </c>
      <c r="D148" s="233" t="s">
        <v>548</v>
      </c>
      <c r="E148" s="234"/>
      <c r="F148" s="234"/>
      <c r="G148" s="234"/>
      <c r="H148" s="234"/>
      <c r="I148" s="235"/>
      <c r="J148" s="183">
        <v>25000</v>
      </c>
      <c r="K148" s="183">
        <v>0</v>
      </c>
      <c r="L148" s="184">
        <v>0</v>
      </c>
      <c r="M148" s="183">
        <v>0</v>
      </c>
      <c r="N148" s="185">
        <f t="shared" si="6"/>
        <v>0</v>
      </c>
      <c r="O148" s="130" t="s">
        <v>443</v>
      </c>
    </row>
    <row r="149" spans="1:15" ht="34.5" customHeight="1">
      <c r="A149" s="228"/>
      <c r="B149" s="228"/>
      <c r="C149" s="248"/>
      <c r="D149" s="221" t="s">
        <v>549</v>
      </c>
      <c r="E149" s="222"/>
      <c r="F149" s="222"/>
      <c r="G149" s="222"/>
      <c r="H149" s="222"/>
      <c r="I149" s="223"/>
      <c r="J149" s="181">
        <v>1750</v>
      </c>
      <c r="K149" s="181">
        <v>1639</v>
      </c>
      <c r="L149" s="182">
        <v>93.67</v>
      </c>
      <c r="M149" s="181">
        <v>1639.22</v>
      </c>
      <c r="N149" s="180">
        <f t="shared" si="6"/>
        <v>-0.22000000000002728</v>
      </c>
      <c r="O149" s="130" t="s">
        <v>443</v>
      </c>
    </row>
    <row r="150" spans="1:15" ht="15.75" customHeight="1">
      <c r="A150" s="228"/>
      <c r="B150" s="228"/>
      <c r="C150" s="218" t="s">
        <v>156</v>
      </c>
      <c r="D150" s="219"/>
      <c r="E150" s="219"/>
      <c r="F150" s="219"/>
      <c r="G150" s="219"/>
      <c r="H150" s="219"/>
      <c r="I150" s="220"/>
      <c r="J150" s="177">
        <v>280000</v>
      </c>
      <c r="K150" s="178">
        <v>13904</v>
      </c>
      <c r="L150" s="179">
        <v>4.97</v>
      </c>
      <c r="M150" s="178">
        <f>SUM(M151:M154)</f>
        <v>17926.649999999998</v>
      </c>
      <c r="N150" s="178">
        <f t="shared" si="6"/>
        <v>-4022.6499999999978</v>
      </c>
      <c r="O150" s="130" t="s">
        <v>443</v>
      </c>
    </row>
    <row r="151" spans="1:15" ht="90" customHeight="1">
      <c r="A151" s="228"/>
      <c r="B151" s="228"/>
      <c r="C151" s="230" t="s">
        <v>1</v>
      </c>
      <c r="D151" s="221" t="s">
        <v>560</v>
      </c>
      <c r="E151" s="222"/>
      <c r="F151" s="222"/>
      <c r="G151" s="222"/>
      <c r="H151" s="222"/>
      <c r="I151" s="223"/>
      <c r="J151" s="181">
        <v>60000</v>
      </c>
      <c r="K151" s="181">
        <v>9326</v>
      </c>
      <c r="L151" s="182">
        <v>15.54</v>
      </c>
      <c r="M151" s="181">
        <v>13208.41</v>
      </c>
      <c r="N151" s="180">
        <f t="shared" si="6"/>
        <v>-3882.41</v>
      </c>
      <c r="O151" s="188" t="s">
        <v>598</v>
      </c>
    </row>
    <row r="152" spans="1:15" ht="15.75" customHeight="1">
      <c r="A152" s="228"/>
      <c r="B152" s="228"/>
      <c r="C152" s="231"/>
      <c r="D152" s="221" t="s">
        <v>586</v>
      </c>
      <c r="E152" s="222"/>
      <c r="F152" s="222"/>
      <c r="G152" s="222"/>
      <c r="H152" s="222"/>
      <c r="I152" s="223"/>
      <c r="J152" s="181">
        <v>20000</v>
      </c>
      <c r="K152" s="181">
        <v>4577</v>
      </c>
      <c r="L152" s="182">
        <v>22.89</v>
      </c>
      <c r="M152" s="181">
        <v>4717.1899999999996</v>
      </c>
      <c r="N152" s="180">
        <f t="shared" si="6"/>
        <v>-140.1899999999996</v>
      </c>
      <c r="O152" s="130" t="s">
        <v>443</v>
      </c>
    </row>
    <row r="153" spans="1:15" ht="15.75" customHeight="1">
      <c r="A153" s="228"/>
      <c r="B153" s="228"/>
      <c r="C153" s="231"/>
      <c r="D153" s="221" t="s">
        <v>542</v>
      </c>
      <c r="E153" s="222"/>
      <c r="F153" s="222"/>
      <c r="G153" s="222"/>
      <c r="H153" s="222"/>
      <c r="I153" s="223"/>
      <c r="J153" s="181">
        <v>0</v>
      </c>
      <c r="K153" s="181">
        <v>1</v>
      </c>
      <c r="L153" s="182">
        <v>0</v>
      </c>
      <c r="M153" s="181">
        <v>1.05</v>
      </c>
      <c r="N153" s="180">
        <f t="shared" si="6"/>
        <v>-5.0000000000000044E-2</v>
      </c>
      <c r="O153" s="130" t="s">
        <v>443</v>
      </c>
    </row>
    <row r="154" spans="1:15" s="186" customFormat="1" ht="24.75" customHeight="1">
      <c r="A154" s="228"/>
      <c r="B154" s="228"/>
      <c r="C154" s="248"/>
      <c r="D154" s="233" t="s">
        <v>548</v>
      </c>
      <c r="E154" s="234"/>
      <c r="F154" s="234"/>
      <c r="G154" s="234"/>
      <c r="H154" s="234"/>
      <c r="I154" s="235"/>
      <c r="J154" s="183">
        <v>200000</v>
      </c>
      <c r="K154" s="183">
        <v>0</v>
      </c>
      <c r="L154" s="184">
        <v>0</v>
      </c>
      <c r="M154" s="183">
        <v>0</v>
      </c>
      <c r="N154" s="185">
        <f t="shared" si="6"/>
        <v>0</v>
      </c>
      <c r="O154" s="130" t="s">
        <v>443</v>
      </c>
    </row>
    <row r="155" spans="1:15" ht="15.75" customHeight="1">
      <c r="A155" s="228"/>
      <c r="B155" s="228"/>
      <c r="C155" s="218" t="s">
        <v>158</v>
      </c>
      <c r="D155" s="219"/>
      <c r="E155" s="219"/>
      <c r="F155" s="219"/>
      <c r="G155" s="219"/>
      <c r="H155" s="219"/>
      <c r="I155" s="220"/>
      <c r="J155" s="177">
        <v>50000</v>
      </c>
      <c r="K155" s="178">
        <v>6828</v>
      </c>
      <c r="L155" s="179">
        <v>13.66</v>
      </c>
      <c r="M155" s="178">
        <f>SUM(M156:M157)</f>
        <v>5460.27</v>
      </c>
      <c r="N155" s="178">
        <f t="shared" si="6"/>
        <v>1367.7299999999996</v>
      </c>
      <c r="O155" s="130" t="s">
        <v>443</v>
      </c>
    </row>
    <row r="156" spans="1:15" ht="88.5" customHeight="1">
      <c r="A156" s="228"/>
      <c r="B156" s="228"/>
      <c r="C156" s="230" t="s">
        <v>1</v>
      </c>
      <c r="D156" s="221" t="s">
        <v>542</v>
      </c>
      <c r="E156" s="222"/>
      <c r="F156" s="222"/>
      <c r="G156" s="222"/>
      <c r="H156" s="222"/>
      <c r="I156" s="223"/>
      <c r="J156" s="181">
        <v>0</v>
      </c>
      <c r="K156" s="181">
        <v>6828</v>
      </c>
      <c r="L156" s="182">
        <v>0</v>
      </c>
      <c r="M156" s="181">
        <v>5460.27</v>
      </c>
      <c r="N156" s="180">
        <f t="shared" si="6"/>
        <v>1367.7299999999996</v>
      </c>
      <c r="O156" s="194" t="s">
        <v>599</v>
      </c>
    </row>
    <row r="157" spans="1:15" s="186" customFormat="1" ht="27" customHeight="1">
      <c r="A157" s="242"/>
      <c r="B157" s="242"/>
      <c r="C157" s="248"/>
      <c r="D157" s="233" t="s">
        <v>548</v>
      </c>
      <c r="E157" s="234"/>
      <c r="F157" s="234"/>
      <c r="G157" s="234"/>
      <c r="H157" s="234"/>
      <c r="I157" s="235"/>
      <c r="J157" s="183">
        <v>50000</v>
      </c>
      <c r="K157" s="183">
        <v>0</v>
      </c>
      <c r="L157" s="184">
        <v>0</v>
      </c>
      <c r="M157" s="183">
        <v>0</v>
      </c>
      <c r="N157" s="185">
        <f t="shared" si="6"/>
        <v>0</v>
      </c>
      <c r="O157" s="130" t="s">
        <v>443</v>
      </c>
    </row>
    <row r="158" spans="1:15" ht="21.95" customHeight="1">
      <c r="A158" s="224" t="s">
        <v>164</v>
      </c>
      <c r="B158" s="225"/>
      <c r="C158" s="225"/>
      <c r="D158" s="225"/>
      <c r="E158" s="225"/>
      <c r="F158" s="225"/>
      <c r="G158" s="225"/>
      <c r="H158" s="225"/>
      <c r="I158" s="245"/>
      <c r="J158" s="172">
        <v>2926363</v>
      </c>
      <c r="K158" s="173">
        <v>1184963</v>
      </c>
      <c r="L158" s="174">
        <v>40.49</v>
      </c>
      <c r="M158" s="173">
        <f>+M159+M163+M165+M171+M174+M178+M181</f>
        <v>1172532.6199999999</v>
      </c>
      <c r="N158" s="173">
        <f t="shared" si="6"/>
        <v>12430.380000000121</v>
      </c>
      <c r="O158" s="175"/>
    </row>
    <row r="159" spans="1:15" ht="15.75" customHeight="1">
      <c r="A159" s="227" t="s">
        <v>1</v>
      </c>
      <c r="B159" s="227"/>
      <c r="C159" s="218" t="s">
        <v>165</v>
      </c>
      <c r="D159" s="219"/>
      <c r="E159" s="219"/>
      <c r="F159" s="219"/>
      <c r="G159" s="219"/>
      <c r="H159" s="219"/>
      <c r="I159" s="220"/>
      <c r="J159" s="177">
        <v>609000</v>
      </c>
      <c r="K159" s="178">
        <v>328127</v>
      </c>
      <c r="L159" s="179">
        <v>53.88</v>
      </c>
      <c r="M159" s="178">
        <f>+M160+M161+M162</f>
        <v>328077</v>
      </c>
      <c r="N159" s="178">
        <f t="shared" si="6"/>
        <v>50</v>
      </c>
      <c r="O159" s="130" t="s">
        <v>443</v>
      </c>
    </row>
    <row r="160" spans="1:15" s="186" customFormat="1" ht="26.25" customHeight="1">
      <c r="A160" s="228"/>
      <c r="B160" s="228"/>
      <c r="C160" s="243" t="s">
        <v>1</v>
      </c>
      <c r="D160" s="233" t="s">
        <v>548</v>
      </c>
      <c r="E160" s="234"/>
      <c r="F160" s="234"/>
      <c r="G160" s="234"/>
      <c r="H160" s="234"/>
      <c r="I160" s="235"/>
      <c r="J160" s="183">
        <v>563000</v>
      </c>
      <c r="K160" s="183">
        <v>303156</v>
      </c>
      <c r="L160" s="184">
        <v>53.85</v>
      </c>
      <c r="M160" s="183">
        <v>303156</v>
      </c>
      <c r="N160" s="185">
        <f t="shared" si="6"/>
        <v>0</v>
      </c>
      <c r="O160" s="130" t="s">
        <v>443</v>
      </c>
    </row>
    <row r="161" spans="1:15" s="186" customFormat="1" ht="25.5" customHeight="1">
      <c r="A161" s="228"/>
      <c r="B161" s="228"/>
      <c r="C161" s="240"/>
      <c r="D161" s="233" t="s">
        <v>600</v>
      </c>
      <c r="E161" s="234"/>
      <c r="F161" s="234"/>
      <c r="G161" s="234"/>
      <c r="H161" s="234"/>
      <c r="I161" s="235"/>
      <c r="J161" s="183">
        <v>46000</v>
      </c>
      <c r="K161" s="183">
        <v>24766</v>
      </c>
      <c r="L161" s="184">
        <v>53.84</v>
      </c>
      <c r="M161" s="183">
        <v>24766</v>
      </c>
      <c r="N161" s="185">
        <f t="shared" si="6"/>
        <v>0</v>
      </c>
      <c r="O161" s="130" t="s">
        <v>443</v>
      </c>
    </row>
    <row r="162" spans="1:15" s="186" customFormat="1" ht="27" customHeight="1">
      <c r="A162" s="228"/>
      <c r="B162" s="228"/>
      <c r="C162" s="244"/>
      <c r="D162" s="233" t="s">
        <v>549</v>
      </c>
      <c r="E162" s="234"/>
      <c r="F162" s="234"/>
      <c r="G162" s="234"/>
      <c r="H162" s="234"/>
      <c r="I162" s="235"/>
      <c r="J162" s="183">
        <v>0</v>
      </c>
      <c r="K162" s="183">
        <v>205</v>
      </c>
      <c r="L162" s="184">
        <v>0</v>
      </c>
      <c r="M162" s="183">
        <v>155</v>
      </c>
      <c r="N162" s="185">
        <f t="shared" si="6"/>
        <v>50</v>
      </c>
      <c r="O162" s="130" t="s">
        <v>443</v>
      </c>
    </row>
    <row r="163" spans="1:15" ht="15.75" customHeight="1">
      <c r="A163" s="228"/>
      <c r="B163" s="228"/>
      <c r="C163" s="218" t="s">
        <v>171</v>
      </c>
      <c r="D163" s="219"/>
      <c r="E163" s="219"/>
      <c r="F163" s="219"/>
      <c r="G163" s="219"/>
      <c r="H163" s="219"/>
      <c r="I163" s="220"/>
      <c r="J163" s="177">
        <v>0</v>
      </c>
      <c r="K163" s="178">
        <v>306</v>
      </c>
      <c r="L163" s="179">
        <v>0</v>
      </c>
      <c r="M163" s="178">
        <f>+M164</f>
        <v>305.75</v>
      </c>
      <c r="N163" s="178">
        <f t="shared" si="6"/>
        <v>0.25</v>
      </c>
      <c r="O163" s="189" t="s">
        <v>443</v>
      </c>
    </row>
    <row r="164" spans="1:15" ht="15.75" customHeight="1">
      <c r="A164" s="228"/>
      <c r="B164" s="228"/>
      <c r="C164" s="193" t="s">
        <v>1</v>
      </c>
      <c r="D164" s="221" t="s">
        <v>543</v>
      </c>
      <c r="E164" s="222"/>
      <c r="F164" s="222"/>
      <c r="G164" s="222"/>
      <c r="H164" s="222"/>
      <c r="I164" s="223"/>
      <c r="J164" s="181">
        <v>0</v>
      </c>
      <c r="K164" s="181">
        <v>306</v>
      </c>
      <c r="L164" s="182">
        <v>0</v>
      </c>
      <c r="M164" s="181">
        <v>305.75</v>
      </c>
      <c r="N164" s="180">
        <f t="shared" si="6"/>
        <v>0.25</v>
      </c>
      <c r="O164" s="130" t="s">
        <v>443</v>
      </c>
    </row>
    <row r="165" spans="1:15" ht="15.75" customHeight="1">
      <c r="A165" s="228"/>
      <c r="B165" s="228"/>
      <c r="C165" s="218" t="s">
        <v>176</v>
      </c>
      <c r="D165" s="219"/>
      <c r="E165" s="219"/>
      <c r="F165" s="219"/>
      <c r="G165" s="219"/>
      <c r="H165" s="219"/>
      <c r="I165" s="220"/>
      <c r="J165" s="177">
        <v>1596436</v>
      </c>
      <c r="K165" s="178">
        <v>500285</v>
      </c>
      <c r="L165" s="179">
        <v>31.34</v>
      </c>
      <c r="M165" s="178">
        <f>SUM(M166:M170)</f>
        <v>498345.19</v>
      </c>
      <c r="N165" s="178">
        <f t="shared" si="6"/>
        <v>1939.8099999999977</v>
      </c>
      <c r="O165" s="190"/>
    </row>
    <row r="166" spans="1:15" ht="15.75" customHeight="1">
      <c r="A166" s="228"/>
      <c r="B166" s="228"/>
      <c r="C166" s="230" t="s">
        <v>1</v>
      </c>
      <c r="D166" s="221" t="s">
        <v>545</v>
      </c>
      <c r="E166" s="222"/>
      <c r="F166" s="222"/>
      <c r="G166" s="222"/>
      <c r="H166" s="222"/>
      <c r="I166" s="223"/>
      <c r="J166" s="181">
        <v>0</v>
      </c>
      <c r="K166" s="181">
        <v>6547</v>
      </c>
      <c r="L166" s="182">
        <v>0</v>
      </c>
      <c r="M166" s="181">
        <v>6546.62</v>
      </c>
      <c r="N166" s="180">
        <f t="shared" si="6"/>
        <v>0.38000000000010914</v>
      </c>
      <c r="O166" s="130" t="s">
        <v>443</v>
      </c>
    </row>
    <row r="167" spans="1:15" ht="15.75" customHeight="1">
      <c r="A167" s="228"/>
      <c r="B167" s="228"/>
      <c r="C167" s="231"/>
      <c r="D167" s="221" t="s">
        <v>542</v>
      </c>
      <c r="E167" s="222"/>
      <c r="F167" s="222"/>
      <c r="G167" s="222"/>
      <c r="H167" s="222"/>
      <c r="I167" s="223"/>
      <c r="J167" s="181">
        <v>0</v>
      </c>
      <c r="K167" s="181">
        <v>710</v>
      </c>
      <c r="L167" s="182">
        <v>0</v>
      </c>
      <c r="M167" s="181">
        <v>254.29</v>
      </c>
      <c r="N167" s="180">
        <f t="shared" si="6"/>
        <v>455.71000000000004</v>
      </c>
      <c r="O167" s="194"/>
    </row>
    <row r="168" spans="1:15" ht="123.75" customHeight="1">
      <c r="A168" s="228"/>
      <c r="B168" s="228"/>
      <c r="C168" s="231"/>
      <c r="D168" s="221" t="s">
        <v>543</v>
      </c>
      <c r="E168" s="222"/>
      <c r="F168" s="222"/>
      <c r="G168" s="222"/>
      <c r="H168" s="222"/>
      <c r="I168" s="223"/>
      <c r="J168" s="181">
        <v>122000</v>
      </c>
      <c r="K168" s="181">
        <v>176061</v>
      </c>
      <c r="L168" s="182">
        <v>144.31</v>
      </c>
      <c r="M168" s="181">
        <v>174576.41</v>
      </c>
      <c r="N168" s="180">
        <f t="shared" si="6"/>
        <v>1484.5899999999965</v>
      </c>
      <c r="O168" s="188" t="s">
        <v>601</v>
      </c>
    </row>
    <row r="169" spans="1:15" s="186" customFormat="1" ht="36" customHeight="1">
      <c r="A169" s="239" t="s">
        <v>1</v>
      </c>
      <c r="B169" s="239"/>
      <c r="C169" s="240"/>
      <c r="D169" s="233" t="s">
        <v>566</v>
      </c>
      <c r="E169" s="234"/>
      <c r="F169" s="234"/>
      <c r="G169" s="234"/>
      <c r="H169" s="234"/>
      <c r="I169" s="235"/>
      <c r="J169" s="183">
        <v>1268723</v>
      </c>
      <c r="K169" s="183">
        <v>302536</v>
      </c>
      <c r="L169" s="184">
        <v>23.85</v>
      </c>
      <c r="M169" s="183">
        <v>302535.83</v>
      </c>
      <c r="N169" s="185">
        <f t="shared" ref="N169:N232" si="7">+K169-M169</f>
        <v>0.16999999998370185</v>
      </c>
      <c r="O169" s="130" t="s">
        <v>443</v>
      </c>
    </row>
    <row r="170" spans="1:15" s="186" customFormat="1" ht="37.5" customHeight="1">
      <c r="A170" s="239"/>
      <c r="B170" s="239"/>
      <c r="C170" s="240"/>
      <c r="D170" s="233" t="s">
        <v>567</v>
      </c>
      <c r="E170" s="234"/>
      <c r="F170" s="234"/>
      <c r="G170" s="234"/>
      <c r="H170" s="234"/>
      <c r="I170" s="235"/>
      <c r="J170" s="183">
        <v>205713</v>
      </c>
      <c r="K170" s="183">
        <v>14432</v>
      </c>
      <c r="L170" s="184">
        <v>7.02</v>
      </c>
      <c r="M170" s="183">
        <v>14432.04</v>
      </c>
      <c r="N170" s="185">
        <f t="shared" si="7"/>
        <v>-4.0000000000873115E-2</v>
      </c>
      <c r="O170" s="130" t="s">
        <v>443</v>
      </c>
    </row>
    <row r="171" spans="1:15" ht="15.75" customHeight="1">
      <c r="A171" s="241" t="s">
        <v>1</v>
      </c>
      <c r="B171" s="241"/>
      <c r="C171" s="218" t="s">
        <v>192</v>
      </c>
      <c r="D171" s="219"/>
      <c r="E171" s="219"/>
      <c r="F171" s="219"/>
      <c r="G171" s="219"/>
      <c r="H171" s="219"/>
      <c r="I171" s="220"/>
      <c r="J171" s="177">
        <v>0</v>
      </c>
      <c r="K171" s="178">
        <v>8566</v>
      </c>
      <c r="L171" s="179">
        <v>0</v>
      </c>
      <c r="M171" s="178">
        <f>+M172+M173</f>
        <v>8378.08</v>
      </c>
      <c r="N171" s="178">
        <f t="shared" si="7"/>
        <v>187.92000000000007</v>
      </c>
      <c r="O171" s="130" t="s">
        <v>443</v>
      </c>
    </row>
    <row r="172" spans="1:15" ht="22.5" customHeight="1">
      <c r="A172" s="241"/>
      <c r="B172" s="241"/>
      <c r="C172" s="230" t="s">
        <v>1</v>
      </c>
      <c r="D172" s="221" t="s">
        <v>542</v>
      </c>
      <c r="E172" s="222"/>
      <c r="F172" s="222"/>
      <c r="G172" s="222"/>
      <c r="H172" s="222"/>
      <c r="I172" s="223"/>
      <c r="J172" s="181">
        <v>0</v>
      </c>
      <c r="K172" s="181">
        <v>997</v>
      </c>
      <c r="L172" s="182">
        <v>0</v>
      </c>
      <c r="M172" s="181">
        <v>809.2</v>
      </c>
      <c r="N172" s="180">
        <f t="shared" si="7"/>
        <v>187.79999999999995</v>
      </c>
      <c r="O172" s="130" t="s">
        <v>443</v>
      </c>
    </row>
    <row r="173" spans="1:15" ht="15.75" customHeight="1">
      <c r="A173" s="241"/>
      <c r="B173" s="241"/>
      <c r="C173" s="248"/>
      <c r="D173" s="221" t="s">
        <v>543</v>
      </c>
      <c r="E173" s="222"/>
      <c r="F173" s="222"/>
      <c r="G173" s="222"/>
      <c r="H173" s="222"/>
      <c r="I173" s="223"/>
      <c r="J173" s="181">
        <v>0</v>
      </c>
      <c r="K173" s="181">
        <v>7569</v>
      </c>
      <c r="L173" s="182">
        <v>0</v>
      </c>
      <c r="M173" s="181">
        <v>7568.88</v>
      </c>
      <c r="N173" s="180">
        <f t="shared" si="7"/>
        <v>0.11999999999989086</v>
      </c>
      <c r="O173" s="130" t="s">
        <v>443</v>
      </c>
    </row>
    <row r="174" spans="1:15" ht="15.75" customHeight="1">
      <c r="A174" s="241"/>
      <c r="B174" s="241"/>
      <c r="C174" s="218" t="s">
        <v>194</v>
      </c>
      <c r="D174" s="219"/>
      <c r="E174" s="219"/>
      <c r="F174" s="219"/>
      <c r="G174" s="219"/>
      <c r="H174" s="219"/>
      <c r="I174" s="220"/>
      <c r="J174" s="177">
        <v>529600</v>
      </c>
      <c r="K174" s="178">
        <v>204049</v>
      </c>
      <c r="L174" s="179">
        <v>38.53</v>
      </c>
      <c r="M174" s="178">
        <f>+M175+M176+M177</f>
        <v>204000</v>
      </c>
      <c r="N174" s="178">
        <f t="shared" si="7"/>
        <v>49</v>
      </c>
      <c r="O174" s="130" t="s">
        <v>443</v>
      </c>
    </row>
    <row r="175" spans="1:15" ht="15.75" customHeight="1">
      <c r="A175" s="241"/>
      <c r="B175" s="241"/>
      <c r="C175" s="230" t="s">
        <v>1</v>
      </c>
      <c r="D175" s="221" t="s">
        <v>542</v>
      </c>
      <c r="E175" s="222"/>
      <c r="F175" s="222"/>
      <c r="G175" s="222"/>
      <c r="H175" s="222"/>
      <c r="I175" s="223"/>
      <c r="J175" s="181">
        <v>0</v>
      </c>
      <c r="K175" s="181">
        <v>49</v>
      </c>
      <c r="L175" s="182">
        <v>0</v>
      </c>
      <c r="M175" s="181">
        <v>0</v>
      </c>
      <c r="N175" s="180">
        <f t="shared" si="7"/>
        <v>49</v>
      </c>
      <c r="O175" s="130" t="s">
        <v>443</v>
      </c>
    </row>
    <row r="176" spans="1:15" s="186" customFormat="1" ht="38.25" customHeight="1">
      <c r="A176" s="241"/>
      <c r="B176" s="241"/>
      <c r="C176" s="231"/>
      <c r="D176" s="233" t="s">
        <v>569</v>
      </c>
      <c r="E176" s="234"/>
      <c r="F176" s="234"/>
      <c r="G176" s="234"/>
      <c r="H176" s="234"/>
      <c r="I176" s="235"/>
      <c r="J176" s="183">
        <v>450160</v>
      </c>
      <c r="K176" s="183">
        <v>204000</v>
      </c>
      <c r="L176" s="184">
        <v>45.32</v>
      </c>
      <c r="M176" s="183">
        <v>204000</v>
      </c>
      <c r="N176" s="185">
        <f t="shared" si="7"/>
        <v>0</v>
      </c>
      <c r="O176" s="130" t="s">
        <v>443</v>
      </c>
    </row>
    <row r="177" spans="1:15" s="186" customFormat="1" ht="37.5" customHeight="1">
      <c r="A177" s="241"/>
      <c r="B177" s="241"/>
      <c r="C177" s="248"/>
      <c r="D177" s="233" t="s">
        <v>567</v>
      </c>
      <c r="E177" s="234"/>
      <c r="F177" s="234"/>
      <c r="G177" s="234"/>
      <c r="H177" s="234"/>
      <c r="I177" s="235"/>
      <c r="J177" s="183">
        <v>79440</v>
      </c>
      <c r="K177" s="183">
        <v>0</v>
      </c>
      <c r="L177" s="184">
        <v>0</v>
      </c>
      <c r="M177" s="183">
        <v>0</v>
      </c>
      <c r="N177" s="185">
        <f t="shared" si="7"/>
        <v>0</v>
      </c>
      <c r="O177" s="130" t="s">
        <v>443</v>
      </c>
    </row>
    <row r="178" spans="1:15" ht="15.75" customHeight="1">
      <c r="A178" s="241"/>
      <c r="B178" s="241"/>
      <c r="C178" s="218" t="s">
        <v>196</v>
      </c>
      <c r="D178" s="219"/>
      <c r="E178" s="219"/>
      <c r="F178" s="219"/>
      <c r="G178" s="219"/>
      <c r="H178" s="219"/>
      <c r="I178" s="220"/>
      <c r="J178" s="177">
        <v>0</v>
      </c>
      <c r="K178" s="178">
        <v>2113</v>
      </c>
      <c r="L178" s="179">
        <v>0</v>
      </c>
      <c r="M178" s="178">
        <f>+M179+M180</f>
        <v>2112.8199999999997</v>
      </c>
      <c r="N178" s="178">
        <f t="shared" si="7"/>
        <v>0.18000000000029104</v>
      </c>
      <c r="O178" s="130" t="s">
        <v>443</v>
      </c>
    </row>
    <row r="179" spans="1:15" ht="38.25" customHeight="1">
      <c r="A179" s="241"/>
      <c r="B179" s="241"/>
      <c r="C179" s="230" t="s">
        <v>1</v>
      </c>
      <c r="D179" s="221" t="s">
        <v>568</v>
      </c>
      <c r="E179" s="222"/>
      <c r="F179" s="222"/>
      <c r="G179" s="222"/>
      <c r="H179" s="222"/>
      <c r="I179" s="223"/>
      <c r="J179" s="181">
        <v>0</v>
      </c>
      <c r="K179" s="181">
        <v>39</v>
      </c>
      <c r="L179" s="182">
        <v>0</v>
      </c>
      <c r="M179" s="181">
        <v>39.39</v>
      </c>
      <c r="N179" s="180">
        <f t="shared" si="7"/>
        <v>-0.39000000000000057</v>
      </c>
      <c r="O179" s="130" t="s">
        <v>443</v>
      </c>
    </row>
    <row r="180" spans="1:15" ht="37.5" customHeight="1">
      <c r="A180" s="241"/>
      <c r="B180" s="241"/>
      <c r="C180" s="248"/>
      <c r="D180" s="221" t="s">
        <v>570</v>
      </c>
      <c r="E180" s="222"/>
      <c r="F180" s="222"/>
      <c r="G180" s="222"/>
      <c r="H180" s="222"/>
      <c r="I180" s="223"/>
      <c r="J180" s="181">
        <v>0</v>
      </c>
      <c r="K180" s="181">
        <v>2073</v>
      </c>
      <c r="L180" s="182">
        <v>0</v>
      </c>
      <c r="M180" s="181">
        <v>2073.4299999999998</v>
      </c>
      <c r="N180" s="180">
        <f t="shared" si="7"/>
        <v>-0.42999999999983629</v>
      </c>
      <c r="O180" s="130" t="s">
        <v>443</v>
      </c>
    </row>
    <row r="181" spans="1:15" ht="15.75" customHeight="1">
      <c r="A181" s="241"/>
      <c r="B181" s="241"/>
      <c r="C181" s="218" t="s">
        <v>200</v>
      </c>
      <c r="D181" s="219"/>
      <c r="E181" s="219"/>
      <c r="F181" s="219"/>
      <c r="G181" s="219"/>
      <c r="H181" s="219"/>
      <c r="I181" s="220"/>
      <c r="J181" s="177">
        <v>191327</v>
      </c>
      <c r="K181" s="178">
        <v>141518</v>
      </c>
      <c r="L181" s="179">
        <v>73.97</v>
      </c>
      <c r="M181" s="178">
        <f>SUM(M182:M187)</f>
        <v>131313.78</v>
      </c>
      <c r="N181" s="178">
        <f t="shared" si="7"/>
        <v>10204.220000000001</v>
      </c>
      <c r="O181" s="130" t="s">
        <v>443</v>
      </c>
    </row>
    <row r="182" spans="1:15" ht="15.75" customHeight="1">
      <c r="A182" s="241"/>
      <c r="B182" s="241"/>
      <c r="C182" s="230" t="s">
        <v>1</v>
      </c>
      <c r="D182" s="221" t="s">
        <v>542</v>
      </c>
      <c r="E182" s="222"/>
      <c r="F182" s="222"/>
      <c r="G182" s="222"/>
      <c r="H182" s="222"/>
      <c r="I182" s="223"/>
      <c r="J182" s="181">
        <v>0</v>
      </c>
      <c r="K182" s="181">
        <v>254</v>
      </c>
      <c r="L182" s="182">
        <v>0</v>
      </c>
      <c r="M182" s="181">
        <v>18.420000000000002</v>
      </c>
      <c r="N182" s="180">
        <f t="shared" si="7"/>
        <v>235.57999999999998</v>
      </c>
      <c r="O182" s="130" t="s">
        <v>443</v>
      </c>
    </row>
    <row r="183" spans="1:15" ht="85.5" customHeight="1">
      <c r="A183" s="241"/>
      <c r="B183" s="241"/>
      <c r="C183" s="231"/>
      <c r="D183" s="221" t="s">
        <v>543</v>
      </c>
      <c r="E183" s="222"/>
      <c r="F183" s="222"/>
      <c r="G183" s="222"/>
      <c r="H183" s="222"/>
      <c r="I183" s="223"/>
      <c r="J183" s="181">
        <v>9969</v>
      </c>
      <c r="K183" s="181">
        <v>12098</v>
      </c>
      <c r="L183" s="182">
        <v>121.36</v>
      </c>
      <c r="M183" s="181">
        <v>2129.9499999999998</v>
      </c>
      <c r="N183" s="180">
        <f t="shared" si="7"/>
        <v>9968.0499999999993</v>
      </c>
      <c r="O183" s="188" t="s">
        <v>602</v>
      </c>
    </row>
    <row r="184" spans="1:15" s="186" customFormat="1" ht="36.75" customHeight="1">
      <c r="A184" s="241"/>
      <c r="B184" s="241"/>
      <c r="C184" s="231"/>
      <c r="D184" s="233" t="s">
        <v>569</v>
      </c>
      <c r="E184" s="234"/>
      <c r="F184" s="234"/>
      <c r="G184" s="234"/>
      <c r="H184" s="234"/>
      <c r="I184" s="235"/>
      <c r="J184" s="183">
        <v>2144</v>
      </c>
      <c r="K184" s="183">
        <v>0</v>
      </c>
      <c r="L184" s="184">
        <v>0</v>
      </c>
      <c r="M184" s="183">
        <v>0</v>
      </c>
      <c r="N184" s="185">
        <f t="shared" si="7"/>
        <v>0</v>
      </c>
      <c r="O184" s="130" t="s">
        <v>443</v>
      </c>
    </row>
    <row r="185" spans="1:15" s="186" customFormat="1" ht="35.25" customHeight="1">
      <c r="A185" s="241"/>
      <c r="B185" s="241"/>
      <c r="C185" s="231"/>
      <c r="D185" s="233" t="s">
        <v>566</v>
      </c>
      <c r="E185" s="234"/>
      <c r="F185" s="234"/>
      <c r="G185" s="234"/>
      <c r="H185" s="234"/>
      <c r="I185" s="235"/>
      <c r="J185" s="183">
        <v>51364</v>
      </c>
      <c r="K185" s="183">
        <v>0</v>
      </c>
      <c r="L185" s="184">
        <v>0</v>
      </c>
      <c r="M185" s="183">
        <v>0</v>
      </c>
      <c r="N185" s="185">
        <f t="shared" si="7"/>
        <v>0</v>
      </c>
      <c r="O185" s="130" t="s">
        <v>443</v>
      </c>
    </row>
    <row r="186" spans="1:15" ht="24.75" customHeight="1">
      <c r="A186" s="241"/>
      <c r="B186" s="241"/>
      <c r="C186" s="231"/>
      <c r="D186" s="221" t="s">
        <v>603</v>
      </c>
      <c r="E186" s="222"/>
      <c r="F186" s="222"/>
      <c r="G186" s="222"/>
      <c r="H186" s="222"/>
      <c r="I186" s="223"/>
      <c r="J186" s="181">
        <v>127850</v>
      </c>
      <c r="K186" s="181">
        <v>127850</v>
      </c>
      <c r="L186" s="182">
        <v>100</v>
      </c>
      <c r="M186" s="181">
        <v>127850</v>
      </c>
      <c r="N186" s="180">
        <f t="shared" si="7"/>
        <v>0</v>
      </c>
      <c r="O186" s="130" t="s">
        <v>443</v>
      </c>
    </row>
    <row r="187" spans="1:15" ht="38.25" customHeight="1">
      <c r="A187" s="242"/>
      <c r="B187" s="242"/>
      <c r="C187" s="248"/>
      <c r="D187" s="221" t="s">
        <v>570</v>
      </c>
      <c r="E187" s="222"/>
      <c r="F187" s="222"/>
      <c r="G187" s="222"/>
      <c r="H187" s="222"/>
      <c r="I187" s="223"/>
      <c r="J187" s="181">
        <v>0</v>
      </c>
      <c r="K187" s="181">
        <v>1315</v>
      </c>
      <c r="L187" s="182">
        <v>0</v>
      </c>
      <c r="M187" s="181">
        <v>1315.41</v>
      </c>
      <c r="N187" s="180">
        <f t="shared" si="7"/>
        <v>-0.41000000000008185</v>
      </c>
      <c r="O187" s="130" t="s">
        <v>443</v>
      </c>
    </row>
    <row r="188" spans="1:15" ht="27" customHeight="1">
      <c r="A188" s="224" t="s">
        <v>604</v>
      </c>
      <c r="B188" s="225"/>
      <c r="C188" s="225"/>
      <c r="D188" s="225"/>
      <c r="E188" s="225"/>
      <c r="F188" s="225"/>
      <c r="G188" s="225"/>
      <c r="H188" s="225"/>
      <c r="I188" s="226"/>
      <c r="J188" s="195">
        <v>166099354</v>
      </c>
      <c r="K188" s="196">
        <v>77665763</v>
      </c>
      <c r="L188" s="197">
        <v>46.76</v>
      </c>
      <c r="M188" s="196">
        <f>+M189+M194</f>
        <v>77089852.359999999</v>
      </c>
      <c r="N188" s="196">
        <f t="shared" si="7"/>
        <v>575910.6400000006</v>
      </c>
      <c r="O188" s="196"/>
    </row>
    <row r="189" spans="1:15" ht="27.75" customHeight="1">
      <c r="A189" s="227" t="s">
        <v>1</v>
      </c>
      <c r="B189" s="227"/>
      <c r="C189" s="218" t="s">
        <v>605</v>
      </c>
      <c r="D189" s="219"/>
      <c r="E189" s="219"/>
      <c r="F189" s="219"/>
      <c r="G189" s="219"/>
      <c r="H189" s="219"/>
      <c r="I189" s="220"/>
      <c r="J189" s="177">
        <v>3558344</v>
      </c>
      <c r="K189" s="178">
        <v>3086420</v>
      </c>
      <c r="L189" s="179">
        <v>86.74</v>
      </c>
      <c r="M189" s="178">
        <f>+M190+M191+M192+M193</f>
        <v>3073863.04</v>
      </c>
      <c r="N189" s="178">
        <f t="shared" si="7"/>
        <v>12556.959999999963</v>
      </c>
      <c r="O189" s="130" t="s">
        <v>443</v>
      </c>
    </row>
    <row r="190" spans="1:15" ht="15.75" customHeight="1">
      <c r="A190" s="228"/>
      <c r="B190" s="228"/>
      <c r="C190" s="198" t="s">
        <v>1</v>
      </c>
      <c r="D190" s="221" t="s">
        <v>606</v>
      </c>
      <c r="E190" s="222"/>
      <c r="F190" s="222"/>
      <c r="G190" s="222"/>
      <c r="H190" s="222"/>
      <c r="I190" s="223"/>
      <c r="J190" s="181">
        <v>188000</v>
      </c>
      <c r="K190" s="181">
        <v>104200</v>
      </c>
      <c r="L190" s="182">
        <v>55.43</v>
      </c>
      <c r="M190" s="181">
        <v>104200</v>
      </c>
      <c r="N190" s="180">
        <f t="shared" si="7"/>
        <v>0</v>
      </c>
      <c r="O190" s="130" t="s">
        <v>443</v>
      </c>
    </row>
    <row r="191" spans="1:15" ht="58.5" customHeight="1">
      <c r="A191" s="241" t="s">
        <v>1</v>
      </c>
      <c r="B191" s="241"/>
      <c r="C191" s="231"/>
      <c r="D191" s="221" t="s">
        <v>607</v>
      </c>
      <c r="E191" s="222"/>
      <c r="F191" s="222"/>
      <c r="G191" s="222"/>
      <c r="H191" s="222"/>
      <c r="I191" s="223"/>
      <c r="J191" s="181">
        <v>3330344</v>
      </c>
      <c r="K191" s="181">
        <v>2940174</v>
      </c>
      <c r="L191" s="182">
        <v>88.28</v>
      </c>
      <c r="M191" s="181">
        <v>2934784.79</v>
      </c>
      <c r="N191" s="180">
        <f t="shared" si="7"/>
        <v>5389.2099999999627</v>
      </c>
      <c r="O191" s="194" t="s">
        <v>608</v>
      </c>
    </row>
    <row r="192" spans="1:15" ht="116.25" customHeight="1">
      <c r="A192" s="241"/>
      <c r="B192" s="241"/>
      <c r="C192" s="231"/>
      <c r="D192" s="221" t="s">
        <v>560</v>
      </c>
      <c r="E192" s="222"/>
      <c r="F192" s="222"/>
      <c r="G192" s="222"/>
      <c r="H192" s="222"/>
      <c r="I192" s="223"/>
      <c r="J192" s="181">
        <v>40000</v>
      </c>
      <c r="K192" s="181">
        <v>42004</v>
      </c>
      <c r="L192" s="182">
        <v>105.01</v>
      </c>
      <c r="M192" s="181">
        <v>34851.049999999996</v>
      </c>
      <c r="N192" s="180">
        <f t="shared" si="7"/>
        <v>7152.9500000000044</v>
      </c>
      <c r="O192" s="199" t="s">
        <v>609</v>
      </c>
    </row>
    <row r="193" spans="1:15" ht="15.75" customHeight="1">
      <c r="A193" s="241"/>
      <c r="B193" s="241"/>
      <c r="C193" s="231"/>
      <c r="D193" s="221" t="s">
        <v>542</v>
      </c>
      <c r="E193" s="222"/>
      <c r="F193" s="222"/>
      <c r="G193" s="222"/>
      <c r="H193" s="222"/>
      <c r="I193" s="223"/>
      <c r="J193" s="181">
        <v>0</v>
      </c>
      <c r="K193" s="181">
        <v>42</v>
      </c>
      <c r="L193" s="182">
        <v>0</v>
      </c>
      <c r="M193" s="181">
        <v>27.2</v>
      </c>
      <c r="N193" s="180">
        <f t="shared" si="7"/>
        <v>14.8</v>
      </c>
      <c r="O193" s="194"/>
    </row>
    <row r="194" spans="1:15" ht="15.75" customHeight="1">
      <c r="A194" s="241" t="s">
        <v>1</v>
      </c>
      <c r="B194" s="241"/>
      <c r="C194" s="218" t="s">
        <v>610</v>
      </c>
      <c r="D194" s="219"/>
      <c r="E194" s="219"/>
      <c r="F194" s="219"/>
      <c r="G194" s="219"/>
      <c r="H194" s="219"/>
      <c r="I194" s="220"/>
      <c r="J194" s="177">
        <v>162541010</v>
      </c>
      <c r="K194" s="178">
        <v>74579343</v>
      </c>
      <c r="L194" s="179">
        <v>45.88</v>
      </c>
      <c r="M194" s="178">
        <f>+M195+M196</f>
        <v>74015989.319999993</v>
      </c>
      <c r="N194" s="178">
        <f t="shared" si="7"/>
        <v>563353.68000000715</v>
      </c>
      <c r="O194" s="190"/>
    </row>
    <row r="195" spans="1:15" s="186" customFormat="1" ht="44.25" customHeight="1">
      <c r="A195" s="241"/>
      <c r="B195" s="241"/>
      <c r="C195" s="243" t="s">
        <v>1</v>
      </c>
      <c r="D195" s="233" t="s">
        <v>611</v>
      </c>
      <c r="E195" s="234"/>
      <c r="F195" s="234"/>
      <c r="G195" s="234"/>
      <c r="H195" s="234"/>
      <c r="I195" s="235"/>
      <c r="J195" s="183">
        <v>43341010</v>
      </c>
      <c r="K195" s="183">
        <v>19197980</v>
      </c>
      <c r="L195" s="184">
        <v>44.3</v>
      </c>
      <c r="M195" s="183">
        <v>18658599</v>
      </c>
      <c r="N195" s="185">
        <f t="shared" si="7"/>
        <v>539381</v>
      </c>
      <c r="O195" s="200" t="s">
        <v>612</v>
      </c>
    </row>
    <row r="196" spans="1:15" s="186" customFormat="1" ht="50.25" customHeight="1">
      <c r="A196" s="242"/>
      <c r="B196" s="242"/>
      <c r="C196" s="244"/>
      <c r="D196" s="233" t="s">
        <v>613</v>
      </c>
      <c r="E196" s="234"/>
      <c r="F196" s="234"/>
      <c r="G196" s="234"/>
      <c r="H196" s="234"/>
      <c r="I196" s="235"/>
      <c r="J196" s="183">
        <v>119200000</v>
      </c>
      <c r="K196" s="183">
        <v>55381363</v>
      </c>
      <c r="L196" s="184">
        <v>46.46</v>
      </c>
      <c r="M196" s="183">
        <v>55357390.32</v>
      </c>
      <c r="N196" s="185">
        <f t="shared" si="7"/>
        <v>23972.679999999702</v>
      </c>
      <c r="O196" s="200" t="s">
        <v>614</v>
      </c>
    </row>
    <row r="197" spans="1:15" ht="21.95" customHeight="1">
      <c r="A197" s="224" t="s">
        <v>224</v>
      </c>
      <c r="B197" s="225"/>
      <c r="C197" s="225"/>
      <c r="D197" s="225"/>
      <c r="E197" s="225"/>
      <c r="F197" s="225"/>
      <c r="G197" s="225"/>
      <c r="H197" s="225"/>
      <c r="I197" s="245"/>
      <c r="J197" s="172">
        <v>391643454</v>
      </c>
      <c r="K197" s="173">
        <v>186469007</v>
      </c>
      <c r="L197" s="174">
        <v>47.61</v>
      </c>
      <c r="M197" s="173">
        <f>+M198+M200+M202+M205+M207+M215</f>
        <v>185637720.07999998</v>
      </c>
      <c r="N197" s="173">
        <f t="shared" si="7"/>
        <v>831286.92000001669</v>
      </c>
      <c r="O197" s="175"/>
    </row>
    <row r="198" spans="1:15" s="186" customFormat="1" ht="15.75" customHeight="1">
      <c r="A198" s="201" t="s">
        <v>1</v>
      </c>
      <c r="B198" s="202"/>
      <c r="C198" s="250" t="s">
        <v>615</v>
      </c>
      <c r="D198" s="251"/>
      <c r="E198" s="251"/>
      <c r="F198" s="251"/>
      <c r="G198" s="251"/>
      <c r="H198" s="251"/>
      <c r="I198" s="252"/>
      <c r="J198" s="203">
        <v>23310577</v>
      </c>
      <c r="K198" s="204">
        <v>14344968</v>
      </c>
      <c r="L198" s="205">
        <v>61.54</v>
      </c>
      <c r="M198" s="204">
        <f>+M199</f>
        <v>14344968</v>
      </c>
      <c r="N198" s="204">
        <f t="shared" si="7"/>
        <v>0</v>
      </c>
      <c r="O198" s="130" t="s">
        <v>443</v>
      </c>
    </row>
    <row r="199" spans="1:15" s="186" customFormat="1" ht="15.75" customHeight="1">
      <c r="A199" s="206"/>
      <c r="B199" s="206"/>
      <c r="C199" s="191" t="s">
        <v>1</v>
      </c>
      <c r="D199" s="233" t="s">
        <v>616</v>
      </c>
      <c r="E199" s="234"/>
      <c r="F199" s="234"/>
      <c r="G199" s="234"/>
      <c r="H199" s="234"/>
      <c r="I199" s="235"/>
      <c r="J199" s="183">
        <v>23310577</v>
      </c>
      <c r="K199" s="183">
        <v>14344968</v>
      </c>
      <c r="L199" s="184">
        <v>61.54</v>
      </c>
      <c r="M199" s="183">
        <v>14344968</v>
      </c>
      <c r="N199" s="185">
        <f t="shared" si="7"/>
        <v>0</v>
      </c>
      <c r="O199" s="130" t="s">
        <v>443</v>
      </c>
    </row>
    <row r="200" spans="1:15" s="186" customFormat="1" ht="15.75" customHeight="1">
      <c r="A200" s="206"/>
      <c r="B200" s="206"/>
      <c r="C200" s="250" t="s">
        <v>617</v>
      </c>
      <c r="D200" s="251"/>
      <c r="E200" s="251"/>
      <c r="F200" s="251"/>
      <c r="G200" s="251"/>
      <c r="H200" s="251"/>
      <c r="I200" s="252"/>
      <c r="J200" s="203">
        <v>91127958</v>
      </c>
      <c r="K200" s="204">
        <v>45563982</v>
      </c>
      <c r="L200" s="205">
        <v>50</v>
      </c>
      <c r="M200" s="204">
        <f>+M201</f>
        <v>45563982</v>
      </c>
      <c r="N200" s="204">
        <f t="shared" si="7"/>
        <v>0</v>
      </c>
      <c r="O200" s="130" t="s">
        <v>443</v>
      </c>
    </row>
    <row r="201" spans="1:15" s="186" customFormat="1" ht="15.75" customHeight="1">
      <c r="A201" s="206"/>
      <c r="B201" s="206"/>
      <c r="C201" s="191" t="s">
        <v>1</v>
      </c>
      <c r="D201" s="233" t="s">
        <v>616</v>
      </c>
      <c r="E201" s="234"/>
      <c r="F201" s="234"/>
      <c r="G201" s="234"/>
      <c r="H201" s="234"/>
      <c r="I201" s="235"/>
      <c r="J201" s="183">
        <v>91127958</v>
      </c>
      <c r="K201" s="183">
        <v>45563982</v>
      </c>
      <c r="L201" s="184">
        <v>50</v>
      </c>
      <c r="M201" s="183">
        <v>45563982</v>
      </c>
      <c r="N201" s="185">
        <f t="shared" si="7"/>
        <v>0</v>
      </c>
      <c r="O201" s="130" t="s">
        <v>443</v>
      </c>
    </row>
    <row r="202" spans="1:15" ht="15.75" customHeight="1">
      <c r="A202" s="206"/>
      <c r="B202" s="206"/>
      <c r="C202" s="218" t="s">
        <v>618</v>
      </c>
      <c r="D202" s="219"/>
      <c r="E202" s="219"/>
      <c r="F202" s="219"/>
      <c r="G202" s="219"/>
      <c r="H202" s="219"/>
      <c r="I202" s="220"/>
      <c r="J202" s="177">
        <v>1200000</v>
      </c>
      <c r="K202" s="178">
        <v>761829</v>
      </c>
      <c r="L202" s="179">
        <v>63.49</v>
      </c>
      <c r="M202" s="178">
        <v>728963.17</v>
      </c>
      <c r="N202" s="178">
        <f t="shared" si="7"/>
        <v>32865.829999999958</v>
      </c>
      <c r="O202" s="130" t="s">
        <v>443</v>
      </c>
    </row>
    <row r="203" spans="1:15" ht="74.25" customHeight="1">
      <c r="A203" s="206"/>
      <c r="B203" s="206"/>
      <c r="C203" s="230" t="s">
        <v>1</v>
      </c>
      <c r="D203" s="221" t="s">
        <v>542</v>
      </c>
      <c r="E203" s="222"/>
      <c r="F203" s="222"/>
      <c r="G203" s="222"/>
      <c r="H203" s="222"/>
      <c r="I203" s="223"/>
      <c r="J203" s="181">
        <v>1200000</v>
      </c>
      <c r="K203" s="181">
        <v>724484</v>
      </c>
      <c r="L203" s="182">
        <v>60.37</v>
      </c>
      <c r="M203" s="181">
        <v>697081.87999999989</v>
      </c>
      <c r="N203" s="180">
        <f t="shared" si="7"/>
        <v>27402.120000000112</v>
      </c>
      <c r="O203" s="194" t="s">
        <v>619</v>
      </c>
    </row>
    <row r="204" spans="1:15" ht="57.75" customHeight="1">
      <c r="A204" s="206"/>
      <c r="B204" s="206"/>
      <c r="C204" s="248"/>
      <c r="D204" s="221" t="s">
        <v>543</v>
      </c>
      <c r="E204" s="222"/>
      <c r="F204" s="222"/>
      <c r="G204" s="222"/>
      <c r="H204" s="222"/>
      <c r="I204" s="223"/>
      <c r="J204" s="181">
        <v>0</v>
      </c>
      <c r="K204" s="181">
        <v>37345</v>
      </c>
      <c r="L204" s="182">
        <v>0</v>
      </c>
      <c r="M204" s="181">
        <v>31881.29</v>
      </c>
      <c r="N204" s="180">
        <f t="shared" si="7"/>
        <v>5463.7099999999991</v>
      </c>
      <c r="O204" s="188" t="s">
        <v>620</v>
      </c>
    </row>
    <row r="205" spans="1:15" ht="15.75" customHeight="1">
      <c r="A205" s="206"/>
      <c r="B205" s="206"/>
      <c r="C205" s="218" t="s">
        <v>621</v>
      </c>
      <c r="D205" s="219"/>
      <c r="E205" s="219"/>
      <c r="F205" s="219"/>
      <c r="G205" s="219"/>
      <c r="H205" s="219"/>
      <c r="I205" s="220"/>
      <c r="J205" s="177">
        <v>70360316</v>
      </c>
      <c r="K205" s="178">
        <v>35180160</v>
      </c>
      <c r="L205" s="179">
        <v>50</v>
      </c>
      <c r="M205" s="178">
        <f>+M206</f>
        <v>35180160</v>
      </c>
      <c r="N205" s="178">
        <f t="shared" si="7"/>
        <v>0</v>
      </c>
      <c r="O205" s="130" t="s">
        <v>443</v>
      </c>
    </row>
    <row r="206" spans="1:15" s="186" customFormat="1" ht="15.75" customHeight="1">
      <c r="A206" s="206"/>
      <c r="B206" s="206"/>
      <c r="C206" s="191" t="s">
        <v>1</v>
      </c>
      <c r="D206" s="233" t="s">
        <v>616</v>
      </c>
      <c r="E206" s="234"/>
      <c r="F206" s="234"/>
      <c r="G206" s="234"/>
      <c r="H206" s="234"/>
      <c r="I206" s="235"/>
      <c r="J206" s="183">
        <v>70360316</v>
      </c>
      <c r="K206" s="183">
        <v>35180160</v>
      </c>
      <c r="L206" s="184">
        <v>50</v>
      </c>
      <c r="M206" s="183">
        <v>35180160</v>
      </c>
      <c r="N206" s="185">
        <f t="shared" si="7"/>
        <v>0</v>
      </c>
      <c r="O206" s="130" t="s">
        <v>443</v>
      </c>
    </row>
    <row r="207" spans="1:15" ht="15.75" customHeight="1">
      <c r="A207" s="206"/>
      <c r="B207" s="206"/>
      <c r="C207" s="218" t="s">
        <v>622</v>
      </c>
      <c r="D207" s="219"/>
      <c r="E207" s="219"/>
      <c r="F207" s="219"/>
      <c r="G207" s="219"/>
      <c r="H207" s="219"/>
      <c r="I207" s="220"/>
      <c r="J207" s="177">
        <v>156495743</v>
      </c>
      <c r="K207" s="178">
        <v>54721060</v>
      </c>
      <c r="L207" s="179">
        <v>34.97</v>
      </c>
      <c r="M207" s="178">
        <f>SUM(M208:M214)</f>
        <v>53929304.079999998</v>
      </c>
      <c r="N207" s="178">
        <f t="shared" si="7"/>
        <v>791755.92000000179</v>
      </c>
      <c r="O207" s="130" t="s">
        <v>443</v>
      </c>
    </row>
    <row r="208" spans="1:15" ht="60" customHeight="1">
      <c r="A208" s="206"/>
      <c r="B208" s="206"/>
      <c r="C208" s="230" t="s">
        <v>1</v>
      </c>
      <c r="D208" s="221" t="s">
        <v>542</v>
      </c>
      <c r="E208" s="222"/>
      <c r="F208" s="222"/>
      <c r="G208" s="222"/>
      <c r="H208" s="222"/>
      <c r="I208" s="223"/>
      <c r="J208" s="181">
        <v>0</v>
      </c>
      <c r="K208" s="181">
        <v>257205</v>
      </c>
      <c r="L208" s="182">
        <v>0</v>
      </c>
      <c r="M208" s="181">
        <v>218078.37</v>
      </c>
      <c r="N208" s="180">
        <f t="shared" si="7"/>
        <v>39126.630000000005</v>
      </c>
      <c r="O208" s="194" t="s">
        <v>623</v>
      </c>
    </row>
    <row r="209" spans="1:15" s="186" customFormat="1" ht="39" customHeight="1">
      <c r="A209" s="206"/>
      <c r="B209" s="206"/>
      <c r="C209" s="231"/>
      <c r="D209" s="233" t="s">
        <v>569</v>
      </c>
      <c r="E209" s="234"/>
      <c r="F209" s="234"/>
      <c r="G209" s="234"/>
      <c r="H209" s="234"/>
      <c r="I209" s="235"/>
      <c r="J209" s="183">
        <v>12844717</v>
      </c>
      <c r="K209" s="183">
        <v>1708721</v>
      </c>
      <c r="L209" s="184">
        <v>13.3</v>
      </c>
      <c r="M209" s="183">
        <v>1708721.49</v>
      </c>
      <c r="N209" s="185">
        <f t="shared" si="7"/>
        <v>-0.48999999999068677</v>
      </c>
      <c r="O209" s="130" t="s">
        <v>443</v>
      </c>
    </row>
    <row r="210" spans="1:15" s="186" customFormat="1" ht="37.5" customHeight="1">
      <c r="A210" s="206"/>
      <c r="B210" s="206"/>
      <c r="C210" s="231"/>
      <c r="D210" s="233" t="s">
        <v>566</v>
      </c>
      <c r="E210" s="234"/>
      <c r="F210" s="234"/>
      <c r="G210" s="234"/>
      <c r="H210" s="234"/>
      <c r="I210" s="235"/>
      <c r="J210" s="183">
        <v>26200000</v>
      </c>
      <c r="K210" s="183">
        <v>11350000</v>
      </c>
      <c r="L210" s="184">
        <v>43.32</v>
      </c>
      <c r="M210" s="183">
        <v>11350000</v>
      </c>
      <c r="N210" s="185">
        <f t="shared" si="7"/>
        <v>0</v>
      </c>
      <c r="O210" s="130" t="s">
        <v>443</v>
      </c>
    </row>
    <row r="211" spans="1:15" s="186" customFormat="1" ht="37.5" customHeight="1">
      <c r="A211" s="206"/>
      <c r="B211" s="206"/>
      <c r="C211" s="231"/>
      <c r="D211" s="233" t="s">
        <v>578</v>
      </c>
      <c r="E211" s="234"/>
      <c r="F211" s="234"/>
      <c r="G211" s="234"/>
      <c r="H211" s="234"/>
      <c r="I211" s="235"/>
      <c r="J211" s="183">
        <v>102746394</v>
      </c>
      <c r="K211" s="183">
        <v>34177843</v>
      </c>
      <c r="L211" s="184">
        <v>33.26</v>
      </c>
      <c r="M211" s="183">
        <v>34177843.07</v>
      </c>
      <c r="N211" s="185">
        <f t="shared" si="7"/>
        <v>-7.0000000298023224E-2</v>
      </c>
      <c r="O211" s="130" t="s">
        <v>443</v>
      </c>
    </row>
    <row r="212" spans="1:15" s="186" customFormat="1" ht="37.5" customHeight="1">
      <c r="A212" s="206"/>
      <c r="B212" s="206"/>
      <c r="C212" s="231"/>
      <c r="D212" s="233" t="s">
        <v>624</v>
      </c>
      <c r="E212" s="234"/>
      <c r="F212" s="234"/>
      <c r="G212" s="234"/>
      <c r="H212" s="234"/>
      <c r="I212" s="235"/>
      <c r="J212" s="183">
        <v>500000</v>
      </c>
      <c r="K212" s="183">
        <v>150000</v>
      </c>
      <c r="L212" s="184">
        <v>30</v>
      </c>
      <c r="M212" s="183">
        <v>150000</v>
      </c>
      <c r="N212" s="185">
        <f t="shared" si="7"/>
        <v>0</v>
      </c>
      <c r="O212" s="130" t="s">
        <v>443</v>
      </c>
    </row>
    <row r="213" spans="1:15" s="186" customFormat="1" ht="38.25" customHeight="1">
      <c r="A213" s="206"/>
      <c r="B213" s="206"/>
      <c r="C213" s="231"/>
      <c r="D213" s="233" t="s">
        <v>625</v>
      </c>
      <c r="E213" s="234"/>
      <c r="F213" s="234"/>
      <c r="G213" s="234"/>
      <c r="H213" s="234"/>
      <c r="I213" s="235"/>
      <c r="J213" s="183">
        <v>14000000</v>
      </c>
      <c r="K213" s="183">
        <v>6300000</v>
      </c>
      <c r="L213" s="184">
        <v>45</v>
      </c>
      <c r="M213" s="183">
        <v>6300000</v>
      </c>
      <c r="N213" s="185">
        <f t="shared" si="7"/>
        <v>0</v>
      </c>
      <c r="O213" s="130" t="s">
        <v>443</v>
      </c>
    </row>
    <row r="214" spans="1:15" s="186" customFormat="1" ht="88.5" customHeight="1">
      <c r="A214" s="206"/>
      <c r="B214" s="206"/>
      <c r="C214" s="248"/>
      <c r="D214" s="233" t="s">
        <v>626</v>
      </c>
      <c r="E214" s="234"/>
      <c r="F214" s="234"/>
      <c r="G214" s="234"/>
      <c r="H214" s="234"/>
      <c r="I214" s="235"/>
      <c r="J214" s="183">
        <v>204632</v>
      </c>
      <c r="K214" s="183">
        <v>777290</v>
      </c>
      <c r="L214" s="184">
        <v>379.85</v>
      </c>
      <c r="M214" s="183">
        <v>24661.15</v>
      </c>
      <c r="N214" s="185">
        <f t="shared" si="7"/>
        <v>752628.85</v>
      </c>
      <c r="O214" s="200" t="s">
        <v>627</v>
      </c>
    </row>
    <row r="215" spans="1:15" ht="15.75" customHeight="1">
      <c r="A215" s="206"/>
      <c r="B215" s="206"/>
      <c r="C215" s="218" t="s">
        <v>628</v>
      </c>
      <c r="D215" s="219"/>
      <c r="E215" s="219"/>
      <c r="F215" s="219"/>
      <c r="G215" s="219"/>
      <c r="H215" s="219"/>
      <c r="I215" s="220"/>
      <c r="J215" s="177">
        <v>49148860</v>
      </c>
      <c r="K215" s="178">
        <v>35897008</v>
      </c>
      <c r="L215" s="179">
        <v>73.040000000000006</v>
      </c>
      <c r="M215" s="178">
        <f>SUM(M216:M220)</f>
        <v>35890342.829999998</v>
      </c>
      <c r="N215" s="178">
        <f t="shared" si="7"/>
        <v>6665.1700000017881</v>
      </c>
      <c r="O215" s="130" t="s">
        <v>443</v>
      </c>
    </row>
    <row r="216" spans="1:15" ht="15.75" customHeight="1">
      <c r="A216" s="241" t="s">
        <v>1</v>
      </c>
      <c r="B216" s="241"/>
      <c r="C216" s="231"/>
      <c r="D216" s="221" t="s">
        <v>585</v>
      </c>
      <c r="E216" s="222"/>
      <c r="F216" s="222"/>
      <c r="G216" s="222"/>
      <c r="H216" s="222"/>
      <c r="I216" s="223"/>
      <c r="J216" s="181">
        <v>117</v>
      </c>
      <c r="K216" s="181">
        <v>116</v>
      </c>
      <c r="L216" s="182">
        <v>99.37</v>
      </c>
      <c r="M216" s="181">
        <v>116.26</v>
      </c>
      <c r="N216" s="178">
        <f t="shared" si="7"/>
        <v>-0.26000000000000512</v>
      </c>
      <c r="O216" s="130" t="s">
        <v>443</v>
      </c>
    </row>
    <row r="217" spans="1:15" ht="59.25" customHeight="1">
      <c r="A217" s="241"/>
      <c r="B217" s="241"/>
      <c r="C217" s="231"/>
      <c r="D217" s="221" t="s">
        <v>542</v>
      </c>
      <c r="E217" s="222"/>
      <c r="F217" s="222"/>
      <c r="G217" s="222"/>
      <c r="H217" s="222"/>
      <c r="I217" s="223"/>
      <c r="J217" s="181">
        <v>0</v>
      </c>
      <c r="K217" s="181">
        <v>32336</v>
      </c>
      <c r="L217" s="182">
        <v>0</v>
      </c>
      <c r="M217" s="181">
        <v>25675.77</v>
      </c>
      <c r="N217" s="178">
        <f t="shared" si="7"/>
        <v>6660.23</v>
      </c>
      <c r="O217" s="188" t="s">
        <v>574</v>
      </c>
    </row>
    <row r="218" spans="1:15" s="186" customFormat="1" ht="37.5" customHeight="1">
      <c r="A218" s="241"/>
      <c r="B218" s="241"/>
      <c r="C218" s="231"/>
      <c r="D218" s="233" t="s">
        <v>569</v>
      </c>
      <c r="E218" s="234"/>
      <c r="F218" s="234"/>
      <c r="G218" s="234"/>
      <c r="H218" s="234"/>
      <c r="I218" s="235"/>
      <c r="J218" s="183">
        <v>15633743</v>
      </c>
      <c r="K218" s="183">
        <v>10114987</v>
      </c>
      <c r="L218" s="184">
        <v>64.7</v>
      </c>
      <c r="M218" s="183">
        <v>10114987.329999998</v>
      </c>
      <c r="N218" s="204">
        <f t="shared" si="7"/>
        <v>-0.32999999821186066</v>
      </c>
      <c r="O218" s="130" t="s">
        <v>443</v>
      </c>
    </row>
    <row r="219" spans="1:15" s="186" customFormat="1" ht="36.75" customHeight="1">
      <c r="A219" s="241"/>
      <c r="B219" s="241"/>
      <c r="C219" s="231"/>
      <c r="D219" s="233" t="s">
        <v>567</v>
      </c>
      <c r="E219" s="234"/>
      <c r="F219" s="234"/>
      <c r="G219" s="234"/>
      <c r="H219" s="234"/>
      <c r="I219" s="235"/>
      <c r="J219" s="183">
        <v>33145000</v>
      </c>
      <c r="K219" s="183">
        <v>25484432</v>
      </c>
      <c r="L219" s="184">
        <v>76.89</v>
      </c>
      <c r="M219" s="183">
        <v>25484432</v>
      </c>
      <c r="N219" s="204">
        <f t="shared" si="7"/>
        <v>0</v>
      </c>
      <c r="O219" s="130" t="s">
        <v>443</v>
      </c>
    </row>
    <row r="220" spans="1:15" ht="36" customHeight="1">
      <c r="A220" s="242"/>
      <c r="B220" s="242"/>
      <c r="C220" s="248"/>
      <c r="D220" s="221" t="s">
        <v>572</v>
      </c>
      <c r="E220" s="222"/>
      <c r="F220" s="222"/>
      <c r="G220" s="222"/>
      <c r="H220" s="222"/>
      <c r="I220" s="223"/>
      <c r="J220" s="181">
        <v>370000</v>
      </c>
      <c r="K220" s="181">
        <v>265136</v>
      </c>
      <c r="L220" s="182">
        <v>71.66</v>
      </c>
      <c r="M220" s="181">
        <v>265131.46999999997</v>
      </c>
      <c r="N220" s="178">
        <f t="shared" si="7"/>
        <v>4.5300000000279397</v>
      </c>
      <c r="O220" s="130" t="s">
        <v>443</v>
      </c>
    </row>
    <row r="221" spans="1:15" ht="21.95" customHeight="1">
      <c r="A221" s="224" t="s">
        <v>238</v>
      </c>
      <c r="B221" s="225"/>
      <c r="C221" s="225"/>
      <c r="D221" s="225"/>
      <c r="E221" s="225"/>
      <c r="F221" s="225"/>
      <c r="G221" s="225"/>
      <c r="H221" s="225"/>
      <c r="I221" s="245"/>
      <c r="J221" s="172">
        <v>149976</v>
      </c>
      <c r="K221" s="173">
        <v>149424</v>
      </c>
      <c r="L221" s="174">
        <v>99.63</v>
      </c>
      <c r="M221" s="173">
        <f>+M222+M224+M228+M231+M233+M236+M240</f>
        <v>146478.95000000001</v>
      </c>
      <c r="N221" s="173">
        <f t="shared" si="7"/>
        <v>2945.0499999999884</v>
      </c>
      <c r="O221" s="175"/>
    </row>
    <row r="222" spans="1:15" ht="15.75" customHeight="1">
      <c r="A222" s="227" t="s">
        <v>1</v>
      </c>
      <c r="B222" s="227"/>
      <c r="C222" s="218" t="s">
        <v>239</v>
      </c>
      <c r="D222" s="219"/>
      <c r="E222" s="219"/>
      <c r="F222" s="219"/>
      <c r="G222" s="219"/>
      <c r="H222" s="219"/>
      <c r="I222" s="220"/>
      <c r="J222" s="177">
        <v>60000</v>
      </c>
      <c r="K222" s="178">
        <v>60000</v>
      </c>
      <c r="L222" s="179">
        <v>100</v>
      </c>
      <c r="M222" s="178">
        <f>+M223</f>
        <v>60000</v>
      </c>
      <c r="N222" s="178">
        <f t="shared" si="7"/>
        <v>0</v>
      </c>
      <c r="O222" s="130" t="s">
        <v>443</v>
      </c>
    </row>
    <row r="223" spans="1:15" s="186" customFormat="1" ht="24" customHeight="1">
      <c r="A223" s="228"/>
      <c r="B223" s="228"/>
      <c r="C223" s="191" t="s">
        <v>1</v>
      </c>
      <c r="D223" s="233" t="s">
        <v>581</v>
      </c>
      <c r="E223" s="234"/>
      <c r="F223" s="234"/>
      <c r="G223" s="234"/>
      <c r="H223" s="234"/>
      <c r="I223" s="235"/>
      <c r="J223" s="183">
        <v>60000</v>
      </c>
      <c r="K223" s="183">
        <v>60000</v>
      </c>
      <c r="L223" s="184">
        <v>100</v>
      </c>
      <c r="M223" s="183">
        <v>60000</v>
      </c>
      <c r="N223" s="185">
        <f t="shared" si="7"/>
        <v>0</v>
      </c>
      <c r="O223" s="130" t="s">
        <v>443</v>
      </c>
    </row>
    <row r="224" spans="1:15" ht="15.75" customHeight="1">
      <c r="A224" s="228"/>
      <c r="B224" s="228"/>
      <c r="C224" s="218" t="s">
        <v>244</v>
      </c>
      <c r="D224" s="219"/>
      <c r="E224" s="219"/>
      <c r="F224" s="219"/>
      <c r="G224" s="219"/>
      <c r="H224" s="219"/>
      <c r="I224" s="220"/>
      <c r="J224" s="177">
        <v>0</v>
      </c>
      <c r="K224" s="178">
        <v>873</v>
      </c>
      <c r="L224" s="179">
        <v>0</v>
      </c>
      <c r="M224" s="178">
        <f>SUM(M225:M227)</f>
        <v>673.89</v>
      </c>
      <c r="N224" s="178">
        <f t="shared" si="7"/>
        <v>199.11</v>
      </c>
      <c r="O224" s="130" t="s">
        <v>443</v>
      </c>
    </row>
    <row r="225" spans="1:15" ht="15.75" customHeight="1">
      <c r="A225" s="228"/>
      <c r="B225" s="228"/>
      <c r="C225" s="230" t="s">
        <v>1</v>
      </c>
      <c r="D225" s="221" t="s">
        <v>560</v>
      </c>
      <c r="E225" s="222"/>
      <c r="F225" s="222"/>
      <c r="G225" s="222"/>
      <c r="H225" s="222"/>
      <c r="I225" s="223"/>
      <c r="J225" s="181">
        <v>0</v>
      </c>
      <c r="K225" s="181">
        <v>26</v>
      </c>
      <c r="L225" s="182">
        <v>0</v>
      </c>
      <c r="M225" s="181">
        <v>26</v>
      </c>
      <c r="N225" s="180">
        <f t="shared" si="7"/>
        <v>0</v>
      </c>
      <c r="O225" s="130" t="s">
        <v>443</v>
      </c>
    </row>
    <row r="226" spans="1:15" ht="15.75" customHeight="1">
      <c r="A226" s="228"/>
      <c r="B226" s="228"/>
      <c r="C226" s="231"/>
      <c r="D226" s="221" t="s">
        <v>542</v>
      </c>
      <c r="E226" s="222"/>
      <c r="F226" s="222"/>
      <c r="G226" s="222"/>
      <c r="H226" s="222"/>
      <c r="I226" s="223"/>
      <c r="J226" s="181">
        <v>0</v>
      </c>
      <c r="K226" s="181">
        <v>710</v>
      </c>
      <c r="L226" s="182">
        <v>0</v>
      </c>
      <c r="M226" s="181">
        <v>532.89</v>
      </c>
      <c r="N226" s="180">
        <f t="shared" si="7"/>
        <v>177.11</v>
      </c>
      <c r="O226" s="130" t="s">
        <v>443</v>
      </c>
    </row>
    <row r="227" spans="1:15" ht="15.75" customHeight="1">
      <c r="A227" s="228"/>
      <c r="B227" s="228"/>
      <c r="C227" s="248"/>
      <c r="D227" s="221" t="s">
        <v>543</v>
      </c>
      <c r="E227" s="222"/>
      <c r="F227" s="222"/>
      <c r="G227" s="222"/>
      <c r="H227" s="222"/>
      <c r="I227" s="223"/>
      <c r="J227" s="181">
        <v>0</v>
      </c>
      <c r="K227" s="181">
        <v>137</v>
      </c>
      <c r="L227" s="182">
        <v>0</v>
      </c>
      <c r="M227" s="181">
        <v>115</v>
      </c>
      <c r="N227" s="180">
        <f t="shared" si="7"/>
        <v>22</v>
      </c>
      <c r="O227" s="130" t="s">
        <v>443</v>
      </c>
    </row>
    <row r="228" spans="1:15" ht="15.75" customHeight="1">
      <c r="A228" s="228"/>
      <c r="B228" s="228"/>
      <c r="C228" s="218" t="s">
        <v>247</v>
      </c>
      <c r="D228" s="219"/>
      <c r="E228" s="219"/>
      <c r="F228" s="219"/>
      <c r="G228" s="219"/>
      <c r="H228" s="219"/>
      <c r="I228" s="220"/>
      <c r="J228" s="177">
        <v>0</v>
      </c>
      <c r="K228" s="178">
        <v>5119</v>
      </c>
      <c r="L228" s="179">
        <v>0</v>
      </c>
      <c r="M228" s="178">
        <f>+M229+M230</f>
        <v>4032.29</v>
      </c>
      <c r="N228" s="178">
        <f t="shared" si="7"/>
        <v>1086.71</v>
      </c>
      <c r="O228" s="130" t="s">
        <v>443</v>
      </c>
    </row>
    <row r="229" spans="1:15" ht="15.75" customHeight="1">
      <c r="A229" s="228"/>
      <c r="B229" s="228"/>
      <c r="C229" s="193" t="s">
        <v>1</v>
      </c>
      <c r="D229" s="221" t="s">
        <v>542</v>
      </c>
      <c r="E229" s="222"/>
      <c r="F229" s="222"/>
      <c r="G229" s="222"/>
      <c r="H229" s="222"/>
      <c r="I229" s="223"/>
      <c r="J229" s="181">
        <v>0</v>
      </c>
      <c r="K229" s="181">
        <v>3951</v>
      </c>
      <c r="L229" s="182">
        <v>0</v>
      </c>
      <c r="M229" s="181">
        <v>2991.46</v>
      </c>
      <c r="N229" s="180">
        <f t="shared" si="7"/>
        <v>959.54</v>
      </c>
      <c r="O229" s="130" t="s">
        <v>443</v>
      </c>
    </row>
    <row r="230" spans="1:15" ht="15.75" customHeight="1">
      <c r="A230" s="228"/>
      <c r="B230" s="228"/>
      <c r="C230" s="193"/>
      <c r="D230" s="221" t="s">
        <v>629</v>
      </c>
      <c r="E230" s="222"/>
      <c r="F230" s="222"/>
      <c r="G230" s="222"/>
      <c r="H230" s="222"/>
      <c r="I230" s="223"/>
      <c r="J230" s="181">
        <v>0</v>
      </c>
      <c r="K230" s="181">
        <v>1167.6099999999999</v>
      </c>
      <c r="L230" s="182">
        <v>0</v>
      </c>
      <c r="M230" s="181">
        <v>1040.83</v>
      </c>
      <c r="N230" s="180">
        <f t="shared" si="7"/>
        <v>126.77999999999997</v>
      </c>
      <c r="O230" s="130" t="s">
        <v>443</v>
      </c>
    </row>
    <row r="231" spans="1:15" ht="15.75" customHeight="1">
      <c r="A231" s="228"/>
      <c r="B231" s="228"/>
      <c r="C231" s="218" t="s">
        <v>251</v>
      </c>
      <c r="D231" s="219"/>
      <c r="E231" s="219"/>
      <c r="F231" s="219"/>
      <c r="G231" s="219"/>
      <c r="H231" s="219"/>
      <c r="I231" s="220"/>
      <c r="J231" s="177">
        <v>0</v>
      </c>
      <c r="K231" s="178">
        <v>716</v>
      </c>
      <c r="L231" s="179">
        <v>0</v>
      </c>
      <c r="M231" s="178">
        <f>+M232</f>
        <v>517.80999999999995</v>
      </c>
      <c r="N231" s="207">
        <f t="shared" si="7"/>
        <v>198.19000000000005</v>
      </c>
      <c r="O231" s="130" t="s">
        <v>443</v>
      </c>
    </row>
    <row r="232" spans="1:15" ht="15.75" customHeight="1">
      <c r="A232" s="228"/>
      <c r="B232" s="228"/>
      <c r="C232" s="193" t="s">
        <v>1</v>
      </c>
      <c r="D232" s="221" t="s">
        <v>542</v>
      </c>
      <c r="E232" s="222"/>
      <c r="F232" s="222"/>
      <c r="G232" s="222"/>
      <c r="H232" s="222"/>
      <c r="I232" s="223"/>
      <c r="J232" s="181">
        <v>0</v>
      </c>
      <c r="K232" s="181">
        <v>716</v>
      </c>
      <c r="L232" s="182">
        <v>0</v>
      </c>
      <c r="M232" s="181">
        <v>517.80999999999995</v>
      </c>
      <c r="N232" s="180">
        <f t="shared" si="7"/>
        <v>198.19000000000005</v>
      </c>
      <c r="O232" s="130" t="s">
        <v>443</v>
      </c>
    </row>
    <row r="233" spans="1:15" ht="15.75" customHeight="1">
      <c r="A233" s="228"/>
      <c r="B233" s="228"/>
      <c r="C233" s="218" t="s">
        <v>253</v>
      </c>
      <c r="D233" s="219"/>
      <c r="E233" s="219"/>
      <c r="F233" s="219"/>
      <c r="G233" s="219"/>
      <c r="H233" s="219"/>
      <c r="I233" s="220"/>
      <c r="J233" s="177">
        <v>0</v>
      </c>
      <c r="K233" s="178">
        <v>4535</v>
      </c>
      <c r="L233" s="179">
        <v>0</v>
      </c>
      <c r="M233" s="178">
        <f>SUM(M234:M235)</f>
        <v>3629.3999999999996</v>
      </c>
      <c r="N233" s="178">
        <f t="shared" ref="N233:N296" si="8">+K233-M233</f>
        <v>905.60000000000036</v>
      </c>
      <c r="O233" s="130" t="s">
        <v>443</v>
      </c>
    </row>
    <row r="234" spans="1:15" ht="15.75" customHeight="1">
      <c r="A234" s="228"/>
      <c r="B234" s="228"/>
      <c r="C234" s="230" t="s">
        <v>1</v>
      </c>
      <c r="D234" s="221" t="s">
        <v>542</v>
      </c>
      <c r="E234" s="222"/>
      <c r="F234" s="222"/>
      <c r="G234" s="222"/>
      <c r="H234" s="222"/>
      <c r="I234" s="223"/>
      <c r="J234" s="181">
        <v>0</v>
      </c>
      <c r="K234" s="181">
        <v>3504</v>
      </c>
      <c r="L234" s="182">
        <v>0</v>
      </c>
      <c r="M234" s="181">
        <v>2682.12</v>
      </c>
      <c r="N234" s="180">
        <f t="shared" si="8"/>
        <v>821.88000000000011</v>
      </c>
      <c r="O234" s="130" t="s">
        <v>443</v>
      </c>
    </row>
    <row r="235" spans="1:15" ht="15.75" customHeight="1">
      <c r="A235" s="228"/>
      <c r="B235" s="228"/>
      <c r="C235" s="248"/>
      <c r="D235" s="221" t="s">
        <v>543</v>
      </c>
      <c r="E235" s="222"/>
      <c r="F235" s="222"/>
      <c r="G235" s="222"/>
      <c r="H235" s="222"/>
      <c r="I235" s="223"/>
      <c r="J235" s="181">
        <v>0</v>
      </c>
      <c r="K235" s="181">
        <v>1032</v>
      </c>
      <c r="L235" s="182">
        <v>0</v>
      </c>
      <c r="M235" s="181">
        <v>947.28</v>
      </c>
      <c r="N235" s="180">
        <f t="shared" si="8"/>
        <v>84.720000000000027</v>
      </c>
      <c r="O235" s="130" t="s">
        <v>443</v>
      </c>
    </row>
    <row r="236" spans="1:15" ht="15.75" customHeight="1">
      <c r="A236" s="228"/>
      <c r="B236" s="228"/>
      <c r="C236" s="218" t="s">
        <v>259</v>
      </c>
      <c r="D236" s="219"/>
      <c r="E236" s="219"/>
      <c r="F236" s="219"/>
      <c r="G236" s="219"/>
      <c r="H236" s="219"/>
      <c r="I236" s="220"/>
      <c r="J236" s="177">
        <v>0</v>
      </c>
      <c r="K236" s="178">
        <v>1343</v>
      </c>
      <c r="L236" s="179">
        <v>0</v>
      </c>
      <c r="M236" s="178">
        <f>SUM(M237:M239)</f>
        <v>971.02</v>
      </c>
      <c r="N236" s="178">
        <f t="shared" si="8"/>
        <v>371.98</v>
      </c>
      <c r="O236" s="130" t="s">
        <v>443</v>
      </c>
    </row>
    <row r="237" spans="1:15" s="186" customFormat="1" ht="15.75" customHeight="1">
      <c r="A237" s="228"/>
      <c r="B237" s="228"/>
      <c r="C237" s="230" t="s">
        <v>1</v>
      </c>
      <c r="D237" s="233" t="s">
        <v>587</v>
      </c>
      <c r="E237" s="234"/>
      <c r="F237" s="234"/>
      <c r="G237" s="234"/>
      <c r="H237" s="234"/>
      <c r="I237" s="235"/>
      <c r="J237" s="183">
        <v>0</v>
      </c>
      <c r="K237" s="183">
        <v>303</v>
      </c>
      <c r="L237" s="184">
        <v>0</v>
      </c>
      <c r="M237" s="183">
        <v>204.97</v>
      </c>
      <c r="N237" s="185">
        <f t="shared" si="8"/>
        <v>98.03</v>
      </c>
      <c r="O237" s="130" t="s">
        <v>443</v>
      </c>
    </row>
    <row r="238" spans="1:15" ht="15.75" customHeight="1">
      <c r="A238" s="228"/>
      <c r="B238" s="228"/>
      <c r="C238" s="231"/>
      <c r="D238" s="221" t="s">
        <v>542</v>
      </c>
      <c r="E238" s="222"/>
      <c r="F238" s="222"/>
      <c r="G238" s="222"/>
      <c r="H238" s="222"/>
      <c r="I238" s="223"/>
      <c r="J238" s="181">
        <v>0</v>
      </c>
      <c r="K238" s="181">
        <v>975</v>
      </c>
      <c r="L238" s="182">
        <v>0</v>
      </c>
      <c r="M238" s="181">
        <v>712.05</v>
      </c>
      <c r="N238" s="180">
        <f t="shared" si="8"/>
        <v>262.95000000000005</v>
      </c>
      <c r="O238" s="130" t="s">
        <v>443</v>
      </c>
    </row>
    <row r="239" spans="1:15" ht="15.75" customHeight="1">
      <c r="A239" s="228"/>
      <c r="B239" s="228"/>
      <c r="C239" s="248"/>
      <c r="D239" s="221" t="s">
        <v>543</v>
      </c>
      <c r="E239" s="222"/>
      <c r="F239" s="222"/>
      <c r="G239" s="222"/>
      <c r="H239" s="222"/>
      <c r="I239" s="223"/>
      <c r="J239" s="181">
        <v>0</v>
      </c>
      <c r="K239" s="181">
        <v>66</v>
      </c>
      <c r="L239" s="182">
        <v>0</v>
      </c>
      <c r="M239" s="181">
        <v>54</v>
      </c>
      <c r="N239" s="180">
        <f t="shared" si="8"/>
        <v>12</v>
      </c>
      <c r="O239" s="130" t="s">
        <v>443</v>
      </c>
    </row>
    <row r="240" spans="1:15" ht="15.75" customHeight="1">
      <c r="A240" s="228"/>
      <c r="B240" s="228"/>
      <c r="C240" s="218" t="s">
        <v>262</v>
      </c>
      <c r="D240" s="219"/>
      <c r="E240" s="219"/>
      <c r="F240" s="219"/>
      <c r="G240" s="219"/>
      <c r="H240" s="219"/>
      <c r="I240" s="220"/>
      <c r="J240" s="177">
        <v>89976</v>
      </c>
      <c r="K240" s="178">
        <v>76838</v>
      </c>
      <c r="L240" s="179">
        <v>85.4</v>
      </c>
      <c r="M240" s="178">
        <f>SUM(M241:M244)</f>
        <v>76654.539999999994</v>
      </c>
      <c r="N240" s="178">
        <f t="shared" si="8"/>
        <v>183.4600000000064</v>
      </c>
      <c r="O240" s="130" t="s">
        <v>443</v>
      </c>
    </row>
    <row r="241" spans="1:15" ht="15.75" customHeight="1">
      <c r="A241" s="228"/>
      <c r="B241" s="228"/>
      <c r="C241" s="230" t="s">
        <v>1</v>
      </c>
      <c r="D241" s="221" t="s">
        <v>542</v>
      </c>
      <c r="E241" s="222"/>
      <c r="F241" s="222"/>
      <c r="G241" s="222"/>
      <c r="H241" s="222"/>
      <c r="I241" s="223"/>
      <c r="J241" s="181">
        <v>0</v>
      </c>
      <c r="K241" s="181">
        <v>862</v>
      </c>
      <c r="L241" s="182">
        <v>0</v>
      </c>
      <c r="M241" s="181">
        <v>678.43</v>
      </c>
      <c r="N241" s="180">
        <f t="shared" si="8"/>
        <v>183.57000000000005</v>
      </c>
      <c r="O241" s="130" t="s">
        <v>443</v>
      </c>
    </row>
    <row r="242" spans="1:15" ht="15.75" customHeight="1">
      <c r="A242" s="228"/>
      <c r="B242" s="228"/>
      <c r="C242" s="231"/>
      <c r="D242" s="221" t="s">
        <v>543</v>
      </c>
      <c r="E242" s="222"/>
      <c r="F242" s="222"/>
      <c r="G242" s="222"/>
      <c r="H242" s="222"/>
      <c r="I242" s="223"/>
      <c r="J242" s="181">
        <v>0</v>
      </c>
      <c r="K242" s="181">
        <v>87</v>
      </c>
      <c r="L242" s="182">
        <v>0</v>
      </c>
      <c r="M242" s="181">
        <v>87.46</v>
      </c>
      <c r="N242" s="180">
        <f t="shared" si="8"/>
        <v>-0.45999999999999375</v>
      </c>
      <c r="O242" s="130" t="s">
        <v>443</v>
      </c>
    </row>
    <row r="243" spans="1:15" s="186" customFormat="1" ht="26.25" customHeight="1">
      <c r="A243" s="228"/>
      <c r="B243" s="228"/>
      <c r="C243" s="231"/>
      <c r="D243" s="233" t="s">
        <v>630</v>
      </c>
      <c r="E243" s="234"/>
      <c r="F243" s="234"/>
      <c r="G243" s="234"/>
      <c r="H243" s="234"/>
      <c r="I243" s="235"/>
      <c r="J243" s="183">
        <v>89976</v>
      </c>
      <c r="K243" s="183">
        <v>75862</v>
      </c>
      <c r="L243" s="184">
        <v>84.31</v>
      </c>
      <c r="M243" s="183">
        <v>75862</v>
      </c>
      <c r="N243" s="185">
        <f t="shared" si="8"/>
        <v>0</v>
      </c>
      <c r="O243" s="130" t="s">
        <v>443</v>
      </c>
    </row>
    <row r="244" spans="1:15" ht="37.5" customHeight="1">
      <c r="A244" s="242"/>
      <c r="B244" s="242"/>
      <c r="C244" s="248"/>
      <c r="D244" s="221" t="s">
        <v>570</v>
      </c>
      <c r="E244" s="222"/>
      <c r="F244" s="222"/>
      <c r="G244" s="222"/>
      <c r="H244" s="222"/>
      <c r="I244" s="223"/>
      <c r="J244" s="181">
        <v>0</v>
      </c>
      <c r="K244" s="181">
        <v>27</v>
      </c>
      <c r="L244" s="182">
        <v>0</v>
      </c>
      <c r="M244" s="181">
        <v>26.65</v>
      </c>
      <c r="N244" s="180">
        <f t="shared" si="8"/>
        <v>0.35000000000000142</v>
      </c>
      <c r="O244" s="130" t="s">
        <v>443</v>
      </c>
    </row>
    <row r="245" spans="1:15" ht="21.95" customHeight="1">
      <c r="A245" s="224" t="s">
        <v>272</v>
      </c>
      <c r="B245" s="225"/>
      <c r="C245" s="225"/>
      <c r="D245" s="225"/>
      <c r="E245" s="225"/>
      <c r="F245" s="225"/>
      <c r="G245" s="225"/>
      <c r="H245" s="225"/>
      <c r="I245" s="245"/>
      <c r="J245" s="172">
        <v>0</v>
      </c>
      <c r="K245" s="173">
        <v>187</v>
      </c>
      <c r="L245" s="174">
        <v>0</v>
      </c>
      <c r="M245" s="173">
        <f>+M246</f>
        <v>187.01</v>
      </c>
      <c r="N245" s="173">
        <f t="shared" si="8"/>
        <v>-9.9999999999909051E-3</v>
      </c>
      <c r="O245" s="175"/>
    </row>
    <row r="246" spans="1:15" ht="15.75" customHeight="1">
      <c r="A246" s="227" t="s">
        <v>1</v>
      </c>
      <c r="B246" s="249"/>
      <c r="C246" s="218" t="s">
        <v>273</v>
      </c>
      <c r="D246" s="219"/>
      <c r="E246" s="219"/>
      <c r="F246" s="219"/>
      <c r="G246" s="219"/>
      <c r="H246" s="219"/>
      <c r="I246" s="220"/>
      <c r="J246" s="177">
        <v>0</v>
      </c>
      <c r="K246" s="178">
        <v>187</v>
      </c>
      <c r="L246" s="179">
        <v>0</v>
      </c>
      <c r="M246" s="178">
        <f>+M247</f>
        <v>187.01</v>
      </c>
      <c r="N246" s="178">
        <f t="shared" si="8"/>
        <v>-9.9999999999909051E-3</v>
      </c>
      <c r="O246" s="130" t="s">
        <v>443</v>
      </c>
    </row>
    <row r="247" spans="1:15" ht="37.5" customHeight="1">
      <c r="A247" s="242" t="s">
        <v>1</v>
      </c>
      <c r="B247" s="242"/>
      <c r="C247" s="248"/>
      <c r="D247" s="221" t="s">
        <v>570</v>
      </c>
      <c r="E247" s="222"/>
      <c r="F247" s="222"/>
      <c r="G247" s="222"/>
      <c r="H247" s="222"/>
      <c r="I247" s="223"/>
      <c r="J247" s="181">
        <v>0</v>
      </c>
      <c r="K247" s="181">
        <v>187</v>
      </c>
      <c r="L247" s="182">
        <v>0</v>
      </c>
      <c r="M247" s="181">
        <v>187.01</v>
      </c>
      <c r="N247" s="180">
        <f t="shared" si="8"/>
        <v>-9.9999999999909051E-3</v>
      </c>
      <c r="O247" s="130" t="s">
        <v>443</v>
      </c>
    </row>
    <row r="248" spans="1:15" ht="21.95" customHeight="1">
      <c r="A248" s="224" t="s">
        <v>277</v>
      </c>
      <c r="B248" s="225"/>
      <c r="C248" s="225"/>
      <c r="D248" s="225"/>
      <c r="E248" s="225"/>
      <c r="F248" s="225"/>
      <c r="G248" s="225"/>
      <c r="H248" s="225"/>
      <c r="I248" s="245"/>
      <c r="J248" s="172">
        <v>12879586</v>
      </c>
      <c r="K248" s="173">
        <v>1536856</v>
      </c>
      <c r="L248" s="174">
        <v>11.93</v>
      </c>
      <c r="M248" s="173">
        <f>+M249+M252</f>
        <v>1536855.8</v>
      </c>
      <c r="N248" s="173">
        <f t="shared" si="8"/>
        <v>0.19999999995343387</v>
      </c>
      <c r="O248" s="175"/>
    </row>
    <row r="249" spans="1:15" ht="15.75" customHeight="1">
      <c r="A249" s="227" t="s">
        <v>1</v>
      </c>
      <c r="B249" s="227"/>
      <c r="C249" s="218" t="s">
        <v>278</v>
      </c>
      <c r="D249" s="219"/>
      <c r="E249" s="219"/>
      <c r="F249" s="219"/>
      <c r="G249" s="219"/>
      <c r="H249" s="219"/>
      <c r="I249" s="220"/>
      <c r="J249" s="177">
        <v>12834586</v>
      </c>
      <c r="K249" s="178">
        <v>1491856</v>
      </c>
      <c r="L249" s="179">
        <v>11.62</v>
      </c>
      <c r="M249" s="178">
        <f>+M250+M251</f>
        <v>1491855.8</v>
      </c>
      <c r="N249" s="178">
        <f t="shared" si="8"/>
        <v>0.19999999995343387</v>
      </c>
      <c r="O249" s="130" t="s">
        <v>443</v>
      </c>
    </row>
    <row r="250" spans="1:15" s="186" customFormat="1" ht="38.25" customHeight="1">
      <c r="A250" s="228"/>
      <c r="B250" s="228"/>
      <c r="C250" s="243" t="s">
        <v>1</v>
      </c>
      <c r="D250" s="233" t="s">
        <v>588</v>
      </c>
      <c r="E250" s="234"/>
      <c r="F250" s="234"/>
      <c r="G250" s="234"/>
      <c r="H250" s="234"/>
      <c r="I250" s="235"/>
      <c r="J250" s="183">
        <v>3491856</v>
      </c>
      <c r="K250" s="183">
        <v>1491856</v>
      </c>
      <c r="L250" s="184">
        <v>42.72</v>
      </c>
      <c r="M250" s="183">
        <v>1491855.8</v>
      </c>
      <c r="N250" s="185">
        <f t="shared" si="8"/>
        <v>0.19999999995343387</v>
      </c>
      <c r="O250" s="130" t="s">
        <v>443</v>
      </c>
    </row>
    <row r="251" spans="1:15" s="186" customFormat="1" ht="24" customHeight="1">
      <c r="A251" s="228"/>
      <c r="B251" s="228"/>
      <c r="C251" s="244"/>
      <c r="D251" s="233" t="s">
        <v>581</v>
      </c>
      <c r="E251" s="234"/>
      <c r="F251" s="234"/>
      <c r="G251" s="234"/>
      <c r="H251" s="234"/>
      <c r="I251" s="235"/>
      <c r="J251" s="183">
        <v>9342730</v>
      </c>
      <c r="K251" s="183">
        <v>0</v>
      </c>
      <c r="L251" s="184">
        <v>0</v>
      </c>
      <c r="M251" s="183">
        <v>0</v>
      </c>
      <c r="N251" s="185">
        <f t="shared" si="8"/>
        <v>0</v>
      </c>
      <c r="O251" s="130" t="s">
        <v>443</v>
      </c>
    </row>
    <row r="252" spans="1:15" ht="15.75" customHeight="1">
      <c r="A252" s="228"/>
      <c r="B252" s="228"/>
      <c r="C252" s="218" t="s">
        <v>296</v>
      </c>
      <c r="D252" s="219"/>
      <c r="E252" s="219"/>
      <c r="F252" s="219"/>
      <c r="G252" s="219"/>
      <c r="H252" s="219"/>
      <c r="I252" s="220"/>
      <c r="J252" s="177">
        <v>45000</v>
      </c>
      <c r="K252" s="178">
        <v>45000</v>
      </c>
      <c r="L252" s="179">
        <v>100</v>
      </c>
      <c r="M252" s="178">
        <f>+M253</f>
        <v>45000</v>
      </c>
      <c r="N252" s="178">
        <f t="shared" si="8"/>
        <v>0</v>
      </c>
      <c r="O252" s="130" t="s">
        <v>443</v>
      </c>
    </row>
    <row r="253" spans="1:15" s="186" customFormat="1" ht="27" customHeight="1">
      <c r="A253" s="242"/>
      <c r="B253" s="242"/>
      <c r="C253" s="191" t="s">
        <v>1</v>
      </c>
      <c r="D253" s="233" t="s">
        <v>548</v>
      </c>
      <c r="E253" s="234"/>
      <c r="F253" s="234"/>
      <c r="G253" s="234"/>
      <c r="H253" s="234"/>
      <c r="I253" s="235"/>
      <c r="J253" s="183">
        <v>45000</v>
      </c>
      <c r="K253" s="183">
        <v>45000</v>
      </c>
      <c r="L253" s="184">
        <v>100</v>
      </c>
      <c r="M253" s="183">
        <v>45000</v>
      </c>
      <c r="N253" s="185">
        <f t="shared" si="8"/>
        <v>0</v>
      </c>
      <c r="O253" s="130" t="s">
        <v>443</v>
      </c>
    </row>
    <row r="254" spans="1:15" ht="21.95" customHeight="1">
      <c r="A254" s="224" t="s">
        <v>302</v>
      </c>
      <c r="B254" s="225"/>
      <c r="C254" s="225"/>
      <c r="D254" s="225"/>
      <c r="E254" s="225"/>
      <c r="F254" s="225"/>
      <c r="G254" s="225"/>
      <c r="H254" s="225"/>
      <c r="I254" s="245"/>
      <c r="J254" s="172">
        <v>2605000</v>
      </c>
      <c r="K254" s="173">
        <v>1448588</v>
      </c>
      <c r="L254" s="174">
        <v>55.61</v>
      </c>
      <c r="M254" s="173">
        <f>+M255+M259+M263</f>
        <v>1448146.3399999999</v>
      </c>
      <c r="N254" s="173">
        <f t="shared" si="8"/>
        <v>441.66000000014901</v>
      </c>
      <c r="O254" s="175"/>
    </row>
    <row r="255" spans="1:15" ht="27.75" customHeight="1">
      <c r="A255" s="227" t="s">
        <v>1</v>
      </c>
      <c r="B255" s="227"/>
      <c r="C255" s="218" t="s">
        <v>415</v>
      </c>
      <c r="D255" s="219"/>
      <c r="E255" s="219"/>
      <c r="F255" s="219"/>
      <c r="G255" s="219"/>
      <c r="H255" s="219"/>
      <c r="I255" s="220"/>
      <c r="J255" s="177">
        <v>1147000</v>
      </c>
      <c r="K255" s="178">
        <v>610034</v>
      </c>
      <c r="L255" s="179">
        <v>53.19</v>
      </c>
      <c r="M255" s="178">
        <f>+M256+M257+M258</f>
        <v>610029.94999999995</v>
      </c>
      <c r="N255" s="178">
        <f t="shared" si="8"/>
        <v>4.0500000000465661</v>
      </c>
      <c r="O255" s="130" t="s">
        <v>443</v>
      </c>
    </row>
    <row r="256" spans="1:15" ht="15.75" customHeight="1">
      <c r="A256" s="228"/>
      <c r="B256" s="228"/>
      <c r="C256" s="230" t="s">
        <v>1</v>
      </c>
      <c r="D256" s="221" t="s">
        <v>543</v>
      </c>
      <c r="E256" s="222"/>
      <c r="F256" s="222"/>
      <c r="G256" s="222"/>
      <c r="H256" s="222"/>
      <c r="I256" s="223"/>
      <c r="J256" s="181">
        <v>0</v>
      </c>
      <c r="K256" s="181">
        <v>16</v>
      </c>
      <c r="L256" s="182">
        <v>0</v>
      </c>
      <c r="M256" s="181">
        <v>16.100000000000001</v>
      </c>
      <c r="N256" s="178">
        <f t="shared" si="8"/>
        <v>-0.10000000000000142</v>
      </c>
      <c r="O256" s="130" t="s">
        <v>443</v>
      </c>
    </row>
    <row r="257" spans="1:15" s="186" customFormat="1" ht="26.25" customHeight="1">
      <c r="A257" s="228"/>
      <c r="B257" s="228"/>
      <c r="C257" s="231"/>
      <c r="D257" s="233" t="s">
        <v>548</v>
      </c>
      <c r="E257" s="234"/>
      <c r="F257" s="234"/>
      <c r="G257" s="234"/>
      <c r="H257" s="234"/>
      <c r="I257" s="235"/>
      <c r="J257" s="183">
        <v>1147000</v>
      </c>
      <c r="K257" s="183">
        <v>610000</v>
      </c>
      <c r="L257" s="184">
        <v>53.18</v>
      </c>
      <c r="M257" s="183">
        <v>610000</v>
      </c>
      <c r="N257" s="204">
        <f t="shared" si="8"/>
        <v>0</v>
      </c>
      <c r="O257" s="130" t="s">
        <v>443</v>
      </c>
    </row>
    <row r="258" spans="1:15" ht="33.75" customHeight="1">
      <c r="A258" s="228"/>
      <c r="B258" s="228"/>
      <c r="C258" s="248"/>
      <c r="D258" s="221" t="s">
        <v>549</v>
      </c>
      <c r="E258" s="222"/>
      <c r="F258" s="222"/>
      <c r="G258" s="222"/>
      <c r="H258" s="222"/>
      <c r="I258" s="223"/>
      <c r="J258" s="181">
        <v>0</v>
      </c>
      <c r="K258" s="181">
        <v>18</v>
      </c>
      <c r="L258" s="182">
        <v>0</v>
      </c>
      <c r="M258" s="181">
        <v>13.85</v>
      </c>
      <c r="N258" s="178">
        <f t="shared" si="8"/>
        <v>4.1500000000000004</v>
      </c>
      <c r="O258" s="130" t="s">
        <v>443</v>
      </c>
    </row>
    <row r="259" spans="1:15" ht="15.75" customHeight="1">
      <c r="A259" s="228"/>
      <c r="B259" s="228"/>
      <c r="C259" s="218" t="s">
        <v>308</v>
      </c>
      <c r="D259" s="219"/>
      <c r="E259" s="219"/>
      <c r="F259" s="219"/>
      <c r="G259" s="219"/>
      <c r="H259" s="219"/>
      <c r="I259" s="220"/>
      <c r="J259" s="177">
        <v>0</v>
      </c>
      <c r="K259" s="178">
        <v>3264</v>
      </c>
      <c r="L259" s="179">
        <v>0</v>
      </c>
      <c r="M259" s="178">
        <f>+M260+M261+M262</f>
        <v>2898.83</v>
      </c>
      <c r="N259" s="178">
        <f t="shared" si="8"/>
        <v>365.17000000000007</v>
      </c>
      <c r="O259" s="130" t="s">
        <v>443</v>
      </c>
    </row>
    <row r="260" spans="1:15" ht="15.75" customHeight="1">
      <c r="A260" s="228"/>
      <c r="B260" s="228"/>
      <c r="C260" s="230" t="s">
        <v>1</v>
      </c>
      <c r="D260" s="221" t="s">
        <v>560</v>
      </c>
      <c r="E260" s="222"/>
      <c r="F260" s="222"/>
      <c r="G260" s="222"/>
      <c r="H260" s="222"/>
      <c r="I260" s="223"/>
      <c r="J260" s="181">
        <v>0</v>
      </c>
      <c r="K260" s="181">
        <v>365</v>
      </c>
      <c r="L260" s="182">
        <v>0</v>
      </c>
      <c r="M260" s="181">
        <v>0</v>
      </c>
      <c r="N260" s="180">
        <f t="shared" si="8"/>
        <v>365</v>
      </c>
      <c r="O260" s="130" t="s">
        <v>443</v>
      </c>
    </row>
    <row r="261" spans="1:15" ht="39" customHeight="1">
      <c r="A261" s="228"/>
      <c r="B261" s="228"/>
      <c r="C261" s="231"/>
      <c r="D261" s="221" t="s">
        <v>568</v>
      </c>
      <c r="E261" s="222"/>
      <c r="F261" s="222"/>
      <c r="G261" s="222"/>
      <c r="H261" s="222"/>
      <c r="I261" s="223"/>
      <c r="J261" s="181">
        <v>0</v>
      </c>
      <c r="K261" s="181">
        <v>11</v>
      </c>
      <c r="L261" s="182">
        <v>0</v>
      </c>
      <c r="M261" s="181">
        <v>11</v>
      </c>
      <c r="N261" s="180">
        <f t="shared" si="8"/>
        <v>0</v>
      </c>
      <c r="O261" s="130" t="s">
        <v>443</v>
      </c>
    </row>
    <row r="262" spans="1:15" ht="45" customHeight="1">
      <c r="A262" s="228"/>
      <c r="B262" s="228"/>
      <c r="C262" s="248"/>
      <c r="D262" s="221" t="s">
        <v>570</v>
      </c>
      <c r="E262" s="222"/>
      <c r="F262" s="222"/>
      <c r="G262" s="222"/>
      <c r="H262" s="222"/>
      <c r="I262" s="223"/>
      <c r="J262" s="181">
        <v>0</v>
      </c>
      <c r="K262" s="181">
        <v>2888</v>
      </c>
      <c r="L262" s="182">
        <v>0</v>
      </c>
      <c r="M262" s="181">
        <v>2887.83</v>
      </c>
      <c r="N262" s="180">
        <f t="shared" si="8"/>
        <v>0.17000000000007276</v>
      </c>
      <c r="O262" s="130" t="s">
        <v>443</v>
      </c>
    </row>
    <row r="263" spans="1:15" ht="15.75" customHeight="1">
      <c r="A263" s="228"/>
      <c r="B263" s="228"/>
      <c r="C263" s="218" t="s">
        <v>313</v>
      </c>
      <c r="D263" s="219"/>
      <c r="E263" s="219"/>
      <c r="F263" s="219"/>
      <c r="G263" s="219"/>
      <c r="H263" s="219"/>
      <c r="I263" s="220"/>
      <c r="J263" s="177">
        <v>1458000</v>
      </c>
      <c r="K263" s="178">
        <v>835290</v>
      </c>
      <c r="L263" s="179">
        <v>57.29</v>
      </c>
      <c r="M263" s="178">
        <f>+M264+M265+M266</f>
        <v>835217.56</v>
      </c>
      <c r="N263" s="178">
        <f t="shared" si="8"/>
        <v>72.439999999944121</v>
      </c>
      <c r="O263" s="130" t="s">
        <v>443</v>
      </c>
    </row>
    <row r="264" spans="1:15" ht="15.75" customHeight="1">
      <c r="A264" s="228"/>
      <c r="B264" s="228"/>
      <c r="C264" s="230" t="s">
        <v>1</v>
      </c>
      <c r="D264" s="221" t="s">
        <v>542</v>
      </c>
      <c r="E264" s="222"/>
      <c r="F264" s="222"/>
      <c r="G264" s="222"/>
      <c r="H264" s="222"/>
      <c r="I264" s="223"/>
      <c r="J264" s="181">
        <v>0</v>
      </c>
      <c r="K264" s="181">
        <v>657</v>
      </c>
      <c r="L264" s="182">
        <v>0</v>
      </c>
      <c r="M264" s="181">
        <v>593.72</v>
      </c>
      <c r="N264" s="180">
        <f t="shared" si="8"/>
        <v>63.279999999999973</v>
      </c>
      <c r="O264" s="130" t="s">
        <v>443</v>
      </c>
    </row>
    <row r="265" spans="1:15" ht="15.75" customHeight="1">
      <c r="A265" s="228"/>
      <c r="B265" s="228"/>
      <c r="C265" s="231"/>
      <c r="D265" s="221" t="s">
        <v>543</v>
      </c>
      <c r="E265" s="222"/>
      <c r="F265" s="222"/>
      <c r="G265" s="222"/>
      <c r="H265" s="222"/>
      <c r="I265" s="223"/>
      <c r="J265" s="181">
        <v>0</v>
      </c>
      <c r="K265" s="181">
        <v>633</v>
      </c>
      <c r="L265" s="182">
        <v>0</v>
      </c>
      <c r="M265" s="181">
        <v>623.84</v>
      </c>
      <c r="N265" s="180">
        <f t="shared" si="8"/>
        <v>9.1599999999999682</v>
      </c>
      <c r="O265" s="130" t="s">
        <v>443</v>
      </c>
    </row>
    <row r="266" spans="1:15" s="186" customFormat="1" ht="28.5" customHeight="1">
      <c r="A266" s="242"/>
      <c r="B266" s="242"/>
      <c r="C266" s="248"/>
      <c r="D266" s="233" t="s">
        <v>548</v>
      </c>
      <c r="E266" s="234"/>
      <c r="F266" s="234"/>
      <c r="G266" s="234"/>
      <c r="H266" s="234"/>
      <c r="I266" s="235"/>
      <c r="J266" s="183">
        <v>1458000</v>
      </c>
      <c r="K266" s="183">
        <v>834000</v>
      </c>
      <c r="L266" s="184">
        <v>57.2</v>
      </c>
      <c r="M266" s="183">
        <v>834000</v>
      </c>
      <c r="N266" s="185">
        <f t="shared" si="8"/>
        <v>0</v>
      </c>
      <c r="O266" s="130" t="s">
        <v>443</v>
      </c>
    </row>
    <row r="267" spans="1:15" ht="21.95" customHeight="1">
      <c r="A267" s="224" t="s">
        <v>315</v>
      </c>
      <c r="B267" s="225"/>
      <c r="C267" s="225"/>
      <c r="D267" s="225"/>
      <c r="E267" s="225"/>
      <c r="F267" s="225"/>
      <c r="G267" s="225"/>
      <c r="H267" s="225"/>
      <c r="I267" s="245"/>
      <c r="J267" s="172">
        <v>11731255</v>
      </c>
      <c r="K267" s="173">
        <v>4793356</v>
      </c>
      <c r="L267" s="174">
        <v>40.86</v>
      </c>
      <c r="M267" s="173">
        <f>M268+M270+M273+M288</f>
        <v>4792262.93</v>
      </c>
      <c r="N267" s="173">
        <f t="shared" si="8"/>
        <v>1093.070000000298</v>
      </c>
      <c r="O267" s="175"/>
    </row>
    <row r="268" spans="1:15" ht="15.75" customHeight="1">
      <c r="A268" s="227" t="s">
        <v>1</v>
      </c>
      <c r="B268" s="227"/>
      <c r="C268" s="218" t="s">
        <v>631</v>
      </c>
      <c r="D268" s="219"/>
      <c r="E268" s="219"/>
      <c r="F268" s="219"/>
      <c r="G268" s="219"/>
      <c r="H268" s="219"/>
      <c r="I268" s="220"/>
      <c r="J268" s="177">
        <v>205681</v>
      </c>
      <c r="K268" s="178">
        <v>0</v>
      </c>
      <c r="L268" s="179">
        <v>0</v>
      </c>
      <c r="M268" s="178">
        <f>+M269</f>
        <v>0</v>
      </c>
      <c r="N268" s="178">
        <f t="shared" si="8"/>
        <v>0</v>
      </c>
      <c r="O268" s="130" t="s">
        <v>443</v>
      </c>
    </row>
    <row r="269" spans="1:15" ht="15.75" customHeight="1">
      <c r="A269" s="228"/>
      <c r="B269" s="228"/>
      <c r="C269" s="193" t="s">
        <v>1</v>
      </c>
      <c r="D269" s="221" t="s">
        <v>543</v>
      </c>
      <c r="E269" s="222"/>
      <c r="F269" s="222"/>
      <c r="G269" s="222"/>
      <c r="H269" s="222"/>
      <c r="I269" s="223"/>
      <c r="J269" s="181">
        <v>205681</v>
      </c>
      <c r="K269" s="181">
        <v>0</v>
      </c>
      <c r="L269" s="182">
        <v>0</v>
      </c>
      <c r="M269" s="181">
        <v>0</v>
      </c>
      <c r="N269" s="180">
        <f t="shared" si="8"/>
        <v>0</v>
      </c>
      <c r="O269" s="130" t="s">
        <v>443</v>
      </c>
    </row>
    <row r="270" spans="1:15" ht="15.75" customHeight="1">
      <c r="A270" s="228"/>
      <c r="B270" s="228"/>
      <c r="C270" s="218" t="s">
        <v>318</v>
      </c>
      <c r="D270" s="219"/>
      <c r="E270" s="219"/>
      <c r="F270" s="219"/>
      <c r="G270" s="219"/>
      <c r="H270" s="219"/>
      <c r="I270" s="220"/>
      <c r="J270" s="177">
        <v>1316000</v>
      </c>
      <c r="K270" s="178">
        <v>522249</v>
      </c>
      <c r="L270" s="179">
        <v>39.68</v>
      </c>
      <c r="M270" s="178">
        <f>+M271+M272</f>
        <v>522249.33</v>
      </c>
      <c r="N270" s="178">
        <f t="shared" si="8"/>
        <v>-0.33000000001629815</v>
      </c>
      <c r="O270" s="130" t="s">
        <v>443</v>
      </c>
    </row>
    <row r="271" spans="1:15" ht="15.75" customHeight="1">
      <c r="A271" s="228"/>
      <c r="B271" s="228"/>
      <c r="C271" s="230" t="s">
        <v>1</v>
      </c>
      <c r="D271" s="221" t="s">
        <v>542</v>
      </c>
      <c r="E271" s="222"/>
      <c r="F271" s="222"/>
      <c r="G271" s="222"/>
      <c r="H271" s="222"/>
      <c r="I271" s="223"/>
      <c r="J271" s="181">
        <v>0</v>
      </c>
      <c r="K271" s="181">
        <v>240</v>
      </c>
      <c r="L271" s="182">
        <v>0</v>
      </c>
      <c r="M271" s="181">
        <v>240.09</v>
      </c>
      <c r="N271" s="180">
        <f t="shared" si="8"/>
        <v>-9.0000000000003411E-2</v>
      </c>
      <c r="O271" s="130" t="s">
        <v>443</v>
      </c>
    </row>
    <row r="272" spans="1:15" ht="15.75" customHeight="1">
      <c r="A272" s="228"/>
      <c r="B272" s="228"/>
      <c r="C272" s="248"/>
      <c r="D272" s="221" t="s">
        <v>543</v>
      </c>
      <c r="E272" s="222"/>
      <c r="F272" s="222"/>
      <c r="G272" s="222"/>
      <c r="H272" s="222"/>
      <c r="I272" s="223"/>
      <c r="J272" s="181">
        <v>1316000</v>
      </c>
      <c r="K272" s="181">
        <v>522009</v>
      </c>
      <c r="L272" s="182">
        <v>39.67</v>
      </c>
      <c r="M272" s="181">
        <v>522009.24</v>
      </c>
      <c r="N272" s="180">
        <f t="shared" si="8"/>
        <v>-0.23999999999068677</v>
      </c>
      <c r="O272" s="130" t="s">
        <v>443</v>
      </c>
    </row>
    <row r="273" spans="1:15" ht="15.75" customHeight="1">
      <c r="A273" s="228"/>
      <c r="B273" s="228"/>
      <c r="C273" s="218" t="s">
        <v>320</v>
      </c>
      <c r="D273" s="219"/>
      <c r="E273" s="219"/>
      <c r="F273" s="219"/>
      <c r="G273" s="219"/>
      <c r="H273" s="219"/>
      <c r="I273" s="220"/>
      <c r="J273" s="177">
        <v>10209574</v>
      </c>
      <c r="K273" s="178">
        <v>4237376</v>
      </c>
      <c r="L273" s="179">
        <v>41.5</v>
      </c>
      <c r="M273" s="178">
        <f>SUM(M274:M287)</f>
        <v>4237176.3499999996</v>
      </c>
      <c r="N273" s="178">
        <f t="shared" si="8"/>
        <v>199.65000000037253</v>
      </c>
      <c r="O273" s="130" t="s">
        <v>443</v>
      </c>
    </row>
    <row r="274" spans="1:15" ht="15.75" customHeight="1">
      <c r="A274" s="228"/>
      <c r="B274" s="228"/>
      <c r="C274" s="230" t="s">
        <v>1</v>
      </c>
      <c r="D274" s="221" t="s">
        <v>545</v>
      </c>
      <c r="E274" s="222"/>
      <c r="F274" s="222"/>
      <c r="G274" s="222"/>
      <c r="H274" s="222"/>
      <c r="I274" s="223"/>
      <c r="J274" s="181">
        <v>0</v>
      </c>
      <c r="K274" s="181">
        <v>9630</v>
      </c>
      <c r="L274" s="182">
        <v>0</v>
      </c>
      <c r="M274" s="181">
        <v>9629.9699999999993</v>
      </c>
      <c r="N274" s="180">
        <f t="shared" si="8"/>
        <v>3.0000000000654836E-2</v>
      </c>
      <c r="O274" s="130" t="s">
        <v>443</v>
      </c>
    </row>
    <row r="275" spans="1:15" ht="15.75" customHeight="1">
      <c r="A275" s="228"/>
      <c r="B275" s="228"/>
      <c r="C275" s="231"/>
      <c r="D275" s="221" t="s">
        <v>585</v>
      </c>
      <c r="E275" s="222"/>
      <c r="F275" s="222"/>
      <c r="G275" s="222"/>
      <c r="H275" s="222"/>
      <c r="I275" s="223"/>
      <c r="J275" s="181">
        <v>1869</v>
      </c>
      <c r="K275" s="181">
        <v>1869</v>
      </c>
      <c r="L275" s="182">
        <v>99.99</v>
      </c>
      <c r="M275" s="181">
        <v>1868.84</v>
      </c>
      <c r="N275" s="180">
        <f t="shared" si="8"/>
        <v>0.16000000000008185</v>
      </c>
      <c r="O275" s="130" t="s">
        <v>443</v>
      </c>
    </row>
    <row r="276" spans="1:15" ht="15.75" customHeight="1">
      <c r="A276" s="241" t="s">
        <v>1</v>
      </c>
      <c r="B276" s="241"/>
      <c r="C276" s="231"/>
      <c r="D276" s="221" t="s">
        <v>560</v>
      </c>
      <c r="E276" s="222"/>
      <c r="F276" s="222"/>
      <c r="G276" s="222"/>
      <c r="H276" s="222"/>
      <c r="I276" s="223"/>
      <c r="J276" s="181">
        <v>0</v>
      </c>
      <c r="K276" s="181">
        <v>6600</v>
      </c>
      <c r="L276" s="182">
        <v>0</v>
      </c>
      <c r="M276" s="181">
        <v>6400</v>
      </c>
      <c r="N276" s="180">
        <f t="shared" si="8"/>
        <v>200</v>
      </c>
      <c r="O276" s="130" t="s">
        <v>443</v>
      </c>
    </row>
    <row r="277" spans="1:15" ht="37.5" customHeight="1">
      <c r="A277" s="241"/>
      <c r="B277" s="241"/>
      <c r="C277" s="231"/>
      <c r="D277" s="221" t="s">
        <v>575</v>
      </c>
      <c r="E277" s="222"/>
      <c r="F277" s="222"/>
      <c r="G277" s="222"/>
      <c r="H277" s="222"/>
      <c r="I277" s="223"/>
      <c r="J277" s="181">
        <v>0</v>
      </c>
      <c r="K277" s="181">
        <v>2753</v>
      </c>
      <c r="L277" s="182">
        <v>0</v>
      </c>
      <c r="M277" s="181">
        <v>2752.8</v>
      </c>
      <c r="N277" s="180">
        <f t="shared" si="8"/>
        <v>0.1999999999998181</v>
      </c>
      <c r="O277" s="130" t="s">
        <v>443</v>
      </c>
    </row>
    <row r="278" spans="1:15" ht="36.75" customHeight="1">
      <c r="A278" s="241"/>
      <c r="B278" s="241"/>
      <c r="C278" s="231"/>
      <c r="D278" s="221" t="s">
        <v>568</v>
      </c>
      <c r="E278" s="222"/>
      <c r="F278" s="222"/>
      <c r="G278" s="222"/>
      <c r="H278" s="222"/>
      <c r="I278" s="223"/>
      <c r="J278" s="181">
        <v>17</v>
      </c>
      <c r="K278" s="181">
        <v>16</v>
      </c>
      <c r="L278" s="182">
        <v>94.94</v>
      </c>
      <c r="M278" s="181">
        <v>16.14</v>
      </c>
      <c r="N278" s="180">
        <f t="shared" si="8"/>
        <v>-0.14000000000000057</v>
      </c>
      <c r="O278" s="130" t="s">
        <v>443</v>
      </c>
    </row>
    <row r="279" spans="1:15" ht="15.75" customHeight="1">
      <c r="A279" s="241"/>
      <c r="B279" s="241"/>
      <c r="C279" s="231"/>
      <c r="D279" s="221" t="s">
        <v>542</v>
      </c>
      <c r="E279" s="222"/>
      <c r="F279" s="222"/>
      <c r="G279" s="222"/>
      <c r="H279" s="222"/>
      <c r="I279" s="223"/>
      <c r="J279" s="181">
        <v>0</v>
      </c>
      <c r="K279" s="181">
        <v>3065</v>
      </c>
      <c r="L279" s="182">
        <v>0</v>
      </c>
      <c r="M279" s="181">
        <v>3064.75</v>
      </c>
      <c r="N279" s="180">
        <f t="shared" si="8"/>
        <v>0.25</v>
      </c>
      <c r="O279" s="130" t="s">
        <v>443</v>
      </c>
    </row>
    <row r="280" spans="1:15" ht="15.75" customHeight="1">
      <c r="A280" s="241"/>
      <c r="B280" s="241"/>
      <c r="C280" s="231"/>
      <c r="D280" s="221" t="s">
        <v>573</v>
      </c>
      <c r="E280" s="222"/>
      <c r="F280" s="222"/>
      <c r="G280" s="222"/>
      <c r="H280" s="222"/>
      <c r="I280" s="223"/>
      <c r="J280" s="181">
        <v>797</v>
      </c>
      <c r="K280" s="181">
        <v>4231</v>
      </c>
      <c r="L280" s="182">
        <v>530.91</v>
      </c>
      <c r="M280" s="181">
        <v>4231.3499999999995</v>
      </c>
      <c r="N280" s="180">
        <f t="shared" si="8"/>
        <v>-0.3499999999994543</v>
      </c>
      <c r="O280" s="130" t="s">
        <v>443</v>
      </c>
    </row>
    <row r="281" spans="1:15" ht="15.75" customHeight="1">
      <c r="A281" s="241"/>
      <c r="B281" s="241"/>
      <c r="C281" s="231"/>
      <c r="D281" s="221" t="s">
        <v>543</v>
      </c>
      <c r="E281" s="222"/>
      <c r="F281" s="222"/>
      <c r="G281" s="222"/>
      <c r="H281" s="222"/>
      <c r="I281" s="223"/>
      <c r="J281" s="181">
        <v>0</v>
      </c>
      <c r="K281" s="181">
        <v>9422</v>
      </c>
      <c r="L281" s="182">
        <v>0</v>
      </c>
      <c r="M281" s="181">
        <v>9422.2000000000007</v>
      </c>
      <c r="N281" s="180">
        <f t="shared" si="8"/>
        <v>-0.2000000000007276</v>
      </c>
      <c r="O281" s="130" t="s">
        <v>443</v>
      </c>
    </row>
    <row r="282" spans="1:15" s="186" customFormat="1" ht="36.75" customHeight="1">
      <c r="A282" s="241"/>
      <c r="B282" s="241"/>
      <c r="C282" s="231"/>
      <c r="D282" s="233" t="s">
        <v>566</v>
      </c>
      <c r="E282" s="234"/>
      <c r="F282" s="234"/>
      <c r="G282" s="234"/>
      <c r="H282" s="234"/>
      <c r="I282" s="235"/>
      <c r="J282" s="183">
        <v>10012000</v>
      </c>
      <c r="K282" s="183">
        <v>4138722</v>
      </c>
      <c r="L282" s="184">
        <v>41.34</v>
      </c>
      <c r="M282" s="183">
        <v>4138722</v>
      </c>
      <c r="N282" s="185">
        <f t="shared" si="8"/>
        <v>0</v>
      </c>
      <c r="O282" s="130" t="s">
        <v>443</v>
      </c>
    </row>
    <row r="283" spans="1:15" s="186" customFormat="1" ht="37.5" customHeight="1">
      <c r="A283" s="241"/>
      <c r="B283" s="241"/>
      <c r="C283" s="231"/>
      <c r="D283" s="233" t="s">
        <v>567</v>
      </c>
      <c r="E283" s="234"/>
      <c r="F283" s="234"/>
      <c r="G283" s="234"/>
      <c r="H283" s="234"/>
      <c r="I283" s="235"/>
      <c r="J283" s="183">
        <v>95643</v>
      </c>
      <c r="K283" s="183">
        <v>47822</v>
      </c>
      <c r="L283" s="184">
        <v>50</v>
      </c>
      <c r="M283" s="183">
        <v>47822</v>
      </c>
      <c r="N283" s="185">
        <f t="shared" si="8"/>
        <v>0</v>
      </c>
      <c r="O283" s="130" t="s">
        <v>443</v>
      </c>
    </row>
    <row r="284" spans="1:15" s="186" customFormat="1" ht="25.5" customHeight="1">
      <c r="A284" s="241"/>
      <c r="B284" s="241"/>
      <c r="C284" s="231"/>
      <c r="D284" s="233" t="s">
        <v>548</v>
      </c>
      <c r="E284" s="234"/>
      <c r="F284" s="234"/>
      <c r="G284" s="234"/>
      <c r="H284" s="234"/>
      <c r="I284" s="235"/>
      <c r="J284" s="183">
        <v>1000</v>
      </c>
      <c r="K284" s="183">
        <v>0</v>
      </c>
      <c r="L284" s="184">
        <v>0</v>
      </c>
      <c r="M284" s="183">
        <v>0</v>
      </c>
      <c r="N284" s="185">
        <f t="shared" si="8"/>
        <v>0</v>
      </c>
      <c r="O284" s="130" t="s">
        <v>443</v>
      </c>
    </row>
    <row r="285" spans="1:15" ht="39" customHeight="1">
      <c r="A285" s="241"/>
      <c r="B285" s="241"/>
      <c r="C285" s="231"/>
      <c r="D285" s="221" t="s">
        <v>571</v>
      </c>
      <c r="E285" s="222"/>
      <c r="F285" s="222"/>
      <c r="G285" s="222"/>
      <c r="H285" s="222"/>
      <c r="I285" s="223"/>
      <c r="J285" s="181">
        <v>10232</v>
      </c>
      <c r="K285" s="181">
        <v>10231</v>
      </c>
      <c r="L285" s="182">
        <v>99.99</v>
      </c>
      <c r="M285" s="181">
        <v>10231.16</v>
      </c>
      <c r="N285" s="180">
        <f t="shared" si="8"/>
        <v>-0.15999999999985448</v>
      </c>
      <c r="O285" s="130" t="s">
        <v>443</v>
      </c>
    </row>
    <row r="286" spans="1:15" ht="38.25" customHeight="1">
      <c r="A286" s="241"/>
      <c r="B286" s="241"/>
      <c r="C286" s="231"/>
      <c r="D286" s="221" t="s">
        <v>572</v>
      </c>
      <c r="E286" s="222"/>
      <c r="F286" s="222"/>
      <c r="G286" s="222"/>
      <c r="H286" s="222"/>
      <c r="I286" s="223"/>
      <c r="J286" s="181">
        <v>3016</v>
      </c>
      <c r="K286" s="181">
        <v>3015</v>
      </c>
      <c r="L286" s="182">
        <v>99.97</v>
      </c>
      <c r="M286" s="181">
        <v>3015.14</v>
      </c>
      <c r="N286" s="180">
        <f t="shared" si="8"/>
        <v>-0.13999999999987267</v>
      </c>
      <c r="O286" s="130" t="s">
        <v>443</v>
      </c>
    </row>
    <row r="287" spans="1:15" ht="42" customHeight="1">
      <c r="A287" s="241"/>
      <c r="B287" s="241"/>
      <c r="C287" s="231"/>
      <c r="D287" s="221" t="s">
        <v>624</v>
      </c>
      <c r="E287" s="222"/>
      <c r="F287" s="222"/>
      <c r="G287" s="222"/>
      <c r="H287" s="222"/>
      <c r="I287" s="223"/>
      <c r="J287" s="181">
        <v>85000</v>
      </c>
      <c r="K287" s="181">
        <v>0</v>
      </c>
      <c r="L287" s="182">
        <v>0</v>
      </c>
      <c r="M287" s="181">
        <v>0</v>
      </c>
      <c r="N287" s="180">
        <f t="shared" si="8"/>
        <v>0</v>
      </c>
      <c r="O287" s="130" t="s">
        <v>443</v>
      </c>
    </row>
    <row r="288" spans="1:15" ht="15.75" customHeight="1">
      <c r="A288" s="241" t="s">
        <v>1</v>
      </c>
      <c r="B288" s="241"/>
      <c r="C288" s="218" t="s">
        <v>325</v>
      </c>
      <c r="D288" s="219"/>
      <c r="E288" s="219"/>
      <c r="F288" s="219"/>
      <c r="G288" s="219"/>
      <c r="H288" s="219"/>
      <c r="I288" s="220"/>
      <c r="J288" s="177">
        <v>0</v>
      </c>
      <c r="K288" s="178">
        <v>33730</v>
      </c>
      <c r="L288" s="179">
        <v>0</v>
      </c>
      <c r="M288" s="178">
        <f>SUM(M289:M292)</f>
        <v>32837.250000000007</v>
      </c>
      <c r="N288" s="178">
        <f t="shared" si="8"/>
        <v>892.74999999999272</v>
      </c>
      <c r="O288" s="130" t="s">
        <v>443</v>
      </c>
    </row>
    <row r="289" spans="1:15" ht="15.75" customHeight="1">
      <c r="A289" s="241"/>
      <c r="B289" s="241"/>
      <c r="C289" s="230" t="s">
        <v>1</v>
      </c>
      <c r="D289" s="221" t="s">
        <v>542</v>
      </c>
      <c r="E289" s="222"/>
      <c r="F289" s="222"/>
      <c r="G289" s="222"/>
      <c r="H289" s="222"/>
      <c r="I289" s="223"/>
      <c r="J289" s="181">
        <v>0</v>
      </c>
      <c r="K289" s="181">
        <v>3673</v>
      </c>
      <c r="L289" s="182">
        <v>0</v>
      </c>
      <c r="M289" s="181">
        <v>3672.9499999999994</v>
      </c>
      <c r="N289" s="180">
        <f t="shared" si="8"/>
        <v>5.0000000000636646E-2</v>
      </c>
      <c r="O289" s="130" t="s">
        <v>443</v>
      </c>
    </row>
    <row r="290" spans="1:15" ht="15.75" customHeight="1">
      <c r="A290" s="241"/>
      <c r="B290" s="241"/>
      <c r="C290" s="231"/>
      <c r="D290" s="221" t="s">
        <v>573</v>
      </c>
      <c r="E290" s="222"/>
      <c r="F290" s="222"/>
      <c r="G290" s="222"/>
      <c r="H290" s="222"/>
      <c r="I290" s="223"/>
      <c r="J290" s="181">
        <v>0</v>
      </c>
      <c r="K290" s="181">
        <v>29839</v>
      </c>
      <c r="L290" s="182">
        <v>0</v>
      </c>
      <c r="M290" s="181">
        <v>28946.79</v>
      </c>
      <c r="N290" s="180">
        <f>+K290-M290</f>
        <v>892.20999999999913</v>
      </c>
      <c r="O290" s="130" t="s">
        <v>443</v>
      </c>
    </row>
    <row r="291" spans="1:15" ht="15.75" customHeight="1">
      <c r="A291" s="241"/>
      <c r="B291" s="241"/>
      <c r="C291" s="231"/>
      <c r="D291" s="221" t="s">
        <v>632</v>
      </c>
      <c r="E291" s="222"/>
      <c r="F291" s="222"/>
      <c r="G291" s="222"/>
      <c r="H291" s="222"/>
      <c r="I291" s="223"/>
      <c r="J291" s="181">
        <v>0</v>
      </c>
      <c r="K291" s="181">
        <v>185</v>
      </c>
      <c r="L291" s="182">
        <v>0</v>
      </c>
      <c r="M291" s="181">
        <v>184.89</v>
      </c>
      <c r="N291" s="180">
        <f t="shared" si="8"/>
        <v>0.11000000000001364</v>
      </c>
      <c r="O291" s="130" t="s">
        <v>443</v>
      </c>
    </row>
    <row r="292" spans="1:15" ht="15.75" customHeight="1">
      <c r="A292" s="242"/>
      <c r="B292" s="242"/>
      <c r="C292" s="248"/>
      <c r="D292" s="221" t="s">
        <v>633</v>
      </c>
      <c r="E292" s="222"/>
      <c r="F292" s="222"/>
      <c r="G292" s="222"/>
      <c r="H292" s="222"/>
      <c r="I292" s="223"/>
      <c r="J292" s="181">
        <v>0</v>
      </c>
      <c r="K292" s="181">
        <v>33</v>
      </c>
      <c r="L292" s="182">
        <v>0</v>
      </c>
      <c r="M292" s="181">
        <v>32.619999999999997</v>
      </c>
      <c r="N292" s="180">
        <f t="shared" si="8"/>
        <v>0.38000000000000256</v>
      </c>
      <c r="O292" s="130" t="s">
        <v>443</v>
      </c>
    </row>
    <row r="293" spans="1:15" ht="21.95" customHeight="1">
      <c r="A293" s="224" t="s">
        <v>340</v>
      </c>
      <c r="B293" s="225"/>
      <c r="C293" s="225"/>
      <c r="D293" s="225"/>
      <c r="E293" s="225"/>
      <c r="F293" s="225"/>
      <c r="G293" s="225"/>
      <c r="H293" s="225"/>
      <c r="I293" s="245"/>
      <c r="J293" s="172">
        <v>0</v>
      </c>
      <c r="K293" s="173">
        <v>1257</v>
      </c>
      <c r="L293" s="174">
        <v>0</v>
      </c>
      <c r="M293" s="173">
        <f>+M294</f>
        <v>845.35</v>
      </c>
      <c r="N293" s="173">
        <f t="shared" si="8"/>
        <v>411.65</v>
      </c>
      <c r="O293" s="175"/>
    </row>
    <row r="294" spans="1:15" ht="14.25" customHeight="1">
      <c r="A294" s="227" t="s">
        <v>1</v>
      </c>
      <c r="B294" s="227"/>
      <c r="C294" s="218" t="s">
        <v>341</v>
      </c>
      <c r="D294" s="219"/>
      <c r="E294" s="219"/>
      <c r="F294" s="219"/>
      <c r="G294" s="219"/>
      <c r="H294" s="219"/>
      <c r="I294" s="220"/>
      <c r="J294" s="177">
        <v>0</v>
      </c>
      <c r="K294" s="178">
        <v>1257</v>
      </c>
      <c r="L294" s="179">
        <v>0</v>
      </c>
      <c r="M294" s="178">
        <f>SUM(M295:M296)</f>
        <v>845.35</v>
      </c>
      <c r="N294" s="178">
        <f t="shared" si="8"/>
        <v>411.65</v>
      </c>
      <c r="O294" s="130" t="s">
        <v>443</v>
      </c>
    </row>
    <row r="295" spans="1:15" ht="17.25" customHeight="1">
      <c r="A295" s="228"/>
      <c r="B295" s="228"/>
      <c r="C295" s="230" t="s">
        <v>1</v>
      </c>
      <c r="D295" s="221" t="s">
        <v>542</v>
      </c>
      <c r="E295" s="222"/>
      <c r="F295" s="222"/>
      <c r="G295" s="222"/>
      <c r="H295" s="222"/>
      <c r="I295" s="223"/>
      <c r="J295" s="181">
        <v>0</v>
      </c>
      <c r="K295" s="181">
        <v>994</v>
      </c>
      <c r="L295" s="182">
        <v>0</v>
      </c>
      <c r="M295" s="181">
        <v>717.35</v>
      </c>
      <c r="N295" s="180">
        <f t="shared" si="8"/>
        <v>276.64999999999998</v>
      </c>
      <c r="O295" s="130" t="s">
        <v>443</v>
      </c>
    </row>
    <row r="296" spans="1:15" ht="12.2" customHeight="1">
      <c r="A296" s="242"/>
      <c r="B296" s="242"/>
      <c r="C296" s="248"/>
      <c r="D296" s="221" t="s">
        <v>543</v>
      </c>
      <c r="E296" s="222"/>
      <c r="F296" s="222"/>
      <c r="G296" s="222"/>
      <c r="H296" s="222"/>
      <c r="I296" s="223"/>
      <c r="J296" s="181">
        <v>0</v>
      </c>
      <c r="K296" s="181">
        <v>263</v>
      </c>
      <c r="L296" s="182">
        <v>0</v>
      </c>
      <c r="M296" s="181">
        <v>128</v>
      </c>
      <c r="N296" s="180">
        <f t="shared" si="8"/>
        <v>135</v>
      </c>
      <c r="O296" s="130" t="s">
        <v>443</v>
      </c>
    </row>
    <row r="297" spans="1:15" ht="21.95" customHeight="1">
      <c r="A297" s="224" t="s">
        <v>349</v>
      </c>
      <c r="B297" s="225"/>
      <c r="C297" s="225"/>
      <c r="D297" s="225"/>
      <c r="E297" s="225"/>
      <c r="F297" s="225"/>
      <c r="G297" s="225"/>
      <c r="H297" s="225"/>
      <c r="I297" s="245"/>
      <c r="J297" s="172">
        <v>1553785</v>
      </c>
      <c r="K297" s="173">
        <v>1309850</v>
      </c>
      <c r="L297" s="174">
        <v>84.3</v>
      </c>
      <c r="M297" s="173">
        <f>+M298+M301+M304+M308+M312+M314</f>
        <v>1310069.56</v>
      </c>
      <c r="N297" s="173">
        <f t="shared" ref="N297:N337" si="9">+K297-M297</f>
        <v>-219.56000000005588</v>
      </c>
      <c r="O297" s="175"/>
    </row>
    <row r="298" spans="1:15" ht="15.75" customHeight="1">
      <c r="A298" s="227" t="s">
        <v>1</v>
      </c>
      <c r="B298" s="227"/>
      <c r="C298" s="218" t="s">
        <v>352</v>
      </c>
      <c r="D298" s="219"/>
      <c r="E298" s="219"/>
      <c r="F298" s="219"/>
      <c r="G298" s="219"/>
      <c r="H298" s="219"/>
      <c r="I298" s="220"/>
      <c r="J298" s="177">
        <v>14600</v>
      </c>
      <c r="K298" s="178">
        <v>811</v>
      </c>
      <c r="L298" s="179">
        <v>5.56</v>
      </c>
      <c r="M298" s="178">
        <f>+M299+M300</f>
        <v>678.94</v>
      </c>
      <c r="N298" s="178">
        <f t="shared" si="9"/>
        <v>132.05999999999995</v>
      </c>
      <c r="O298" s="130" t="s">
        <v>443</v>
      </c>
    </row>
    <row r="299" spans="1:15" s="186" customFormat="1" ht="26.25" customHeight="1">
      <c r="A299" s="228"/>
      <c r="B299" s="228"/>
      <c r="C299" s="230" t="s">
        <v>1</v>
      </c>
      <c r="D299" s="233" t="s">
        <v>548</v>
      </c>
      <c r="E299" s="234"/>
      <c r="F299" s="234"/>
      <c r="G299" s="234"/>
      <c r="H299" s="234"/>
      <c r="I299" s="235"/>
      <c r="J299" s="183">
        <v>14000</v>
      </c>
      <c r="K299" s="183">
        <v>679</v>
      </c>
      <c r="L299" s="184">
        <v>4.8499999999999996</v>
      </c>
      <c r="M299" s="183">
        <v>678.94</v>
      </c>
      <c r="N299" s="185">
        <f t="shared" si="9"/>
        <v>5.999999999994543E-2</v>
      </c>
      <c r="O299" s="130" t="s">
        <v>443</v>
      </c>
    </row>
    <row r="300" spans="1:15" ht="27" customHeight="1">
      <c r="A300" s="228"/>
      <c r="B300" s="228"/>
      <c r="C300" s="248"/>
      <c r="D300" s="221" t="s">
        <v>549</v>
      </c>
      <c r="E300" s="222"/>
      <c r="F300" s="222"/>
      <c r="G300" s="222"/>
      <c r="H300" s="222"/>
      <c r="I300" s="223"/>
      <c r="J300" s="181">
        <v>600</v>
      </c>
      <c r="K300" s="181">
        <v>132</v>
      </c>
      <c r="L300" s="182">
        <v>22.08</v>
      </c>
      <c r="M300" s="181">
        <v>0</v>
      </c>
      <c r="N300" s="180">
        <f t="shared" si="9"/>
        <v>132</v>
      </c>
      <c r="O300" s="130" t="s">
        <v>443</v>
      </c>
    </row>
    <row r="301" spans="1:15" ht="15.75" customHeight="1">
      <c r="A301" s="241" t="s">
        <v>1</v>
      </c>
      <c r="B301" s="241"/>
      <c r="C301" s="218" t="s">
        <v>355</v>
      </c>
      <c r="D301" s="219"/>
      <c r="E301" s="219"/>
      <c r="F301" s="219"/>
      <c r="G301" s="219"/>
      <c r="H301" s="219"/>
      <c r="I301" s="220"/>
      <c r="J301" s="177">
        <v>185000</v>
      </c>
      <c r="K301" s="178">
        <v>0</v>
      </c>
      <c r="L301" s="179">
        <v>0</v>
      </c>
      <c r="M301" s="178">
        <f>+M302+M303</f>
        <v>0</v>
      </c>
      <c r="N301" s="178">
        <f t="shared" si="9"/>
        <v>0</v>
      </c>
      <c r="O301" s="130" t="s">
        <v>443</v>
      </c>
    </row>
    <row r="302" spans="1:15" s="186" customFormat="1" ht="26.25" customHeight="1">
      <c r="A302" s="241"/>
      <c r="B302" s="241"/>
      <c r="C302" s="243" t="s">
        <v>1</v>
      </c>
      <c r="D302" s="233" t="s">
        <v>548</v>
      </c>
      <c r="E302" s="234"/>
      <c r="F302" s="234"/>
      <c r="G302" s="234"/>
      <c r="H302" s="234"/>
      <c r="I302" s="235"/>
      <c r="J302" s="183">
        <v>100000</v>
      </c>
      <c r="K302" s="183">
        <v>0</v>
      </c>
      <c r="L302" s="184">
        <v>0</v>
      </c>
      <c r="M302" s="183">
        <v>0</v>
      </c>
      <c r="N302" s="185">
        <f t="shared" si="9"/>
        <v>0</v>
      </c>
      <c r="O302" s="130" t="s">
        <v>443</v>
      </c>
    </row>
    <row r="303" spans="1:15" s="186" customFormat="1" ht="27.75" customHeight="1">
      <c r="A303" s="241"/>
      <c r="B303" s="241"/>
      <c r="C303" s="244"/>
      <c r="D303" s="233" t="s">
        <v>597</v>
      </c>
      <c r="E303" s="234"/>
      <c r="F303" s="234"/>
      <c r="G303" s="234"/>
      <c r="H303" s="234"/>
      <c r="I303" s="235"/>
      <c r="J303" s="183">
        <v>85000</v>
      </c>
      <c r="K303" s="183">
        <v>0</v>
      </c>
      <c r="L303" s="184">
        <v>0</v>
      </c>
      <c r="M303" s="183">
        <v>0</v>
      </c>
      <c r="N303" s="185">
        <f t="shared" si="9"/>
        <v>0</v>
      </c>
      <c r="O303" s="130" t="s">
        <v>443</v>
      </c>
    </row>
    <row r="304" spans="1:15" ht="26.25" customHeight="1">
      <c r="A304" s="241"/>
      <c r="B304" s="241"/>
      <c r="C304" s="218" t="s">
        <v>634</v>
      </c>
      <c r="D304" s="219"/>
      <c r="E304" s="219"/>
      <c r="F304" s="219"/>
      <c r="G304" s="219"/>
      <c r="H304" s="219"/>
      <c r="I304" s="220"/>
      <c r="J304" s="177">
        <v>1200000</v>
      </c>
      <c r="K304" s="178">
        <v>1285070</v>
      </c>
      <c r="L304" s="179">
        <v>107.09</v>
      </c>
      <c r="M304" s="178">
        <f>+M305+M306+M307</f>
        <v>1285484.3400000001</v>
      </c>
      <c r="N304" s="178">
        <f t="shared" si="9"/>
        <v>-414.34000000008382</v>
      </c>
      <c r="O304" s="130" t="s">
        <v>443</v>
      </c>
    </row>
    <row r="305" spans="1:15" ht="15.75" customHeight="1">
      <c r="A305" s="241"/>
      <c r="B305" s="241"/>
      <c r="C305" s="230" t="s">
        <v>1</v>
      </c>
      <c r="D305" s="221" t="s">
        <v>560</v>
      </c>
      <c r="E305" s="222"/>
      <c r="F305" s="222"/>
      <c r="G305" s="222"/>
      <c r="H305" s="222"/>
      <c r="I305" s="223"/>
      <c r="J305" s="181">
        <v>1200000</v>
      </c>
      <c r="K305" s="181">
        <v>1279244</v>
      </c>
      <c r="L305" s="182">
        <v>106.6</v>
      </c>
      <c r="M305" s="181">
        <v>1279658.1400000001</v>
      </c>
      <c r="N305" s="180">
        <f t="shared" si="9"/>
        <v>-414.14000000013039</v>
      </c>
      <c r="O305" s="130" t="s">
        <v>443</v>
      </c>
    </row>
    <row r="306" spans="1:15" ht="15.75" customHeight="1">
      <c r="A306" s="241"/>
      <c r="B306" s="241"/>
      <c r="C306" s="231"/>
      <c r="D306" s="221" t="s">
        <v>562</v>
      </c>
      <c r="E306" s="222"/>
      <c r="F306" s="222"/>
      <c r="G306" s="222"/>
      <c r="H306" s="222"/>
      <c r="I306" s="223"/>
      <c r="J306" s="181">
        <v>0</v>
      </c>
      <c r="K306" s="181">
        <v>1781</v>
      </c>
      <c r="L306" s="182">
        <v>0</v>
      </c>
      <c r="M306" s="181">
        <v>1781.06</v>
      </c>
      <c r="N306" s="180">
        <f t="shared" si="9"/>
        <v>-5.999999999994543E-2</v>
      </c>
      <c r="O306" s="130" t="s">
        <v>443</v>
      </c>
    </row>
    <row r="307" spans="1:15" ht="15.75" customHeight="1">
      <c r="A307" s="241"/>
      <c r="B307" s="241"/>
      <c r="C307" s="248"/>
      <c r="D307" s="221" t="s">
        <v>542</v>
      </c>
      <c r="E307" s="222"/>
      <c r="F307" s="222"/>
      <c r="G307" s="222"/>
      <c r="H307" s="222"/>
      <c r="I307" s="223"/>
      <c r="J307" s="181">
        <v>0</v>
      </c>
      <c r="K307" s="181">
        <v>4045</v>
      </c>
      <c r="L307" s="182">
        <v>0</v>
      </c>
      <c r="M307" s="181">
        <v>4045.14</v>
      </c>
      <c r="N307" s="180">
        <f t="shared" si="9"/>
        <v>-0.13999999999987267</v>
      </c>
      <c r="O307" s="130" t="s">
        <v>443</v>
      </c>
    </row>
    <row r="308" spans="1:15" ht="15.75" customHeight="1">
      <c r="A308" s="241"/>
      <c r="B308" s="241"/>
      <c r="C308" s="218" t="s">
        <v>440</v>
      </c>
      <c r="D308" s="219"/>
      <c r="E308" s="219"/>
      <c r="F308" s="219"/>
      <c r="G308" s="219"/>
      <c r="H308" s="219"/>
      <c r="I308" s="220"/>
      <c r="J308" s="177">
        <v>2000</v>
      </c>
      <c r="K308" s="178">
        <v>1962</v>
      </c>
      <c r="L308" s="179">
        <v>98.11</v>
      </c>
      <c r="M308" s="178">
        <f>SUM(M309:M311)</f>
        <v>1962.22</v>
      </c>
      <c r="N308" s="178">
        <f t="shared" si="9"/>
        <v>-0.22000000000002728</v>
      </c>
      <c r="O308" s="130" t="s">
        <v>443</v>
      </c>
    </row>
    <row r="309" spans="1:15" ht="15.75" customHeight="1">
      <c r="A309" s="241"/>
      <c r="B309" s="241"/>
      <c r="C309" s="230" t="s">
        <v>1</v>
      </c>
      <c r="D309" s="221" t="s">
        <v>635</v>
      </c>
      <c r="E309" s="222"/>
      <c r="F309" s="222"/>
      <c r="G309" s="222"/>
      <c r="H309" s="222"/>
      <c r="I309" s="223"/>
      <c r="J309" s="181">
        <v>2000</v>
      </c>
      <c r="K309" s="181">
        <v>1789</v>
      </c>
      <c r="L309" s="182">
        <v>89.43</v>
      </c>
      <c r="M309" s="181">
        <v>1788.51</v>
      </c>
      <c r="N309" s="180">
        <f t="shared" si="9"/>
        <v>0.49000000000000909</v>
      </c>
      <c r="O309" s="130" t="s">
        <v>443</v>
      </c>
    </row>
    <row r="310" spans="1:15" ht="15.75" customHeight="1">
      <c r="A310" s="241"/>
      <c r="B310" s="241"/>
      <c r="C310" s="231"/>
      <c r="D310" s="221" t="s">
        <v>562</v>
      </c>
      <c r="E310" s="222"/>
      <c r="F310" s="222"/>
      <c r="G310" s="222"/>
      <c r="H310" s="222"/>
      <c r="I310" s="223"/>
      <c r="J310" s="181">
        <v>0</v>
      </c>
      <c r="K310" s="181">
        <v>169</v>
      </c>
      <c r="L310" s="182">
        <v>0</v>
      </c>
      <c r="M310" s="181">
        <v>169.25</v>
      </c>
      <c r="N310" s="180">
        <f t="shared" si="9"/>
        <v>-0.25</v>
      </c>
      <c r="O310" s="130" t="s">
        <v>443</v>
      </c>
    </row>
    <row r="311" spans="1:15" ht="15.75" customHeight="1">
      <c r="A311" s="241"/>
      <c r="B311" s="241"/>
      <c r="C311" s="248"/>
      <c r="D311" s="221" t="s">
        <v>542</v>
      </c>
      <c r="E311" s="222"/>
      <c r="F311" s="222"/>
      <c r="G311" s="222"/>
      <c r="H311" s="222"/>
      <c r="I311" s="223"/>
      <c r="J311" s="181">
        <v>0</v>
      </c>
      <c r="K311" s="181">
        <v>4</v>
      </c>
      <c r="L311" s="182">
        <v>0</v>
      </c>
      <c r="M311" s="181">
        <v>4.46</v>
      </c>
      <c r="N311" s="180">
        <f t="shared" si="9"/>
        <v>-0.45999999999999996</v>
      </c>
      <c r="O311" s="130" t="s">
        <v>443</v>
      </c>
    </row>
    <row r="312" spans="1:15" ht="25.5" customHeight="1">
      <c r="A312" s="241"/>
      <c r="B312" s="241"/>
      <c r="C312" s="218" t="s">
        <v>636</v>
      </c>
      <c r="D312" s="219"/>
      <c r="E312" s="219"/>
      <c r="F312" s="219"/>
      <c r="G312" s="219"/>
      <c r="H312" s="219"/>
      <c r="I312" s="220"/>
      <c r="J312" s="177">
        <v>13500</v>
      </c>
      <c r="K312" s="178">
        <v>7581</v>
      </c>
      <c r="L312" s="179">
        <v>56.16</v>
      </c>
      <c r="M312" s="178">
        <f>SUM(M313:M313)</f>
        <v>7576.56</v>
      </c>
      <c r="N312" s="178">
        <f t="shared" si="9"/>
        <v>4.4399999999995998</v>
      </c>
      <c r="O312" s="130" t="s">
        <v>443</v>
      </c>
    </row>
    <row r="313" spans="1:15" ht="24.75" customHeight="1">
      <c r="A313" s="241"/>
      <c r="B313" s="241"/>
      <c r="C313" s="208"/>
      <c r="D313" s="221" t="s">
        <v>549</v>
      </c>
      <c r="E313" s="222"/>
      <c r="F313" s="222"/>
      <c r="G313" s="222"/>
      <c r="H313" s="222"/>
      <c r="I313" s="223"/>
      <c r="J313" s="181">
        <v>13500</v>
      </c>
      <c r="K313" s="181">
        <v>7581</v>
      </c>
      <c r="L313" s="182">
        <v>56.16</v>
      </c>
      <c r="M313" s="181">
        <v>7576.56</v>
      </c>
      <c r="N313" s="180">
        <f t="shared" si="9"/>
        <v>4.4399999999995998</v>
      </c>
      <c r="O313" s="130" t="s">
        <v>443</v>
      </c>
    </row>
    <row r="314" spans="1:15" ht="15.75" customHeight="1">
      <c r="A314" s="241"/>
      <c r="B314" s="241"/>
      <c r="C314" s="218" t="s">
        <v>357</v>
      </c>
      <c r="D314" s="219"/>
      <c r="E314" s="219"/>
      <c r="F314" s="219"/>
      <c r="G314" s="219"/>
      <c r="H314" s="219"/>
      <c r="I314" s="220"/>
      <c r="J314" s="177">
        <v>138685</v>
      </c>
      <c r="K314" s="178">
        <v>14425</v>
      </c>
      <c r="L314" s="179">
        <v>10.4</v>
      </c>
      <c r="M314" s="178">
        <f>SUM(M315:M319)</f>
        <v>14367.5</v>
      </c>
      <c r="N314" s="178">
        <f t="shared" si="9"/>
        <v>57.5</v>
      </c>
      <c r="O314" s="130" t="s">
        <v>443</v>
      </c>
    </row>
    <row r="315" spans="1:15" ht="15.75" customHeight="1">
      <c r="A315" s="241"/>
      <c r="B315" s="241"/>
      <c r="C315" s="230" t="s">
        <v>1</v>
      </c>
      <c r="D315" s="221" t="s">
        <v>560</v>
      </c>
      <c r="E315" s="222"/>
      <c r="F315" s="222"/>
      <c r="G315" s="222"/>
      <c r="H315" s="222"/>
      <c r="I315" s="223"/>
      <c r="J315" s="181">
        <v>0</v>
      </c>
      <c r="K315" s="181">
        <v>12</v>
      </c>
      <c r="L315" s="182">
        <v>0</v>
      </c>
      <c r="M315" s="181">
        <v>0</v>
      </c>
      <c r="N315" s="180">
        <f t="shared" si="9"/>
        <v>12</v>
      </c>
      <c r="O315" s="130" t="s">
        <v>443</v>
      </c>
    </row>
    <row r="316" spans="1:15" ht="36.75" customHeight="1">
      <c r="A316" s="241"/>
      <c r="B316" s="241"/>
      <c r="C316" s="231"/>
      <c r="D316" s="221" t="s">
        <v>568</v>
      </c>
      <c r="E316" s="222"/>
      <c r="F316" s="222"/>
      <c r="G316" s="222"/>
      <c r="H316" s="222"/>
      <c r="I316" s="223"/>
      <c r="J316" s="181">
        <v>0</v>
      </c>
      <c r="K316" s="181">
        <v>396</v>
      </c>
      <c r="L316" s="182">
        <v>0</v>
      </c>
      <c r="M316" s="181">
        <v>350.02</v>
      </c>
      <c r="N316" s="180">
        <f t="shared" si="9"/>
        <v>45.980000000000018</v>
      </c>
      <c r="O316" s="130" t="s">
        <v>443</v>
      </c>
    </row>
    <row r="317" spans="1:15" s="186" customFormat="1" ht="30.75" customHeight="1">
      <c r="A317" s="241"/>
      <c r="B317" s="241"/>
      <c r="C317" s="231"/>
      <c r="D317" s="233" t="s">
        <v>597</v>
      </c>
      <c r="E317" s="234"/>
      <c r="F317" s="234"/>
      <c r="G317" s="234"/>
      <c r="H317" s="234"/>
      <c r="I317" s="235"/>
      <c r="J317" s="183">
        <v>25000</v>
      </c>
      <c r="K317" s="183">
        <v>7568</v>
      </c>
      <c r="L317" s="184">
        <v>30.27</v>
      </c>
      <c r="M317" s="183">
        <v>7567.5</v>
      </c>
      <c r="N317" s="185">
        <f t="shared" si="9"/>
        <v>0.5</v>
      </c>
      <c r="O317" s="130" t="s">
        <v>443</v>
      </c>
    </row>
    <row r="318" spans="1:15" s="186" customFormat="1" ht="42.75" customHeight="1">
      <c r="A318" s="241"/>
      <c r="B318" s="241"/>
      <c r="C318" s="231"/>
      <c r="D318" s="233" t="s">
        <v>570</v>
      </c>
      <c r="E318" s="234"/>
      <c r="F318" s="234"/>
      <c r="G318" s="234"/>
      <c r="H318" s="234"/>
      <c r="I318" s="235"/>
      <c r="J318" s="183">
        <v>0</v>
      </c>
      <c r="K318" s="183">
        <v>6450</v>
      </c>
      <c r="L318" s="184">
        <v>0</v>
      </c>
      <c r="M318" s="183">
        <v>6449.98</v>
      </c>
      <c r="N318" s="185">
        <f t="shared" si="9"/>
        <v>2.0000000000436557E-2</v>
      </c>
      <c r="O318" s="130" t="s">
        <v>443</v>
      </c>
    </row>
    <row r="319" spans="1:15" s="186" customFormat="1" ht="42.75" customHeight="1">
      <c r="A319" s="242"/>
      <c r="B319" s="242"/>
      <c r="C319" s="248"/>
      <c r="D319" s="233" t="s">
        <v>544</v>
      </c>
      <c r="E319" s="234"/>
      <c r="F319" s="234"/>
      <c r="G319" s="234"/>
      <c r="H319" s="234"/>
      <c r="I319" s="235"/>
      <c r="J319" s="183">
        <v>113685</v>
      </c>
      <c r="K319" s="183">
        <v>0</v>
      </c>
      <c r="L319" s="184">
        <v>0</v>
      </c>
      <c r="M319" s="183">
        <v>0</v>
      </c>
      <c r="N319" s="209">
        <f t="shared" si="9"/>
        <v>0</v>
      </c>
      <c r="O319" s="130" t="s">
        <v>443</v>
      </c>
    </row>
    <row r="320" spans="1:15" ht="21.95" customHeight="1">
      <c r="A320" s="224" t="s">
        <v>360</v>
      </c>
      <c r="B320" s="225"/>
      <c r="C320" s="225"/>
      <c r="D320" s="225"/>
      <c r="E320" s="225"/>
      <c r="F320" s="225"/>
      <c r="G320" s="225"/>
      <c r="H320" s="225"/>
      <c r="I320" s="245"/>
      <c r="J320" s="172">
        <v>12348486</v>
      </c>
      <c r="K320" s="173">
        <v>1530609</v>
      </c>
      <c r="L320" s="174">
        <v>12.4</v>
      </c>
      <c r="M320" s="173">
        <f>+M321+M323+M327+M329+M332</f>
        <v>1530608.1099999999</v>
      </c>
      <c r="N320" s="173">
        <f t="shared" si="9"/>
        <v>0.89000000013038516</v>
      </c>
      <c r="O320" s="175" t="s">
        <v>443</v>
      </c>
    </row>
    <row r="321" spans="1:15" ht="15.75" customHeight="1">
      <c r="A321" s="246"/>
      <c r="B321" s="246"/>
      <c r="C321" s="218" t="s">
        <v>363</v>
      </c>
      <c r="D321" s="219"/>
      <c r="E321" s="219"/>
      <c r="F321" s="219"/>
      <c r="G321" s="219"/>
      <c r="H321" s="219"/>
      <c r="I321" s="220"/>
      <c r="J321" s="177">
        <v>4646930</v>
      </c>
      <c r="K321" s="178">
        <v>476106</v>
      </c>
      <c r="L321" s="179">
        <v>10.25</v>
      </c>
      <c r="M321" s="178">
        <f>+M322</f>
        <v>476105.97</v>
      </c>
      <c r="N321" s="178">
        <f t="shared" si="9"/>
        <v>3.0000000027939677E-2</v>
      </c>
      <c r="O321" s="210" t="s">
        <v>443</v>
      </c>
    </row>
    <row r="322" spans="1:15" s="186" customFormat="1" ht="35.25" customHeight="1">
      <c r="A322" s="247"/>
      <c r="B322" s="247"/>
      <c r="C322" s="191" t="s">
        <v>1</v>
      </c>
      <c r="D322" s="233" t="s">
        <v>637</v>
      </c>
      <c r="E322" s="234"/>
      <c r="F322" s="234"/>
      <c r="G322" s="234"/>
      <c r="H322" s="234"/>
      <c r="I322" s="235"/>
      <c r="J322" s="183">
        <v>4646930</v>
      </c>
      <c r="K322" s="183">
        <v>476106</v>
      </c>
      <c r="L322" s="184">
        <v>10.25</v>
      </c>
      <c r="M322" s="183">
        <v>476105.97</v>
      </c>
      <c r="N322" s="185">
        <f t="shared" si="9"/>
        <v>3.0000000027939677E-2</v>
      </c>
      <c r="O322" s="210" t="s">
        <v>443</v>
      </c>
    </row>
    <row r="323" spans="1:15" ht="15.75" customHeight="1">
      <c r="A323" s="247"/>
      <c r="B323" s="247"/>
      <c r="C323" s="218" t="s">
        <v>373</v>
      </c>
      <c r="D323" s="219"/>
      <c r="E323" s="219"/>
      <c r="F323" s="219"/>
      <c r="G323" s="219"/>
      <c r="H323" s="219"/>
      <c r="I323" s="220"/>
      <c r="J323" s="177">
        <v>4533816</v>
      </c>
      <c r="K323" s="178">
        <v>207187</v>
      </c>
      <c r="L323" s="179">
        <v>4.57</v>
      </c>
      <c r="M323" s="178">
        <f>+M324+M325+M326</f>
        <v>207186.91</v>
      </c>
      <c r="N323" s="178">
        <f t="shared" si="9"/>
        <v>8.999999999650754E-2</v>
      </c>
      <c r="O323" s="189" t="s">
        <v>443</v>
      </c>
    </row>
    <row r="324" spans="1:15" ht="39.75" customHeight="1">
      <c r="A324" s="247"/>
      <c r="B324" s="247"/>
      <c r="C324" s="198" t="s">
        <v>1</v>
      </c>
      <c r="D324" s="221" t="s">
        <v>570</v>
      </c>
      <c r="E324" s="222"/>
      <c r="F324" s="222"/>
      <c r="G324" s="222"/>
      <c r="H324" s="222"/>
      <c r="I324" s="223"/>
      <c r="J324" s="181">
        <v>0</v>
      </c>
      <c r="K324" s="181">
        <v>1655</v>
      </c>
      <c r="L324" s="182">
        <v>0</v>
      </c>
      <c r="M324" s="181">
        <v>1655</v>
      </c>
      <c r="N324" s="180">
        <f t="shared" si="9"/>
        <v>0</v>
      </c>
      <c r="O324" s="210" t="s">
        <v>443</v>
      </c>
    </row>
    <row r="325" spans="1:15" s="186" customFormat="1" ht="41.25" customHeight="1">
      <c r="A325" s="239" t="s">
        <v>1</v>
      </c>
      <c r="B325" s="239"/>
      <c r="C325" s="240"/>
      <c r="D325" s="233" t="s">
        <v>588</v>
      </c>
      <c r="E325" s="234"/>
      <c r="F325" s="234"/>
      <c r="G325" s="234"/>
      <c r="H325" s="234"/>
      <c r="I325" s="235"/>
      <c r="J325" s="183">
        <v>200000</v>
      </c>
      <c r="K325" s="183">
        <v>100000</v>
      </c>
      <c r="L325" s="184">
        <v>50</v>
      </c>
      <c r="M325" s="183">
        <v>100000</v>
      </c>
      <c r="N325" s="185">
        <f t="shared" si="9"/>
        <v>0</v>
      </c>
      <c r="O325" s="210" t="s">
        <v>443</v>
      </c>
    </row>
    <row r="326" spans="1:15" s="186" customFormat="1" ht="40.5" customHeight="1">
      <c r="A326" s="239"/>
      <c r="B326" s="239"/>
      <c r="C326" s="240"/>
      <c r="D326" s="233" t="s">
        <v>637</v>
      </c>
      <c r="E326" s="234"/>
      <c r="F326" s="234"/>
      <c r="G326" s="234"/>
      <c r="H326" s="234"/>
      <c r="I326" s="235"/>
      <c r="J326" s="183">
        <v>4333816</v>
      </c>
      <c r="K326" s="183">
        <v>105532</v>
      </c>
      <c r="L326" s="184">
        <v>2.44</v>
      </c>
      <c r="M326" s="183">
        <v>105531.91</v>
      </c>
      <c r="N326" s="185">
        <f t="shared" si="9"/>
        <v>8.999999999650754E-2</v>
      </c>
      <c r="O326" s="210" t="s">
        <v>443</v>
      </c>
    </row>
    <row r="327" spans="1:15" ht="15.75" customHeight="1">
      <c r="A327" s="241" t="s">
        <v>1</v>
      </c>
      <c r="B327" s="241"/>
      <c r="C327" s="218" t="s">
        <v>381</v>
      </c>
      <c r="D327" s="219"/>
      <c r="E327" s="219"/>
      <c r="F327" s="219"/>
      <c r="G327" s="219"/>
      <c r="H327" s="219"/>
      <c r="I327" s="220"/>
      <c r="J327" s="177">
        <v>0</v>
      </c>
      <c r="K327" s="178">
        <v>41600</v>
      </c>
      <c r="L327" s="179">
        <v>0</v>
      </c>
      <c r="M327" s="178">
        <f>+M328</f>
        <v>41600</v>
      </c>
      <c r="N327" s="178">
        <f t="shared" si="9"/>
        <v>0</v>
      </c>
      <c r="O327" s="189" t="s">
        <v>443</v>
      </c>
    </row>
    <row r="328" spans="1:15" s="186" customFormat="1" ht="37.5" customHeight="1">
      <c r="A328" s="241"/>
      <c r="B328" s="241"/>
      <c r="C328" s="191" t="s">
        <v>1</v>
      </c>
      <c r="D328" s="233" t="s">
        <v>637</v>
      </c>
      <c r="E328" s="234"/>
      <c r="F328" s="234"/>
      <c r="G328" s="234"/>
      <c r="H328" s="234"/>
      <c r="I328" s="235"/>
      <c r="J328" s="183">
        <v>0</v>
      </c>
      <c r="K328" s="183">
        <v>41600</v>
      </c>
      <c r="L328" s="184">
        <v>0</v>
      </c>
      <c r="M328" s="183">
        <v>41600</v>
      </c>
      <c r="N328" s="185">
        <f t="shared" si="9"/>
        <v>0</v>
      </c>
      <c r="O328" s="210" t="s">
        <v>443</v>
      </c>
    </row>
    <row r="329" spans="1:15" ht="15.75" customHeight="1">
      <c r="A329" s="241"/>
      <c r="B329" s="241"/>
      <c r="C329" s="218" t="s">
        <v>385</v>
      </c>
      <c r="D329" s="219"/>
      <c r="E329" s="219"/>
      <c r="F329" s="219"/>
      <c r="G329" s="219"/>
      <c r="H329" s="219"/>
      <c r="I329" s="220"/>
      <c r="J329" s="177">
        <v>3167740</v>
      </c>
      <c r="K329" s="178">
        <v>803946</v>
      </c>
      <c r="L329" s="179">
        <v>25.38</v>
      </c>
      <c r="M329" s="178">
        <f>+M330+M331</f>
        <v>803945.83</v>
      </c>
      <c r="N329" s="178">
        <f t="shared" si="9"/>
        <v>0.17000000004190952</v>
      </c>
      <c r="O329" s="189" t="s">
        <v>443</v>
      </c>
    </row>
    <row r="330" spans="1:15" s="186" customFormat="1" ht="26.25" customHeight="1">
      <c r="A330" s="241"/>
      <c r="B330" s="241"/>
      <c r="C330" s="243" t="s">
        <v>1</v>
      </c>
      <c r="D330" s="233" t="s">
        <v>638</v>
      </c>
      <c r="E330" s="234"/>
      <c r="F330" s="234"/>
      <c r="G330" s="234"/>
      <c r="H330" s="234"/>
      <c r="I330" s="235"/>
      <c r="J330" s="183">
        <v>5000</v>
      </c>
      <c r="K330" s="183">
        <v>5000</v>
      </c>
      <c r="L330" s="184">
        <v>100</v>
      </c>
      <c r="M330" s="183">
        <v>5000</v>
      </c>
      <c r="N330" s="185">
        <f t="shared" si="9"/>
        <v>0</v>
      </c>
      <c r="O330" s="210" t="s">
        <v>443</v>
      </c>
    </row>
    <row r="331" spans="1:15" s="186" customFormat="1" ht="37.5" customHeight="1">
      <c r="A331" s="241"/>
      <c r="B331" s="241"/>
      <c r="C331" s="244"/>
      <c r="D331" s="233" t="s">
        <v>637</v>
      </c>
      <c r="E331" s="234"/>
      <c r="F331" s="234"/>
      <c r="G331" s="234"/>
      <c r="H331" s="234"/>
      <c r="I331" s="235"/>
      <c r="J331" s="183">
        <v>3162740</v>
      </c>
      <c r="K331" s="183">
        <v>798946</v>
      </c>
      <c r="L331" s="184">
        <v>25.26</v>
      </c>
      <c r="M331" s="183">
        <v>798945.83</v>
      </c>
      <c r="N331" s="185">
        <f t="shared" si="9"/>
        <v>0.17000000004190952</v>
      </c>
      <c r="O331" s="210" t="s">
        <v>443</v>
      </c>
    </row>
    <row r="332" spans="1:15" ht="15.75" customHeight="1">
      <c r="A332" s="241"/>
      <c r="B332" s="241"/>
      <c r="C332" s="218" t="s">
        <v>394</v>
      </c>
      <c r="D332" s="219"/>
      <c r="E332" s="219"/>
      <c r="F332" s="219"/>
      <c r="G332" s="219"/>
      <c r="H332" s="219"/>
      <c r="I332" s="220"/>
      <c r="J332" s="177">
        <v>0</v>
      </c>
      <c r="K332" s="178">
        <v>1769</v>
      </c>
      <c r="L332" s="179">
        <v>0</v>
      </c>
      <c r="M332" s="178">
        <f>+M333</f>
        <v>1769.4</v>
      </c>
      <c r="N332" s="178">
        <f t="shared" si="9"/>
        <v>-0.40000000000009095</v>
      </c>
      <c r="O332" s="189" t="s">
        <v>443</v>
      </c>
    </row>
    <row r="333" spans="1:15" ht="36.75" customHeight="1">
      <c r="A333" s="242"/>
      <c r="B333" s="242"/>
      <c r="C333" s="193" t="s">
        <v>1</v>
      </c>
      <c r="D333" s="221" t="s">
        <v>570</v>
      </c>
      <c r="E333" s="222"/>
      <c r="F333" s="222"/>
      <c r="G333" s="222"/>
      <c r="H333" s="222"/>
      <c r="I333" s="223"/>
      <c r="J333" s="181">
        <v>0</v>
      </c>
      <c r="K333" s="181">
        <v>1769</v>
      </c>
      <c r="L333" s="182">
        <v>0</v>
      </c>
      <c r="M333" s="181">
        <v>1769.4</v>
      </c>
      <c r="N333" s="180">
        <f t="shared" si="9"/>
        <v>-0.40000000000009095</v>
      </c>
      <c r="O333" s="210" t="s">
        <v>443</v>
      </c>
    </row>
    <row r="334" spans="1:15" ht="29.25" customHeight="1">
      <c r="A334" s="224" t="s">
        <v>398</v>
      </c>
      <c r="B334" s="225"/>
      <c r="C334" s="225"/>
      <c r="D334" s="225"/>
      <c r="E334" s="225"/>
      <c r="F334" s="225"/>
      <c r="G334" s="225"/>
      <c r="H334" s="225"/>
      <c r="I334" s="226"/>
      <c r="J334" s="195">
        <v>786613</v>
      </c>
      <c r="K334" s="196">
        <v>359503</v>
      </c>
      <c r="L334" s="197">
        <v>45.7</v>
      </c>
      <c r="M334" s="196">
        <f>+M335</f>
        <v>359435.64999999997</v>
      </c>
      <c r="N334" s="196">
        <f t="shared" si="9"/>
        <v>67.350000000034925</v>
      </c>
      <c r="O334" s="196"/>
    </row>
    <row r="335" spans="1:15" ht="15.75" customHeight="1">
      <c r="A335" s="227" t="s">
        <v>1</v>
      </c>
      <c r="B335" s="227"/>
      <c r="C335" s="218" t="s">
        <v>399</v>
      </c>
      <c r="D335" s="219"/>
      <c r="E335" s="219"/>
      <c r="F335" s="219"/>
      <c r="G335" s="219"/>
      <c r="H335" s="219"/>
      <c r="I335" s="220"/>
      <c r="J335" s="177">
        <v>786613</v>
      </c>
      <c r="K335" s="178">
        <v>359503</v>
      </c>
      <c r="L335" s="179">
        <v>45.7</v>
      </c>
      <c r="M335" s="178">
        <f>+M336+M337+M338</f>
        <v>359435.64999999997</v>
      </c>
      <c r="N335" s="178">
        <f t="shared" si="9"/>
        <v>67.350000000034925</v>
      </c>
      <c r="O335" s="130" t="s">
        <v>443</v>
      </c>
    </row>
    <row r="336" spans="1:15" ht="15.75" customHeight="1">
      <c r="A336" s="228"/>
      <c r="B336" s="228"/>
      <c r="C336" s="230" t="s">
        <v>1</v>
      </c>
      <c r="D336" s="221" t="s">
        <v>542</v>
      </c>
      <c r="E336" s="222"/>
      <c r="F336" s="222"/>
      <c r="G336" s="222"/>
      <c r="H336" s="222"/>
      <c r="I336" s="223"/>
      <c r="J336" s="181">
        <v>0</v>
      </c>
      <c r="K336" s="181">
        <v>912</v>
      </c>
      <c r="L336" s="182">
        <v>0</v>
      </c>
      <c r="M336" s="181">
        <v>844.16</v>
      </c>
      <c r="N336" s="180">
        <f t="shared" si="9"/>
        <v>67.840000000000032</v>
      </c>
      <c r="O336" s="130" t="s">
        <v>443</v>
      </c>
    </row>
    <row r="337" spans="1:15" s="186" customFormat="1" ht="24.75" customHeight="1">
      <c r="A337" s="228"/>
      <c r="B337" s="228"/>
      <c r="C337" s="231"/>
      <c r="D337" s="233" t="s">
        <v>600</v>
      </c>
      <c r="E337" s="234"/>
      <c r="F337" s="234"/>
      <c r="G337" s="234"/>
      <c r="H337" s="234"/>
      <c r="I337" s="235"/>
      <c r="J337" s="183">
        <v>600000</v>
      </c>
      <c r="K337" s="183">
        <v>325000</v>
      </c>
      <c r="L337" s="184">
        <v>54.17</v>
      </c>
      <c r="M337" s="183">
        <v>325000</v>
      </c>
      <c r="N337" s="185">
        <f t="shared" si="9"/>
        <v>0</v>
      </c>
      <c r="O337" s="130" t="s">
        <v>443</v>
      </c>
    </row>
    <row r="338" spans="1:15" s="186" customFormat="1" ht="24.75" customHeight="1" thickBot="1">
      <c r="A338" s="229"/>
      <c r="B338" s="229"/>
      <c r="C338" s="232"/>
      <c r="D338" s="236" t="s">
        <v>597</v>
      </c>
      <c r="E338" s="237"/>
      <c r="F338" s="237"/>
      <c r="G338" s="237"/>
      <c r="H338" s="237"/>
      <c r="I338" s="238"/>
      <c r="J338" s="183">
        <v>186613</v>
      </c>
      <c r="K338" s="183">
        <v>33591</v>
      </c>
      <c r="L338" s="184">
        <v>18</v>
      </c>
      <c r="M338" s="183">
        <v>33591.49</v>
      </c>
      <c r="N338" s="185">
        <f>+K338-M338</f>
        <v>-0.48999999999796273</v>
      </c>
      <c r="O338" s="130" t="s">
        <v>443</v>
      </c>
    </row>
    <row r="339" spans="1:15" ht="0.75" customHeight="1">
      <c r="A339" s="214" t="s">
        <v>1</v>
      </c>
      <c r="B339" s="216"/>
      <c r="C339" s="216"/>
      <c r="D339" s="216"/>
      <c r="E339" s="216"/>
      <c r="F339" s="216"/>
      <c r="G339" s="214" t="s">
        <v>1</v>
      </c>
      <c r="H339" s="214"/>
      <c r="I339" s="214"/>
      <c r="J339" s="194"/>
      <c r="K339" s="194"/>
      <c r="L339" s="211"/>
      <c r="M339" s="194"/>
      <c r="N339" s="178">
        <f>+M339-K339</f>
        <v>0</v>
      </c>
      <c r="O339" s="194"/>
    </row>
    <row r="340" spans="1:15" ht="17.25" customHeight="1">
      <c r="A340" s="215"/>
      <c r="B340" s="217" t="s">
        <v>1</v>
      </c>
      <c r="C340" s="217"/>
      <c r="D340" s="217"/>
      <c r="E340" s="217"/>
      <c r="F340" s="217"/>
      <c r="G340" s="215"/>
      <c r="H340" s="215"/>
      <c r="I340" s="215"/>
      <c r="J340" s="212">
        <f>+J334+J320+J297+J293+J267+J254+J248+J245+J221+J197+J188+J158+J140+J132+J124+J90+J79+J73+J40</f>
        <v>905535455</v>
      </c>
      <c r="K340" s="212">
        <f>+K334+K320+K297+K293+K267+K254+K248+K245+K221+K197+K188+K158+K140+K132+K124+K90+K79+K73+K40</f>
        <v>399857157</v>
      </c>
      <c r="L340" s="213"/>
      <c r="M340" s="212">
        <f>+M334+M320+M297+M293+M267+M254+M248+M245+M221+M197+M188+M158+M140+M132+M124+M90+M79+M73+M40</f>
        <v>398089848.17000002</v>
      </c>
      <c r="N340" s="212">
        <f>+N334+N320+N297+N293+N267+N254+N248+N245+N221+N197+N188+N158+N140+N132+N124+N90+N79+N73+N40</f>
        <v>1767308.8300000273</v>
      </c>
    </row>
    <row r="341" spans="1:15" ht="12.2" customHeight="1">
      <c r="J341" s="212">
        <f>+J340-J6</f>
        <v>0</v>
      </c>
      <c r="K341" s="212">
        <f>+K340-K6</f>
        <v>0</v>
      </c>
      <c r="M341" s="212">
        <f>+M340-M6</f>
        <v>0</v>
      </c>
      <c r="N341" s="212">
        <f>+N340-N6</f>
        <v>4.0745362639427185E-8</v>
      </c>
    </row>
  </sheetData>
  <mergeCells count="417">
    <mergeCell ref="A5:C5"/>
    <mergeCell ref="E5:I5"/>
    <mergeCell ref="A7:I7"/>
    <mergeCell ref="H8:I8"/>
    <mergeCell ref="H9:I9"/>
    <mergeCell ref="H12:I12"/>
    <mergeCell ref="A2:O2"/>
    <mergeCell ref="A3:E3"/>
    <mergeCell ref="F3:H3"/>
    <mergeCell ref="I3:J3"/>
    <mergeCell ref="A4:C4"/>
    <mergeCell ref="E4:I4"/>
    <mergeCell ref="H22:I22"/>
    <mergeCell ref="H23:I23"/>
    <mergeCell ref="H24:I24"/>
    <mergeCell ref="H25:I25"/>
    <mergeCell ref="H26:I26"/>
    <mergeCell ref="A27:I27"/>
    <mergeCell ref="H13:I13"/>
    <mergeCell ref="H14:I14"/>
    <mergeCell ref="H18:I18"/>
    <mergeCell ref="H19:I19"/>
    <mergeCell ref="H20:I20"/>
    <mergeCell ref="H21:I21"/>
    <mergeCell ref="H34:I34"/>
    <mergeCell ref="H35:I35"/>
    <mergeCell ref="H36:I36"/>
    <mergeCell ref="H37:I37"/>
    <mergeCell ref="H38:I38"/>
    <mergeCell ref="A40:I40"/>
    <mergeCell ref="H28:I28"/>
    <mergeCell ref="H29:I29"/>
    <mergeCell ref="H30:I30"/>
    <mergeCell ref="H31:I31"/>
    <mergeCell ref="H32:I32"/>
    <mergeCell ref="H33:I33"/>
    <mergeCell ref="D54:I54"/>
    <mergeCell ref="D55:I55"/>
    <mergeCell ref="D56:I56"/>
    <mergeCell ref="A57:C58"/>
    <mergeCell ref="D57:I57"/>
    <mergeCell ref="D58:I58"/>
    <mergeCell ref="D48:I48"/>
    <mergeCell ref="D49:I49"/>
    <mergeCell ref="D50:I50"/>
    <mergeCell ref="D51:I51"/>
    <mergeCell ref="D52:I52"/>
    <mergeCell ref="D53:I53"/>
    <mergeCell ref="A41:B56"/>
    <mergeCell ref="C41:I41"/>
    <mergeCell ref="C42:C44"/>
    <mergeCell ref="D42:I42"/>
    <mergeCell ref="D43:I43"/>
    <mergeCell ref="D44:I44"/>
    <mergeCell ref="C45:I45"/>
    <mergeCell ref="C46:C56"/>
    <mergeCell ref="D46:I46"/>
    <mergeCell ref="D47:I47"/>
    <mergeCell ref="D66:I66"/>
    <mergeCell ref="D67:I67"/>
    <mergeCell ref="D68:I68"/>
    <mergeCell ref="C69:I69"/>
    <mergeCell ref="D70:I70"/>
    <mergeCell ref="C71:I71"/>
    <mergeCell ref="A59:B72"/>
    <mergeCell ref="C59:I59"/>
    <mergeCell ref="C60:C64"/>
    <mergeCell ref="D60:I60"/>
    <mergeCell ref="D61:I61"/>
    <mergeCell ref="D62:I62"/>
    <mergeCell ref="D63:I63"/>
    <mergeCell ref="D64:I64"/>
    <mergeCell ref="C65:I65"/>
    <mergeCell ref="C66:C68"/>
    <mergeCell ref="D72:I72"/>
    <mergeCell ref="D84:I84"/>
    <mergeCell ref="D85:I85"/>
    <mergeCell ref="D86:I86"/>
    <mergeCell ref="A73:I73"/>
    <mergeCell ref="A74:B78"/>
    <mergeCell ref="C74:I74"/>
    <mergeCell ref="C75:C78"/>
    <mergeCell ref="D75:I75"/>
    <mergeCell ref="D76:I76"/>
    <mergeCell ref="D77:I77"/>
    <mergeCell ref="D78:I78"/>
    <mergeCell ref="A79:I79"/>
    <mergeCell ref="D95:I95"/>
    <mergeCell ref="D96:I96"/>
    <mergeCell ref="D97:I97"/>
    <mergeCell ref="A98:C101"/>
    <mergeCell ref="D98:I98"/>
    <mergeCell ref="D99:I99"/>
    <mergeCell ref="D100:I100"/>
    <mergeCell ref="D101:I101"/>
    <mergeCell ref="D87:I87"/>
    <mergeCell ref="C88:I88"/>
    <mergeCell ref="D89:I89"/>
    <mergeCell ref="A90:I90"/>
    <mergeCell ref="A91:B97"/>
    <mergeCell ref="C91:I91"/>
    <mergeCell ref="C92:C97"/>
    <mergeCell ref="D92:I92"/>
    <mergeCell ref="D93:I93"/>
    <mergeCell ref="D94:I94"/>
    <mergeCell ref="A80:B89"/>
    <mergeCell ref="C80:I80"/>
    <mergeCell ref="C81:C87"/>
    <mergeCell ref="D81:I81"/>
    <mergeCell ref="D82:I82"/>
    <mergeCell ref="D83:I83"/>
    <mergeCell ref="D109:I109"/>
    <mergeCell ref="D110:I110"/>
    <mergeCell ref="D111:I111"/>
    <mergeCell ref="D112:I112"/>
    <mergeCell ref="D113:I113"/>
    <mergeCell ref="D114:I114"/>
    <mergeCell ref="A102:B117"/>
    <mergeCell ref="C102:I102"/>
    <mergeCell ref="C103:C105"/>
    <mergeCell ref="D103:I103"/>
    <mergeCell ref="D104:I104"/>
    <mergeCell ref="D105:I105"/>
    <mergeCell ref="C106:I106"/>
    <mergeCell ref="C107:C117"/>
    <mergeCell ref="D107:I107"/>
    <mergeCell ref="D108:I108"/>
    <mergeCell ref="D115:I115"/>
    <mergeCell ref="D116:I116"/>
    <mergeCell ref="D117:I117"/>
    <mergeCell ref="A118:B123"/>
    <mergeCell ref="C118:I118"/>
    <mergeCell ref="C119:C123"/>
    <mergeCell ref="D119:I119"/>
    <mergeCell ref="D120:I120"/>
    <mergeCell ref="D121:I121"/>
    <mergeCell ref="D122:I122"/>
    <mergeCell ref="D123:I123"/>
    <mergeCell ref="A124:I124"/>
    <mergeCell ref="A125:B131"/>
    <mergeCell ref="C125:I125"/>
    <mergeCell ref="C126:C131"/>
    <mergeCell ref="D126:I126"/>
    <mergeCell ref="D127:I127"/>
    <mergeCell ref="D128:I128"/>
    <mergeCell ref="D129:I129"/>
    <mergeCell ref="D130:I130"/>
    <mergeCell ref="D131:I131"/>
    <mergeCell ref="A132:I132"/>
    <mergeCell ref="A133:B137"/>
    <mergeCell ref="C133:I133"/>
    <mergeCell ref="C134:C137"/>
    <mergeCell ref="D134:I134"/>
    <mergeCell ref="D135:I135"/>
    <mergeCell ref="D136:I136"/>
    <mergeCell ref="D137:I137"/>
    <mergeCell ref="A138:C139"/>
    <mergeCell ref="D138:I138"/>
    <mergeCell ref="D139:I139"/>
    <mergeCell ref="A140:I140"/>
    <mergeCell ref="A141:B157"/>
    <mergeCell ref="C141:I141"/>
    <mergeCell ref="C142:C146"/>
    <mergeCell ref="D142:I142"/>
    <mergeCell ref="D143:I143"/>
    <mergeCell ref="D144:I144"/>
    <mergeCell ref="C150:I150"/>
    <mergeCell ref="C151:C154"/>
    <mergeCell ref="D151:I151"/>
    <mergeCell ref="D152:I152"/>
    <mergeCell ref="D153:I153"/>
    <mergeCell ref="D154:I154"/>
    <mergeCell ref="D145:I145"/>
    <mergeCell ref="D146:I146"/>
    <mergeCell ref="C147:I147"/>
    <mergeCell ref="C148:C149"/>
    <mergeCell ref="D148:I148"/>
    <mergeCell ref="D149:I149"/>
    <mergeCell ref="D162:I162"/>
    <mergeCell ref="C163:I163"/>
    <mergeCell ref="D164:I164"/>
    <mergeCell ref="C165:I165"/>
    <mergeCell ref="C166:C168"/>
    <mergeCell ref="D166:I166"/>
    <mergeCell ref="D167:I167"/>
    <mergeCell ref="D168:I168"/>
    <mergeCell ref="C155:I155"/>
    <mergeCell ref="C156:C157"/>
    <mergeCell ref="D156:I156"/>
    <mergeCell ref="D157:I157"/>
    <mergeCell ref="A158:I158"/>
    <mergeCell ref="A159:B168"/>
    <mergeCell ref="C159:I159"/>
    <mergeCell ref="C160:C162"/>
    <mergeCell ref="D160:I160"/>
    <mergeCell ref="D161:I161"/>
    <mergeCell ref="D175:I175"/>
    <mergeCell ref="D176:I176"/>
    <mergeCell ref="D177:I177"/>
    <mergeCell ref="C178:I178"/>
    <mergeCell ref="C179:C180"/>
    <mergeCell ref="D179:I179"/>
    <mergeCell ref="D180:I180"/>
    <mergeCell ref="A169:C170"/>
    <mergeCell ref="D169:I169"/>
    <mergeCell ref="D170:I170"/>
    <mergeCell ref="A171:B187"/>
    <mergeCell ref="C171:I171"/>
    <mergeCell ref="C172:C173"/>
    <mergeCell ref="D172:I172"/>
    <mergeCell ref="D173:I173"/>
    <mergeCell ref="C174:I174"/>
    <mergeCell ref="C175:C177"/>
    <mergeCell ref="A188:I188"/>
    <mergeCell ref="A189:B190"/>
    <mergeCell ref="C189:I189"/>
    <mergeCell ref="D190:I190"/>
    <mergeCell ref="A191:C193"/>
    <mergeCell ref="D191:I191"/>
    <mergeCell ref="D192:I192"/>
    <mergeCell ref="D193:I193"/>
    <mergeCell ref="C181:I181"/>
    <mergeCell ref="C182:C187"/>
    <mergeCell ref="D182:I182"/>
    <mergeCell ref="D183:I183"/>
    <mergeCell ref="D184:I184"/>
    <mergeCell ref="D185:I185"/>
    <mergeCell ref="D186:I186"/>
    <mergeCell ref="D187:I187"/>
    <mergeCell ref="C198:I198"/>
    <mergeCell ref="D199:I199"/>
    <mergeCell ref="C200:I200"/>
    <mergeCell ref="D201:I201"/>
    <mergeCell ref="C202:I202"/>
    <mergeCell ref="C203:C204"/>
    <mergeCell ref="D203:I203"/>
    <mergeCell ref="D204:I204"/>
    <mergeCell ref="A194:B196"/>
    <mergeCell ref="C194:I194"/>
    <mergeCell ref="C195:C196"/>
    <mergeCell ref="D195:I195"/>
    <mergeCell ref="D196:I196"/>
    <mergeCell ref="A197:I197"/>
    <mergeCell ref="D214:I214"/>
    <mergeCell ref="C215:I215"/>
    <mergeCell ref="A216:C220"/>
    <mergeCell ref="D216:I216"/>
    <mergeCell ref="D217:I217"/>
    <mergeCell ref="D218:I218"/>
    <mergeCell ref="D219:I219"/>
    <mergeCell ref="D220:I220"/>
    <mergeCell ref="C205:I205"/>
    <mergeCell ref="D206:I206"/>
    <mergeCell ref="C207:I207"/>
    <mergeCell ref="C208:C214"/>
    <mergeCell ref="D208:I208"/>
    <mergeCell ref="D209:I209"/>
    <mergeCell ref="D210:I210"/>
    <mergeCell ref="D211:I211"/>
    <mergeCell ref="D212:I212"/>
    <mergeCell ref="D213:I213"/>
    <mergeCell ref="D229:I229"/>
    <mergeCell ref="D230:I230"/>
    <mergeCell ref="C231:I231"/>
    <mergeCell ref="D232:I232"/>
    <mergeCell ref="C233:I233"/>
    <mergeCell ref="C234:C235"/>
    <mergeCell ref="D234:I234"/>
    <mergeCell ref="D235:I235"/>
    <mergeCell ref="A221:I221"/>
    <mergeCell ref="A222:B244"/>
    <mergeCell ref="C222:I222"/>
    <mergeCell ref="D223:I223"/>
    <mergeCell ref="C224:I224"/>
    <mergeCell ref="C225:C227"/>
    <mergeCell ref="D225:I225"/>
    <mergeCell ref="D226:I226"/>
    <mergeCell ref="D227:I227"/>
    <mergeCell ref="C228:I228"/>
    <mergeCell ref="C241:C244"/>
    <mergeCell ref="D241:I241"/>
    <mergeCell ref="D242:I242"/>
    <mergeCell ref="D243:I243"/>
    <mergeCell ref="D244:I244"/>
    <mergeCell ref="A245:I245"/>
    <mergeCell ref="C236:I236"/>
    <mergeCell ref="C237:C239"/>
    <mergeCell ref="D237:I237"/>
    <mergeCell ref="D238:I238"/>
    <mergeCell ref="D239:I239"/>
    <mergeCell ref="C240:I240"/>
    <mergeCell ref="A246:B246"/>
    <mergeCell ref="C246:I246"/>
    <mergeCell ref="A247:C247"/>
    <mergeCell ref="D247:I247"/>
    <mergeCell ref="A248:I248"/>
    <mergeCell ref="A249:B253"/>
    <mergeCell ref="C249:I249"/>
    <mergeCell ref="C250:C251"/>
    <mergeCell ref="D250:I250"/>
    <mergeCell ref="D251:I251"/>
    <mergeCell ref="C252:I252"/>
    <mergeCell ref="D253:I253"/>
    <mergeCell ref="A254:I254"/>
    <mergeCell ref="A255:B266"/>
    <mergeCell ref="C255:I255"/>
    <mergeCell ref="C256:C258"/>
    <mergeCell ref="D256:I256"/>
    <mergeCell ref="D257:I257"/>
    <mergeCell ref="D258:I258"/>
    <mergeCell ref="C259:I259"/>
    <mergeCell ref="C260:C262"/>
    <mergeCell ref="D260:I260"/>
    <mergeCell ref="D261:I261"/>
    <mergeCell ref="D262:I262"/>
    <mergeCell ref="C263:I263"/>
    <mergeCell ref="C264:C266"/>
    <mergeCell ref="D264:I264"/>
    <mergeCell ref="D265:I265"/>
    <mergeCell ref="D266:I266"/>
    <mergeCell ref="A267:I267"/>
    <mergeCell ref="A268:B275"/>
    <mergeCell ref="C268:I268"/>
    <mergeCell ref="D269:I269"/>
    <mergeCell ref="C270:I270"/>
    <mergeCell ref="C271:C272"/>
    <mergeCell ref="D271:I271"/>
    <mergeCell ref="D272:I272"/>
    <mergeCell ref="C273:I273"/>
    <mergeCell ref="C274:C275"/>
    <mergeCell ref="D274:I274"/>
    <mergeCell ref="D275:I275"/>
    <mergeCell ref="A276:C287"/>
    <mergeCell ref="D276:I276"/>
    <mergeCell ref="D277:I277"/>
    <mergeCell ref="D278:I278"/>
    <mergeCell ref="D279:I279"/>
    <mergeCell ref="D280:I280"/>
    <mergeCell ref="D281:I281"/>
    <mergeCell ref="D282:I282"/>
    <mergeCell ref="D283:I283"/>
    <mergeCell ref="D284:I284"/>
    <mergeCell ref="D285:I285"/>
    <mergeCell ref="D286:I286"/>
    <mergeCell ref="D287:I287"/>
    <mergeCell ref="A288:B292"/>
    <mergeCell ref="C288:I288"/>
    <mergeCell ref="C289:C292"/>
    <mergeCell ref="D289:I289"/>
    <mergeCell ref="D290:I290"/>
    <mergeCell ref="A297:I297"/>
    <mergeCell ref="A298:B300"/>
    <mergeCell ref="C298:I298"/>
    <mergeCell ref="C299:C300"/>
    <mergeCell ref="D299:I299"/>
    <mergeCell ref="D300:I300"/>
    <mergeCell ref="D291:I291"/>
    <mergeCell ref="D292:I292"/>
    <mergeCell ref="A293:I293"/>
    <mergeCell ref="A294:B296"/>
    <mergeCell ref="C294:I294"/>
    <mergeCell ref="C295:C296"/>
    <mergeCell ref="D295:I295"/>
    <mergeCell ref="D296:I296"/>
    <mergeCell ref="C308:I308"/>
    <mergeCell ref="C309:C311"/>
    <mergeCell ref="D309:I309"/>
    <mergeCell ref="D310:I310"/>
    <mergeCell ref="D311:I311"/>
    <mergeCell ref="C312:I312"/>
    <mergeCell ref="A301:B319"/>
    <mergeCell ref="C301:I301"/>
    <mergeCell ref="C302:C303"/>
    <mergeCell ref="D302:I302"/>
    <mergeCell ref="D303:I303"/>
    <mergeCell ref="C304:I304"/>
    <mergeCell ref="C305:C307"/>
    <mergeCell ref="D305:I305"/>
    <mergeCell ref="D306:I306"/>
    <mergeCell ref="D307:I307"/>
    <mergeCell ref="A320:I320"/>
    <mergeCell ref="A321:B324"/>
    <mergeCell ref="C321:I321"/>
    <mergeCell ref="D322:I322"/>
    <mergeCell ref="C323:I323"/>
    <mergeCell ref="D324:I324"/>
    <mergeCell ref="D313:I313"/>
    <mergeCell ref="C314:I314"/>
    <mergeCell ref="C315:C319"/>
    <mergeCell ref="D315:I315"/>
    <mergeCell ref="D316:I316"/>
    <mergeCell ref="D317:I317"/>
    <mergeCell ref="D318:I318"/>
    <mergeCell ref="D319:I319"/>
    <mergeCell ref="A325:C326"/>
    <mergeCell ref="D325:I325"/>
    <mergeCell ref="D326:I326"/>
    <mergeCell ref="A327:B333"/>
    <mergeCell ref="C327:I327"/>
    <mergeCell ref="D328:I328"/>
    <mergeCell ref="C329:I329"/>
    <mergeCell ref="C330:C331"/>
    <mergeCell ref="D330:I330"/>
    <mergeCell ref="D331:I331"/>
    <mergeCell ref="A339:A340"/>
    <mergeCell ref="B339:F339"/>
    <mergeCell ref="G339:I340"/>
    <mergeCell ref="B340:F340"/>
    <mergeCell ref="C332:I332"/>
    <mergeCell ref="D333:I333"/>
    <mergeCell ref="A334:I334"/>
    <mergeCell ref="A335:B338"/>
    <mergeCell ref="C335:I335"/>
    <mergeCell ref="C336:C338"/>
    <mergeCell ref="D336:I336"/>
    <mergeCell ref="D337:I337"/>
    <mergeCell ref="D338:I338"/>
  </mergeCells>
  <printOptions horizontalCentered="1"/>
  <pageMargins left="0.39370078740157483" right="0.39370078740157483" top="0.51181102362204722" bottom="0.39370078740157483" header="0.11811023622047245" footer="0.19685039370078741"/>
  <pageSetup paperSize="9" scale="70" firstPageNumber="246" orientation="landscape" useFirstPageNumber="1" r:id="rId1"/>
  <headerFooter>
    <oddFooter>&amp;C&amp;P</oddFooter>
  </headerFooter>
  <rowBreaks count="2" manualBreakCount="2">
    <brk id="39" max="14" man="1"/>
    <brk id="3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7"/>
  <sheetViews>
    <sheetView tabSelected="1" view="pageBreakPreview" topLeftCell="A34" zoomScaleNormal="100" zoomScaleSheetLayoutView="100" workbookViewId="0">
      <selection activeCell="J47" sqref="J47"/>
    </sheetView>
  </sheetViews>
  <sheetFormatPr defaultRowHeight="15"/>
  <cols>
    <col min="1" max="1" width="4.7109375" style="9" customWidth="1"/>
    <col min="2" max="2" width="3.85546875" style="9" customWidth="1"/>
    <col min="3" max="3" width="4.85546875" style="9" customWidth="1"/>
    <col min="4" max="4" width="67.5703125" style="9" customWidth="1"/>
    <col min="5" max="5" width="14.42578125" style="9" customWidth="1"/>
    <col min="6" max="6" width="15.28515625" style="9" customWidth="1"/>
    <col min="7" max="7" width="7.140625" style="9" customWidth="1"/>
    <col min="8" max="8" width="15.42578125" style="9" customWidth="1"/>
    <col min="9" max="9" width="14" style="9" customWidth="1"/>
    <col min="10" max="10" width="57" style="9" customWidth="1"/>
    <col min="11" max="11" width="20.140625" style="9" customWidth="1"/>
    <col min="12" max="16384" width="9.140625" style="9"/>
  </cols>
  <sheetData>
    <row r="1" spans="1:10" ht="43.35" customHeight="1">
      <c r="A1" s="1" t="s">
        <v>1</v>
      </c>
      <c r="B1" s="1"/>
      <c r="C1" s="1"/>
      <c r="D1" s="1"/>
      <c r="E1" s="1"/>
      <c r="F1" s="1"/>
      <c r="G1" s="1"/>
      <c r="H1" s="1"/>
      <c r="I1" s="1"/>
      <c r="J1" s="2" t="s">
        <v>491</v>
      </c>
    </row>
    <row r="2" spans="1:10" ht="12" customHeight="1">
      <c r="A2" s="298" t="s">
        <v>1</v>
      </c>
      <c r="B2" s="298"/>
      <c r="C2" s="298"/>
      <c r="D2" s="298"/>
      <c r="E2" s="298"/>
      <c r="F2" s="298"/>
      <c r="G2" s="298"/>
      <c r="H2" s="3"/>
      <c r="I2" s="3"/>
      <c r="J2" s="4"/>
    </row>
    <row r="3" spans="1:10" ht="51" customHeight="1">
      <c r="A3" s="312" t="s">
        <v>499</v>
      </c>
      <c r="B3" s="312"/>
      <c r="C3" s="312"/>
      <c r="D3" s="312"/>
      <c r="E3" s="312"/>
      <c r="F3" s="312"/>
      <c r="G3" s="312"/>
      <c r="H3" s="312"/>
      <c r="I3" s="312"/>
      <c r="J3" s="312"/>
    </row>
    <row r="4" spans="1:10" ht="19.7" customHeight="1">
      <c r="A4" s="298" t="s">
        <v>1</v>
      </c>
      <c r="B4" s="298"/>
      <c r="C4" s="298"/>
      <c r="D4" s="298"/>
      <c r="E4" s="298"/>
      <c r="F4" s="298"/>
      <c r="G4" s="298"/>
    </row>
    <row r="5" spans="1:10" ht="13.7" customHeight="1">
      <c r="A5" s="313"/>
      <c r="B5" s="313"/>
      <c r="C5" s="313"/>
      <c r="D5" s="313" t="s">
        <v>1</v>
      </c>
      <c r="E5" s="313"/>
      <c r="F5" s="313"/>
      <c r="G5" s="10"/>
      <c r="H5" s="11"/>
      <c r="I5" s="11"/>
      <c r="J5" s="11"/>
    </row>
    <row r="6" spans="1:10" ht="59.25" customHeight="1">
      <c r="A6" s="314" t="s">
        <v>420</v>
      </c>
      <c r="B6" s="315"/>
      <c r="C6" s="314" t="s">
        <v>421</v>
      </c>
      <c r="D6" s="316"/>
      <c r="E6" s="5" t="s">
        <v>422</v>
      </c>
      <c r="F6" s="12" t="s">
        <v>423</v>
      </c>
      <c r="G6" s="5" t="s">
        <v>424</v>
      </c>
      <c r="H6" s="5" t="s">
        <v>425</v>
      </c>
      <c r="I6" s="6" t="s">
        <v>492</v>
      </c>
      <c r="J6" s="7" t="s">
        <v>426</v>
      </c>
    </row>
    <row r="7" spans="1:10" s="16" customFormat="1" ht="12.75" customHeight="1">
      <c r="A7" s="317" t="s">
        <v>427</v>
      </c>
      <c r="B7" s="318"/>
      <c r="C7" s="319">
        <v>2</v>
      </c>
      <c r="D7" s="318"/>
      <c r="E7" s="13">
        <v>3</v>
      </c>
      <c r="F7" s="14">
        <v>4</v>
      </c>
      <c r="G7" s="13">
        <v>5</v>
      </c>
      <c r="H7" s="13">
        <v>6</v>
      </c>
      <c r="I7" s="13">
        <v>7</v>
      </c>
      <c r="J7" s="15">
        <v>8</v>
      </c>
    </row>
    <row r="8" spans="1:10" s="16" customFormat="1" ht="23.25" customHeight="1" thickBot="1">
      <c r="A8" s="320" t="s">
        <v>428</v>
      </c>
      <c r="B8" s="321"/>
      <c r="C8" s="321"/>
      <c r="D8" s="322"/>
      <c r="E8" s="17">
        <f>E10+E11</f>
        <v>973355087</v>
      </c>
      <c r="F8" s="17">
        <f>F10+F11</f>
        <v>355889629.19999999</v>
      </c>
      <c r="G8" s="18">
        <f>F8/E8%</f>
        <v>36.563185825318442</v>
      </c>
      <c r="H8" s="17">
        <f>H10+H11</f>
        <v>360487370.91999996</v>
      </c>
      <c r="I8" s="89">
        <f>+F8-H8</f>
        <v>-4597741.719999969</v>
      </c>
      <c r="J8" s="282" t="s">
        <v>445</v>
      </c>
    </row>
    <row r="9" spans="1:10" s="16" customFormat="1">
      <c r="A9" s="19"/>
      <c r="B9" s="20"/>
      <c r="C9" s="323" t="s">
        <v>429</v>
      </c>
      <c r="D9" s="324"/>
      <c r="E9" s="21"/>
      <c r="F9" s="22"/>
      <c r="G9" s="23"/>
      <c r="H9" s="24"/>
      <c r="I9" s="90"/>
      <c r="J9" s="283"/>
    </row>
    <row r="10" spans="1:10" s="16" customFormat="1">
      <c r="A10" s="105"/>
      <c r="B10" s="20"/>
      <c r="C10" s="104"/>
      <c r="D10" s="95" t="s">
        <v>430</v>
      </c>
      <c r="E10" s="97">
        <v>560787834</v>
      </c>
      <c r="F10" s="97">
        <v>240254166.19999999</v>
      </c>
      <c r="G10" s="98">
        <f t="shared" ref="G10:G11" si="0">F10/E10%</f>
        <v>42.842257202034808</v>
      </c>
      <c r="H10" s="99">
        <v>240202546.70999998</v>
      </c>
      <c r="I10" s="26">
        <f>+F10-H10</f>
        <v>51619.490000009537</v>
      </c>
      <c r="J10" s="283"/>
    </row>
    <row r="11" spans="1:10" s="16" customFormat="1" ht="21.75" customHeight="1">
      <c r="A11" s="105"/>
      <c r="B11" s="107"/>
      <c r="C11" s="106"/>
      <c r="D11" s="96" t="s">
        <v>431</v>
      </c>
      <c r="E11" s="99">
        <v>412567253</v>
      </c>
      <c r="F11" s="101">
        <v>115635463</v>
      </c>
      <c r="G11" s="102">
        <f t="shared" si="0"/>
        <v>28.028269853981843</v>
      </c>
      <c r="H11" s="101">
        <v>120284824.21000001</v>
      </c>
      <c r="I11" s="103">
        <f t="shared" ref="I11:I73" si="1">+F11-H11</f>
        <v>-4649361.2100000083</v>
      </c>
      <c r="J11" s="283"/>
    </row>
    <row r="12" spans="1:10" s="16" customFormat="1">
      <c r="A12" s="19"/>
      <c r="B12" s="20"/>
      <c r="C12" s="323" t="s">
        <v>432</v>
      </c>
      <c r="D12" s="324"/>
      <c r="E12" s="100"/>
      <c r="F12" s="22"/>
      <c r="G12" s="25"/>
      <c r="H12" s="22"/>
      <c r="I12" s="26"/>
      <c r="J12" s="283"/>
    </row>
    <row r="13" spans="1:10" ht="21.75" customHeight="1">
      <c r="A13" s="325" t="s">
        <v>0</v>
      </c>
      <c r="B13" s="326"/>
      <c r="C13" s="326"/>
      <c r="D13" s="326"/>
      <c r="E13" s="91">
        <v>99270398</v>
      </c>
      <c r="F13" s="92">
        <v>20129918</v>
      </c>
      <c r="G13" s="93">
        <v>20.28</v>
      </c>
      <c r="H13" s="92">
        <f>+H14+H19+H29+H31+H33+H36+H39+H41</f>
        <v>20137515.079999998</v>
      </c>
      <c r="I13" s="92">
        <f t="shared" si="1"/>
        <v>-7597.0799999982119</v>
      </c>
      <c r="J13" s="94" t="s">
        <v>445</v>
      </c>
    </row>
    <row r="14" spans="1:10" ht="15.75" customHeight="1">
      <c r="A14" s="32"/>
      <c r="B14" s="299" t="s">
        <v>2</v>
      </c>
      <c r="C14" s="300"/>
      <c r="D14" s="300"/>
      <c r="E14" s="59">
        <v>11439887</v>
      </c>
      <c r="F14" s="60">
        <v>5695246</v>
      </c>
      <c r="G14" s="61">
        <v>49.78</v>
      </c>
      <c r="H14" s="60">
        <f>SUM(H15:H18)</f>
        <v>5693490.4099999992</v>
      </c>
      <c r="I14" s="60">
        <f t="shared" si="1"/>
        <v>1755.5900000007823</v>
      </c>
      <c r="J14" s="62" t="s">
        <v>445</v>
      </c>
    </row>
    <row r="15" spans="1:10" ht="68.25" customHeight="1">
      <c r="A15" s="32"/>
      <c r="B15" s="287" t="s">
        <v>1</v>
      </c>
      <c r="C15" s="289" t="s">
        <v>3</v>
      </c>
      <c r="D15" s="290"/>
      <c r="E15" s="33">
        <v>10685137</v>
      </c>
      <c r="F15" s="34">
        <v>5531304</v>
      </c>
      <c r="G15" s="35">
        <v>51.77</v>
      </c>
      <c r="H15" s="34">
        <v>5532461.8699999992</v>
      </c>
      <c r="I15" s="34">
        <f t="shared" si="1"/>
        <v>-1157.8699999991804</v>
      </c>
      <c r="J15" s="36" t="s">
        <v>450</v>
      </c>
    </row>
    <row r="16" spans="1:10" ht="45.75" customHeight="1">
      <c r="A16" s="32"/>
      <c r="B16" s="296"/>
      <c r="C16" s="289" t="s">
        <v>4</v>
      </c>
      <c r="D16" s="290"/>
      <c r="E16" s="33">
        <v>164400</v>
      </c>
      <c r="F16" s="34">
        <v>51466</v>
      </c>
      <c r="G16" s="35">
        <v>31.31</v>
      </c>
      <c r="H16" s="34">
        <v>49884.89</v>
      </c>
      <c r="I16" s="34">
        <f t="shared" si="1"/>
        <v>1581.1100000000006</v>
      </c>
      <c r="J16" s="36" t="s">
        <v>451</v>
      </c>
    </row>
    <row r="17" spans="1:10" ht="51.75" customHeight="1">
      <c r="A17" s="32"/>
      <c r="B17" s="296"/>
      <c r="C17" s="289" t="s">
        <v>5</v>
      </c>
      <c r="D17" s="290"/>
      <c r="E17" s="33">
        <v>180350</v>
      </c>
      <c r="F17" s="34">
        <v>99701</v>
      </c>
      <c r="G17" s="35">
        <v>55.28</v>
      </c>
      <c r="H17" s="34">
        <v>98368.450000000012</v>
      </c>
      <c r="I17" s="34">
        <f t="shared" si="1"/>
        <v>1332.5499999999884</v>
      </c>
      <c r="J17" s="36" t="s">
        <v>474</v>
      </c>
    </row>
    <row r="18" spans="1:10">
      <c r="A18" s="32"/>
      <c r="B18" s="288"/>
      <c r="C18" s="289" t="s">
        <v>6</v>
      </c>
      <c r="D18" s="290"/>
      <c r="E18" s="33">
        <v>410000</v>
      </c>
      <c r="F18" s="34">
        <v>12775</v>
      </c>
      <c r="G18" s="35">
        <v>3.12</v>
      </c>
      <c r="H18" s="34">
        <v>12775.2</v>
      </c>
      <c r="I18" s="34">
        <f t="shared" si="1"/>
        <v>-0.2000000000007276</v>
      </c>
      <c r="J18" s="37" t="s">
        <v>445</v>
      </c>
    </row>
    <row r="19" spans="1:10" ht="15.75" customHeight="1">
      <c r="A19" s="32"/>
      <c r="B19" s="291" t="s">
        <v>7</v>
      </c>
      <c r="C19" s="292"/>
      <c r="D19" s="292"/>
      <c r="E19" s="28">
        <v>69887043</v>
      </c>
      <c r="F19" s="29">
        <v>12147339</v>
      </c>
      <c r="G19" s="30">
        <v>17.38</v>
      </c>
      <c r="H19" s="29">
        <f>SUM(H20:H28)</f>
        <v>12155999.75</v>
      </c>
      <c r="I19" s="29">
        <f t="shared" si="1"/>
        <v>-8660.75</v>
      </c>
      <c r="J19" s="31" t="s">
        <v>445</v>
      </c>
    </row>
    <row r="20" spans="1:10" ht="68.25" customHeight="1">
      <c r="A20" s="32"/>
      <c r="B20" s="38" t="s">
        <v>1</v>
      </c>
      <c r="C20" s="289" t="s">
        <v>407</v>
      </c>
      <c r="D20" s="290"/>
      <c r="E20" s="33">
        <f>12200000+19821000</f>
        <v>32021000</v>
      </c>
      <c r="F20" s="34">
        <v>3587762</v>
      </c>
      <c r="G20" s="35">
        <f>F20/E20%</f>
        <v>11.204403360294807</v>
      </c>
      <c r="H20" s="34">
        <v>3591422.33</v>
      </c>
      <c r="I20" s="34">
        <f t="shared" si="1"/>
        <v>-3660.3300000000745</v>
      </c>
      <c r="J20" s="36" t="s">
        <v>452</v>
      </c>
    </row>
    <row r="21" spans="1:10" ht="18.75" customHeight="1">
      <c r="A21" s="32"/>
      <c r="B21" s="39"/>
      <c r="C21" s="289" t="s">
        <v>8</v>
      </c>
      <c r="D21" s="290"/>
      <c r="E21" s="33">
        <v>259739</v>
      </c>
      <c r="F21" s="34">
        <v>12700</v>
      </c>
      <c r="G21" s="35">
        <v>4.8899999999999997</v>
      </c>
      <c r="H21" s="34">
        <v>12700.009999999998</v>
      </c>
      <c r="I21" s="34">
        <f t="shared" si="1"/>
        <v>-9.9999999983992893E-3</v>
      </c>
      <c r="J21" s="37" t="s">
        <v>445</v>
      </c>
    </row>
    <row r="22" spans="1:10" ht="17.25" customHeight="1">
      <c r="A22" s="32"/>
      <c r="B22" s="39"/>
      <c r="C22" s="289" t="s">
        <v>408</v>
      </c>
      <c r="D22" s="290"/>
      <c r="E22" s="33">
        <v>4500000</v>
      </c>
      <c r="F22" s="34">
        <v>123669</v>
      </c>
      <c r="G22" s="35">
        <v>2.75</v>
      </c>
      <c r="H22" s="34">
        <v>123669</v>
      </c>
      <c r="I22" s="34">
        <f t="shared" si="1"/>
        <v>0</v>
      </c>
      <c r="J22" s="37" t="s">
        <v>445</v>
      </c>
    </row>
    <row r="23" spans="1:10" ht="18.75" customHeight="1">
      <c r="A23" s="32"/>
      <c r="B23" s="39"/>
      <c r="C23" s="289" t="s">
        <v>9</v>
      </c>
      <c r="D23" s="290"/>
      <c r="E23" s="33">
        <v>1014831</v>
      </c>
      <c r="F23" s="34">
        <v>0</v>
      </c>
      <c r="G23" s="35">
        <v>0</v>
      </c>
      <c r="H23" s="34">
        <v>0</v>
      </c>
      <c r="I23" s="34">
        <f t="shared" si="1"/>
        <v>0</v>
      </c>
      <c r="J23" s="37" t="s">
        <v>445</v>
      </c>
    </row>
    <row r="24" spans="1:10" ht="27.75" customHeight="1">
      <c r="A24" s="32"/>
      <c r="B24" s="39"/>
      <c r="C24" s="289" t="s">
        <v>10</v>
      </c>
      <c r="D24" s="290"/>
      <c r="E24" s="33">
        <v>467458</v>
      </c>
      <c r="F24" s="34">
        <v>0</v>
      </c>
      <c r="G24" s="35">
        <v>0</v>
      </c>
      <c r="H24" s="34">
        <v>0</v>
      </c>
      <c r="I24" s="34">
        <f t="shared" si="1"/>
        <v>0</v>
      </c>
      <c r="J24" s="37" t="s">
        <v>445</v>
      </c>
    </row>
    <row r="25" spans="1:10" ht="16.5" customHeight="1">
      <c r="A25" s="32"/>
      <c r="B25" s="39"/>
      <c r="C25" s="289" t="s">
        <v>11</v>
      </c>
      <c r="D25" s="290"/>
      <c r="E25" s="33">
        <v>715973</v>
      </c>
      <c r="F25" s="34">
        <v>715972</v>
      </c>
      <c r="G25" s="35">
        <v>100</v>
      </c>
      <c r="H25" s="34">
        <v>715972.01</v>
      </c>
      <c r="I25" s="34">
        <f t="shared" si="1"/>
        <v>-1.0000000009313226E-2</v>
      </c>
      <c r="J25" s="37" t="s">
        <v>445</v>
      </c>
    </row>
    <row r="26" spans="1:10" ht="15" customHeight="1">
      <c r="A26" s="40"/>
      <c r="B26" s="41"/>
      <c r="C26" s="284" t="s">
        <v>12</v>
      </c>
      <c r="D26" s="285"/>
      <c r="E26" s="42">
        <v>17465000</v>
      </c>
      <c r="F26" s="43">
        <v>7049862</v>
      </c>
      <c r="G26" s="44">
        <v>40.369999999999997</v>
      </c>
      <c r="H26" s="43">
        <v>7049862.3899999997</v>
      </c>
      <c r="I26" s="43">
        <f t="shared" si="1"/>
        <v>-0.38999999966472387</v>
      </c>
      <c r="J26" s="45" t="s">
        <v>445</v>
      </c>
    </row>
    <row r="27" spans="1:10" ht="71.25" customHeight="1">
      <c r="A27" s="32"/>
      <c r="B27" s="39"/>
      <c r="C27" s="297" t="s">
        <v>13</v>
      </c>
      <c r="D27" s="288"/>
      <c r="E27" s="46">
        <v>3059715</v>
      </c>
      <c r="F27" s="47">
        <v>615489</v>
      </c>
      <c r="G27" s="48">
        <v>20.12</v>
      </c>
      <c r="H27" s="47">
        <v>620488.95999999996</v>
      </c>
      <c r="I27" s="47">
        <f t="shared" si="1"/>
        <v>-4999.9599999999627</v>
      </c>
      <c r="J27" s="49" t="s">
        <v>449</v>
      </c>
    </row>
    <row r="28" spans="1:10" ht="29.25" customHeight="1">
      <c r="A28" s="32"/>
      <c r="B28" s="50"/>
      <c r="C28" s="289" t="s">
        <v>14</v>
      </c>
      <c r="D28" s="290"/>
      <c r="E28" s="33">
        <v>10383327</v>
      </c>
      <c r="F28" s="34">
        <v>41885</v>
      </c>
      <c r="G28" s="35">
        <v>0.4</v>
      </c>
      <c r="H28" s="34">
        <v>41885.050000000003</v>
      </c>
      <c r="I28" s="34">
        <f t="shared" si="1"/>
        <v>-5.0000000002910383E-2</v>
      </c>
      <c r="J28" s="37" t="s">
        <v>445</v>
      </c>
    </row>
    <row r="29" spans="1:10" ht="15" customHeight="1">
      <c r="A29" s="32"/>
      <c r="B29" s="291" t="s">
        <v>15</v>
      </c>
      <c r="C29" s="292"/>
      <c r="D29" s="292"/>
      <c r="E29" s="28">
        <v>200000</v>
      </c>
      <c r="F29" s="29">
        <v>0</v>
      </c>
      <c r="G29" s="30">
        <v>0</v>
      </c>
      <c r="H29" s="29">
        <f>H30</f>
        <v>0</v>
      </c>
      <c r="I29" s="29">
        <f t="shared" si="1"/>
        <v>0</v>
      </c>
      <c r="J29" s="31" t="s">
        <v>445</v>
      </c>
    </row>
    <row r="30" spans="1:10" ht="15.75" customHeight="1">
      <c r="A30" s="32"/>
      <c r="B30" s="8" t="s">
        <v>1</v>
      </c>
      <c r="C30" s="289" t="s">
        <v>16</v>
      </c>
      <c r="D30" s="290"/>
      <c r="E30" s="33">
        <v>200000</v>
      </c>
      <c r="F30" s="34">
        <v>0</v>
      </c>
      <c r="G30" s="35">
        <v>0</v>
      </c>
      <c r="H30" s="34">
        <v>0</v>
      </c>
      <c r="I30" s="34">
        <f t="shared" si="1"/>
        <v>0</v>
      </c>
      <c r="J30" s="37" t="s">
        <v>445</v>
      </c>
    </row>
    <row r="31" spans="1:10" ht="15.75" customHeight="1">
      <c r="A31" s="32"/>
      <c r="B31" s="291" t="s">
        <v>17</v>
      </c>
      <c r="C31" s="292"/>
      <c r="D31" s="292"/>
      <c r="E31" s="28">
        <v>3000</v>
      </c>
      <c r="F31" s="29">
        <v>0</v>
      </c>
      <c r="G31" s="30">
        <v>0</v>
      </c>
      <c r="H31" s="29">
        <f>H32</f>
        <v>0</v>
      </c>
      <c r="I31" s="29">
        <f t="shared" si="1"/>
        <v>0</v>
      </c>
      <c r="J31" s="31" t="s">
        <v>445</v>
      </c>
    </row>
    <row r="32" spans="1:10" ht="15.75" customHeight="1">
      <c r="A32" s="32"/>
      <c r="B32" s="8" t="s">
        <v>1</v>
      </c>
      <c r="C32" s="289" t="s">
        <v>18</v>
      </c>
      <c r="D32" s="290"/>
      <c r="E32" s="33">
        <v>3000</v>
      </c>
      <c r="F32" s="34">
        <v>0</v>
      </c>
      <c r="G32" s="35">
        <v>0</v>
      </c>
      <c r="H32" s="34"/>
      <c r="I32" s="34">
        <f t="shared" si="1"/>
        <v>0</v>
      </c>
      <c r="J32" s="37" t="s">
        <v>445</v>
      </c>
    </row>
    <row r="33" spans="1:10" ht="15.75" customHeight="1">
      <c r="A33" s="32"/>
      <c r="B33" s="291" t="s">
        <v>19</v>
      </c>
      <c r="C33" s="292"/>
      <c r="D33" s="292"/>
      <c r="E33" s="28">
        <v>8400018</v>
      </c>
      <c r="F33" s="29">
        <v>2171966</v>
      </c>
      <c r="G33" s="30">
        <v>25.86</v>
      </c>
      <c r="H33" s="29">
        <f>H34+H35</f>
        <v>2171987.1999999997</v>
      </c>
      <c r="I33" s="29">
        <f t="shared" si="1"/>
        <v>-21.199999999720603</v>
      </c>
      <c r="J33" s="31" t="s">
        <v>445</v>
      </c>
    </row>
    <row r="34" spans="1:10" ht="15.75" customHeight="1">
      <c r="A34" s="32"/>
      <c r="B34" s="287" t="s">
        <v>1</v>
      </c>
      <c r="C34" s="289" t="s">
        <v>20</v>
      </c>
      <c r="D34" s="290"/>
      <c r="E34" s="33">
        <v>8400000</v>
      </c>
      <c r="F34" s="34">
        <v>2171949</v>
      </c>
      <c r="G34" s="35">
        <v>25.86</v>
      </c>
      <c r="H34" s="34">
        <v>2171970.7999999998</v>
      </c>
      <c r="I34" s="34">
        <f t="shared" si="1"/>
        <v>-21.799999999813735</v>
      </c>
      <c r="J34" s="51" t="s">
        <v>443</v>
      </c>
    </row>
    <row r="35" spans="1:10" ht="15.75" customHeight="1">
      <c r="A35" s="32"/>
      <c r="B35" s="288"/>
      <c r="C35" s="289" t="s">
        <v>21</v>
      </c>
      <c r="D35" s="290"/>
      <c r="E35" s="33">
        <v>18</v>
      </c>
      <c r="F35" s="34">
        <v>16</v>
      </c>
      <c r="G35" s="35">
        <v>91.11</v>
      </c>
      <c r="H35" s="34">
        <v>16.399999999999999</v>
      </c>
      <c r="I35" s="34">
        <f t="shared" si="1"/>
        <v>-0.39999999999999858</v>
      </c>
      <c r="J35" s="51" t="s">
        <v>443</v>
      </c>
    </row>
    <row r="36" spans="1:10" ht="15.75" customHeight="1">
      <c r="A36" s="32"/>
      <c r="B36" s="291" t="s">
        <v>22</v>
      </c>
      <c r="C36" s="292"/>
      <c r="D36" s="292"/>
      <c r="E36" s="28">
        <v>7200000</v>
      </c>
      <c r="F36" s="29">
        <v>14386</v>
      </c>
      <c r="G36" s="30">
        <v>0.2</v>
      </c>
      <c r="H36" s="29">
        <f>SUM(H37:H38)</f>
        <v>14385.58</v>
      </c>
      <c r="I36" s="29">
        <f t="shared" si="1"/>
        <v>0.42000000000007276</v>
      </c>
      <c r="J36" s="31" t="s">
        <v>445</v>
      </c>
    </row>
    <row r="37" spans="1:10" ht="15.75" customHeight="1">
      <c r="A37" s="295" t="s">
        <v>1</v>
      </c>
      <c r="B37" s="298"/>
      <c r="C37" s="289" t="s">
        <v>23</v>
      </c>
      <c r="D37" s="290"/>
      <c r="E37" s="33">
        <v>36000</v>
      </c>
      <c r="F37" s="34">
        <v>14386</v>
      </c>
      <c r="G37" s="35">
        <v>39.96</v>
      </c>
      <c r="H37" s="34">
        <v>14385.58</v>
      </c>
      <c r="I37" s="34">
        <f t="shared" si="1"/>
        <v>0.42000000000007276</v>
      </c>
      <c r="J37" s="37" t="s">
        <v>445</v>
      </c>
    </row>
    <row r="38" spans="1:10" ht="15.75" customHeight="1">
      <c r="A38" s="295"/>
      <c r="B38" s="298"/>
      <c r="C38" s="289" t="s">
        <v>24</v>
      </c>
      <c r="D38" s="290"/>
      <c r="E38" s="33">
        <v>7164000</v>
      </c>
      <c r="F38" s="34">
        <v>0</v>
      </c>
      <c r="G38" s="35">
        <v>0</v>
      </c>
      <c r="H38" s="34">
        <v>0</v>
      </c>
      <c r="I38" s="34">
        <f t="shared" si="1"/>
        <v>0</v>
      </c>
      <c r="J38" s="37" t="s">
        <v>445</v>
      </c>
    </row>
    <row r="39" spans="1:10" ht="15.75" customHeight="1">
      <c r="A39" s="295" t="s">
        <v>1</v>
      </c>
      <c r="B39" s="291" t="s">
        <v>409</v>
      </c>
      <c r="C39" s="292"/>
      <c r="D39" s="292"/>
      <c r="E39" s="28">
        <v>1700000</v>
      </c>
      <c r="F39" s="29">
        <v>0</v>
      </c>
      <c r="G39" s="30">
        <v>0</v>
      </c>
      <c r="H39" s="29">
        <f>H40</f>
        <v>0</v>
      </c>
      <c r="I39" s="29">
        <f t="shared" si="1"/>
        <v>0</v>
      </c>
      <c r="J39" s="31" t="s">
        <v>445</v>
      </c>
    </row>
    <row r="40" spans="1:10" ht="15.75" customHeight="1">
      <c r="A40" s="295"/>
      <c r="B40" s="8" t="s">
        <v>1</v>
      </c>
      <c r="C40" s="289" t="s">
        <v>8</v>
      </c>
      <c r="D40" s="290"/>
      <c r="E40" s="33">
        <v>1700000</v>
      </c>
      <c r="F40" s="34">
        <v>0</v>
      </c>
      <c r="G40" s="35">
        <v>0</v>
      </c>
      <c r="H40" s="34">
        <v>0</v>
      </c>
      <c r="I40" s="34">
        <f t="shared" si="1"/>
        <v>0</v>
      </c>
      <c r="J40" s="37" t="s">
        <v>445</v>
      </c>
    </row>
    <row r="41" spans="1:10" ht="15.75" customHeight="1">
      <c r="A41" s="295"/>
      <c r="B41" s="291" t="s">
        <v>25</v>
      </c>
      <c r="C41" s="292"/>
      <c r="D41" s="292"/>
      <c r="E41" s="28">
        <v>440450</v>
      </c>
      <c r="F41" s="29">
        <v>100982</v>
      </c>
      <c r="G41" s="30">
        <v>22.93</v>
      </c>
      <c r="H41" s="29">
        <f>SUM(H42:H44)</f>
        <v>101652.14</v>
      </c>
      <c r="I41" s="29">
        <f t="shared" si="1"/>
        <v>-670.13999999999942</v>
      </c>
      <c r="J41" s="31" t="s">
        <v>445</v>
      </c>
    </row>
    <row r="42" spans="1:10" ht="15.75" customHeight="1">
      <c r="A42" s="295"/>
      <c r="B42" s="287" t="s">
        <v>1</v>
      </c>
      <c r="C42" s="289" t="s">
        <v>26</v>
      </c>
      <c r="D42" s="290"/>
      <c r="E42" s="33">
        <v>18200</v>
      </c>
      <c r="F42" s="34">
        <v>0</v>
      </c>
      <c r="G42" s="35">
        <v>0</v>
      </c>
      <c r="H42" s="34">
        <v>0</v>
      </c>
      <c r="I42" s="34">
        <f t="shared" si="1"/>
        <v>0</v>
      </c>
      <c r="J42" s="37" t="s">
        <v>445</v>
      </c>
    </row>
    <row r="43" spans="1:10" ht="15.75" customHeight="1">
      <c r="A43" s="295"/>
      <c r="B43" s="296"/>
      <c r="C43" s="289" t="s">
        <v>18</v>
      </c>
      <c r="D43" s="290"/>
      <c r="E43" s="33">
        <v>281630</v>
      </c>
      <c r="F43" s="34">
        <v>48270</v>
      </c>
      <c r="G43" s="35">
        <v>17.14</v>
      </c>
      <c r="H43" s="34">
        <v>48269.66</v>
      </c>
      <c r="I43" s="34">
        <f t="shared" si="1"/>
        <v>0.33999999999650754</v>
      </c>
      <c r="J43" s="37" t="s">
        <v>445</v>
      </c>
    </row>
    <row r="44" spans="1:10" ht="15.75" customHeight="1">
      <c r="A44" s="295"/>
      <c r="B44" s="288"/>
      <c r="C44" s="289" t="s">
        <v>27</v>
      </c>
      <c r="D44" s="290"/>
      <c r="E44" s="33">
        <v>140620</v>
      </c>
      <c r="F44" s="34">
        <v>52712</v>
      </c>
      <c r="G44" s="35">
        <v>37.49</v>
      </c>
      <c r="H44" s="34">
        <v>53382.479999999996</v>
      </c>
      <c r="I44" s="34">
        <f t="shared" si="1"/>
        <v>-670.47999999999593</v>
      </c>
      <c r="J44" s="37" t="s">
        <v>445</v>
      </c>
    </row>
    <row r="45" spans="1:10" ht="18" customHeight="1">
      <c r="A45" s="293" t="s">
        <v>28</v>
      </c>
      <c r="B45" s="294"/>
      <c r="C45" s="294"/>
      <c r="D45" s="294"/>
      <c r="E45" s="52">
        <v>1483000</v>
      </c>
      <c r="F45" s="53">
        <v>678295</v>
      </c>
      <c r="G45" s="54">
        <v>45.74</v>
      </c>
      <c r="H45" s="53">
        <f>H46</f>
        <v>665561.85000000009</v>
      </c>
      <c r="I45" s="53">
        <f t="shared" si="1"/>
        <v>12733.149999999907</v>
      </c>
      <c r="J45" s="55" t="s">
        <v>445</v>
      </c>
    </row>
    <row r="46" spans="1:10" ht="32.25" customHeight="1">
      <c r="A46" s="295" t="s">
        <v>1</v>
      </c>
      <c r="B46" s="291" t="s">
        <v>29</v>
      </c>
      <c r="C46" s="292"/>
      <c r="D46" s="292"/>
      <c r="E46" s="28">
        <v>1483000</v>
      </c>
      <c r="F46" s="29">
        <v>678295</v>
      </c>
      <c r="G46" s="30">
        <v>45.74</v>
      </c>
      <c r="H46" s="29">
        <f>H47</f>
        <v>665561.85000000009</v>
      </c>
      <c r="I46" s="29">
        <f t="shared" si="1"/>
        <v>12733.149999999907</v>
      </c>
      <c r="J46" s="31" t="s">
        <v>445</v>
      </c>
    </row>
    <row r="47" spans="1:10" ht="49.5" customHeight="1">
      <c r="A47" s="295"/>
      <c r="B47" s="56"/>
      <c r="C47" s="289" t="s">
        <v>30</v>
      </c>
      <c r="D47" s="290"/>
      <c r="E47" s="33">
        <v>1483000</v>
      </c>
      <c r="F47" s="34">
        <v>678295</v>
      </c>
      <c r="G47" s="35">
        <v>45.74</v>
      </c>
      <c r="H47" s="34">
        <v>665561.85000000009</v>
      </c>
      <c r="I47" s="34">
        <f t="shared" si="1"/>
        <v>12733.149999999907</v>
      </c>
      <c r="J47" s="36" t="s">
        <v>641</v>
      </c>
    </row>
    <row r="48" spans="1:10" ht="17.25" customHeight="1">
      <c r="A48" s="293" t="s">
        <v>31</v>
      </c>
      <c r="B48" s="294"/>
      <c r="C48" s="294"/>
      <c r="D48" s="294"/>
      <c r="E48" s="52">
        <v>25206791</v>
      </c>
      <c r="F48" s="53">
        <v>15184827</v>
      </c>
      <c r="G48" s="54">
        <v>60.24</v>
      </c>
      <c r="H48" s="53">
        <f>H49+H62</f>
        <v>15188320.189999999</v>
      </c>
      <c r="I48" s="53">
        <f t="shared" si="1"/>
        <v>-3493.1899999994785</v>
      </c>
      <c r="J48" s="55" t="s">
        <v>445</v>
      </c>
    </row>
    <row r="49" spans="1:10" ht="18.75" customHeight="1">
      <c r="A49" s="27" t="s">
        <v>1</v>
      </c>
      <c r="B49" s="291" t="s">
        <v>32</v>
      </c>
      <c r="C49" s="292"/>
      <c r="D49" s="292"/>
      <c r="E49" s="28">
        <v>9060843</v>
      </c>
      <c r="F49" s="29">
        <v>3874671</v>
      </c>
      <c r="G49" s="30">
        <v>42.76</v>
      </c>
      <c r="H49" s="29">
        <f>SUM(H50:H61)</f>
        <v>3878163.69</v>
      </c>
      <c r="I49" s="29">
        <f t="shared" si="1"/>
        <v>-3492.6899999999441</v>
      </c>
      <c r="J49" s="31" t="s">
        <v>445</v>
      </c>
    </row>
    <row r="50" spans="1:10" ht="51">
      <c r="A50" s="32"/>
      <c r="B50" s="38" t="s">
        <v>1</v>
      </c>
      <c r="C50" s="289" t="s">
        <v>33</v>
      </c>
      <c r="D50" s="290"/>
      <c r="E50" s="33">
        <v>150000</v>
      </c>
      <c r="F50" s="34">
        <v>103500</v>
      </c>
      <c r="G50" s="35">
        <v>69</v>
      </c>
      <c r="H50" s="34">
        <v>109000</v>
      </c>
      <c r="I50" s="34">
        <f t="shared" si="1"/>
        <v>-5500</v>
      </c>
      <c r="J50" s="36" t="s">
        <v>484</v>
      </c>
    </row>
    <row r="51" spans="1:10" ht="30.75" customHeight="1">
      <c r="A51" s="32"/>
      <c r="B51" s="39"/>
      <c r="C51" s="289" t="s">
        <v>34</v>
      </c>
      <c r="D51" s="290"/>
      <c r="E51" s="33">
        <v>25000</v>
      </c>
      <c r="F51" s="34">
        <v>207</v>
      </c>
      <c r="G51" s="35">
        <v>0.83</v>
      </c>
      <c r="H51" s="34">
        <v>0</v>
      </c>
      <c r="I51" s="34">
        <f t="shared" si="1"/>
        <v>207</v>
      </c>
      <c r="J51" s="37" t="s">
        <v>445</v>
      </c>
    </row>
    <row r="52" spans="1:10" ht="63.75">
      <c r="A52" s="32"/>
      <c r="B52" s="39"/>
      <c r="C52" s="289" t="s">
        <v>35</v>
      </c>
      <c r="D52" s="290"/>
      <c r="E52" s="33">
        <v>54000</v>
      </c>
      <c r="F52" s="34">
        <v>6799</v>
      </c>
      <c r="G52" s="35">
        <v>12.59</v>
      </c>
      <c r="H52" s="34">
        <v>11799</v>
      </c>
      <c r="I52" s="34">
        <f t="shared" si="1"/>
        <v>-5000</v>
      </c>
      <c r="J52" s="36" t="s">
        <v>485</v>
      </c>
    </row>
    <row r="53" spans="1:10" ht="13.5" customHeight="1">
      <c r="A53" s="32"/>
      <c r="B53" s="39"/>
      <c r="C53" s="289" t="s">
        <v>36</v>
      </c>
      <c r="D53" s="290"/>
      <c r="E53" s="33">
        <v>174700</v>
      </c>
      <c r="F53" s="34">
        <v>87781</v>
      </c>
      <c r="G53" s="35">
        <v>50.25</v>
      </c>
      <c r="H53" s="34">
        <v>87780.76999999999</v>
      </c>
      <c r="I53" s="34">
        <f t="shared" si="1"/>
        <v>0.23000000001047738</v>
      </c>
      <c r="J53" s="37" t="s">
        <v>445</v>
      </c>
    </row>
    <row r="54" spans="1:10" ht="30" customHeight="1">
      <c r="A54" s="32"/>
      <c r="B54" s="39"/>
      <c r="C54" s="289" t="s">
        <v>37</v>
      </c>
      <c r="D54" s="290"/>
      <c r="E54" s="33">
        <v>322016</v>
      </c>
      <c r="F54" s="34">
        <v>67707</v>
      </c>
      <c r="G54" s="35">
        <v>21.03</v>
      </c>
      <c r="H54" s="34">
        <v>67706.64</v>
      </c>
      <c r="I54" s="34">
        <f t="shared" si="1"/>
        <v>0.36000000000058208</v>
      </c>
      <c r="J54" s="37" t="s">
        <v>445</v>
      </c>
    </row>
    <row r="55" spans="1:10" ht="27.75" customHeight="1">
      <c r="A55" s="40"/>
      <c r="B55" s="41"/>
      <c r="C55" s="284" t="s">
        <v>38</v>
      </c>
      <c r="D55" s="285"/>
      <c r="E55" s="42">
        <v>3813146</v>
      </c>
      <c r="F55" s="43">
        <v>99415</v>
      </c>
      <c r="G55" s="44">
        <v>2.61</v>
      </c>
      <c r="H55" s="43">
        <v>99414.71</v>
      </c>
      <c r="I55" s="43">
        <f t="shared" si="1"/>
        <v>0.28999999999359716</v>
      </c>
      <c r="J55" s="45" t="s">
        <v>445</v>
      </c>
    </row>
    <row r="56" spans="1:10" ht="16.5" customHeight="1">
      <c r="A56" s="32"/>
      <c r="B56" s="39"/>
      <c r="C56" s="297" t="s">
        <v>39</v>
      </c>
      <c r="D56" s="288"/>
      <c r="E56" s="46">
        <v>570000</v>
      </c>
      <c r="F56" s="47">
        <v>219100</v>
      </c>
      <c r="G56" s="48">
        <v>38.44</v>
      </c>
      <c r="H56" s="47">
        <v>219100</v>
      </c>
      <c r="I56" s="47">
        <f t="shared" si="1"/>
        <v>0</v>
      </c>
      <c r="J56" s="57" t="s">
        <v>445</v>
      </c>
    </row>
    <row r="57" spans="1:10" ht="27.75" customHeight="1">
      <c r="A57" s="32"/>
      <c r="B57" s="39"/>
      <c r="C57" s="289" t="s">
        <v>40</v>
      </c>
      <c r="D57" s="290"/>
      <c r="E57" s="33">
        <v>544168</v>
      </c>
      <c r="F57" s="34">
        <v>416</v>
      </c>
      <c r="G57" s="35">
        <v>0.08</v>
      </c>
      <c r="H57" s="34">
        <v>416</v>
      </c>
      <c r="I57" s="34">
        <f t="shared" si="1"/>
        <v>0</v>
      </c>
      <c r="J57" s="37" t="s">
        <v>445</v>
      </c>
    </row>
    <row r="58" spans="1:10" ht="38.25">
      <c r="A58" s="32"/>
      <c r="B58" s="39"/>
      <c r="C58" s="289" t="s">
        <v>41</v>
      </c>
      <c r="D58" s="290"/>
      <c r="E58" s="33">
        <v>48500</v>
      </c>
      <c r="F58" s="34">
        <v>26398</v>
      </c>
      <c r="G58" s="35">
        <f>F58/E58%</f>
        <v>54.428865979381442</v>
      </c>
      <c r="H58" s="34">
        <v>19598.25</v>
      </c>
      <c r="I58" s="34">
        <f t="shared" si="1"/>
        <v>6799.75</v>
      </c>
      <c r="J58" s="36" t="s">
        <v>446</v>
      </c>
    </row>
    <row r="59" spans="1:10" ht="14.25" customHeight="1">
      <c r="A59" s="32"/>
      <c r="B59" s="39"/>
      <c r="C59" s="289" t="s">
        <v>42</v>
      </c>
      <c r="D59" s="290"/>
      <c r="E59" s="33">
        <v>2809313</v>
      </c>
      <c r="F59" s="34">
        <v>2808439</v>
      </c>
      <c r="G59" s="35">
        <v>100</v>
      </c>
      <c r="H59" s="34">
        <v>2808439.6399999997</v>
      </c>
      <c r="I59" s="34">
        <f t="shared" si="1"/>
        <v>-0.63999999966472387</v>
      </c>
      <c r="J59" s="37" t="s">
        <v>445</v>
      </c>
    </row>
    <row r="60" spans="1:10" ht="14.25" customHeight="1">
      <c r="A60" s="32"/>
      <c r="B60" s="39"/>
      <c r="C60" s="289" t="s">
        <v>43</v>
      </c>
      <c r="D60" s="290"/>
      <c r="E60" s="33">
        <v>500000</v>
      </c>
      <c r="F60" s="34">
        <v>430248</v>
      </c>
      <c r="G60" s="35">
        <v>86.05</v>
      </c>
      <c r="H60" s="34">
        <v>430247.53</v>
      </c>
      <c r="I60" s="34">
        <f t="shared" si="1"/>
        <v>0.46999999997206032</v>
      </c>
      <c r="J60" s="37" t="s">
        <v>445</v>
      </c>
    </row>
    <row r="61" spans="1:10" ht="14.25" customHeight="1">
      <c r="A61" s="32"/>
      <c r="B61" s="50"/>
      <c r="C61" s="289" t="s">
        <v>44</v>
      </c>
      <c r="D61" s="290"/>
      <c r="E61" s="33">
        <v>50000</v>
      </c>
      <c r="F61" s="34">
        <v>24661</v>
      </c>
      <c r="G61" s="35">
        <v>49.32</v>
      </c>
      <c r="H61" s="34">
        <v>24661.15</v>
      </c>
      <c r="I61" s="34">
        <f t="shared" si="1"/>
        <v>-0.15000000000145519</v>
      </c>
      <c r="J61" s="37" t="s">
        <v>445</v>
      </c>
    </row>
    <row r="62" spans="1:10" ht="16.5" customHeight="1">
      <c r="A62" s="32"/>
      <c r="B62" s="291" t="s">
        <v>45</v>
      </c>
      <c r="C62" s="292"/>
      <c r="D62" s="292"/>
      <c r="E62" s="28">
        <v>16145948</v>
      </c>
      <c r="F62" s="29">
        <v>11310157</v>
      </c>
      <c r="G62" s="30">
        <v>70.05</v>
      </c>
      <c r="H62" s="29">
        <f>SUM(H63:H68)</f>
        <v>11310156.5</v>
      </c>
      <c r="I62" s="29">
        <f t="shared" si="1"/>
        <v>0.5</v>
      </c>
      <c r="J62" s="31" t="s">
        <v>445</v>
      </c>
    </row>
    <row r="63" spans="1:10" ht="13.5" customHeight="1">
      <c r="A63" s="32"/>
      <c r="B63" s="305" t="s">
        <v>1</v>
      </c>
      <c r="C63" s="289" t="s">
        <v>46</v>
      </c>
      <c r="D63" s="290"/>
      <c r="E63" s="33">
        <v>5056638</v>
      </c>
      <c r="F63" s="34">
        <v>4256077</v>
      </c>
      <c r="G63" s="35">
        <v>84.17</v>
      </c>
      <c r="H63" s="34">
        <v>4256077.26</v>
      </c>
      <c r="I63" s="34">
        <f t="shared" si="1"/>
        <v>-0.25999999977648258</v>
      </c>
      <c r="J63" s="37" t="s">
        <v>445</v>
      </c>
    </row>
    <row r="64" spans="1:10" ht="13.5" customHeight="1">
      <c r="A64" s="32"/>
      <c r="B64" s="298"/>
      <c r="C64" s="289" t="s">
        <v>47</v>
      </c>
      <c r="D64" s="290"/>
      <c r="E64" s="33">
        <v>8016531</v>
      </c>
      <c r="F64" s="34">
        <v>5675766</v>
      </c>
      <c r="G64" s="35">
        <v>70.8</v>
      </c>
      <c r="H64" s="34">
        <v>5675766.0599999996</v>
      </c>
      <c r="I64" s="34">
        <f t="shared" si="1"/>
        <v>-5.9999999590218067E-2</v>
      </c>
      <c r="J64" s="37" t="s">
        <v>445</v>
      </c>
    </row>
    <row r="65" spans="1:10" ht="13.5" customHeight="1">
      <c r="A65" s="32"/>
      <c r="B65" s="298"/>
      <c r="C65" s="289" t="s">
        <v>48</v>
      </c>
      <c r="D65" s="290"/>
      <c r="E65" s="33">
        <v>144874</v>
      </c>
      <c r="F65" s="34">
        <v>138639</v>
      </c>
      <c r="G65" s="35">
        <v>95.7</v>
      </c>
      <c r="H65" s="34">
        <v>138638.6</v>
      </c>
      <c r="I65" s="34">
        <f t="shared" si="1"/>
        <v>0.39999999999417923</v>
      </c>
      <c r="J65" s="37" t="s">
        <v>445</v>
      </c>
    </row>
    <row r="66" spans="1:10" ht="27.75" customHeight="1">
      <c r="A66" s="32"/>
      <c r="B66" s="298"/>
      <c r="C66" s="289" t="s">
        <v>49</v>
      </c>
      <c r="D66" s="290"/>
      <c r="E66" s="33">
        <v>19648</v>
      </c>
      <c r="F66" s="34">
        <v>19640</v>
      </c>
      <c r="G66" s="35">
        <v>99.96</v>
      </c>
      <c r="H66" s="34">
        <v>19639.91</v>
      </c>
      <c r="I66" s="34">
        <f t="shared" si="1"/>
        <v>9.0000000000145519E-2</v>
      </c>
      <c r="J66" s="37" t="s">
        <v>445</v>
      </c>
    </row>
    <row r="67" spans="1:10" ht="31.5" customHeight="1">
      <c r="A67" s="32"/>
      <c r="B67" s="298"/>
      <c r="C67" s="289" t="s">
        <v>50</v>
      </c>
      <c r="D67" s="290"/>
      <c r="E67" s="33">
        <v>2708257</v>
      </c>
      <c r="F67" s="34">
        <v>1082432</v>
      </c>
      <c r="G67" s="35">
        <v>39.97</v>
      </c>
      <c r="H67" s="34">
        <v>1082432.3799999999</v>
      </c>
      <c r="I67" s="34">
        <f t="shared" si="1"/>
        <v>-0.37999999988824129</v>
      </c>
      <c r="J67" s="37" t="s">
        <v>445</v>
      </c>
    </row>
    <row r="68" spans="1:10" ht="18" customHeight="1">
      <c r="A68" s="58"/>
      <c r="B68" s="298"/>
      <c r="C68" s="289" t="s">
        <v>42</v>
      </c>
      <c r="D68" s="290"/>
      <c r="E68" s="33">
        <v>200000</v>
      </c>
      <c r="F68" s="34">
        <v>137602</v>
      </c>
      <c r="G68" s="35">
        <v>68.8</v>
      </c>
      <c r="H68" s="34">
        <v>137602.29</v>
      </c>
      <c r="I68" s="34">
        <f t="shared" si="1"/>
        <v>-0.29000000000814907</v>
      </c>
      <c r="J68" s="37" t="s">
        <v>445</v>
      </c>
    </row>
    <row r="69" spans="1:10" ht="18.75" customHeight="1">
      <c r="A69" s="293" t="s">
        <v>51</v>
      </c>
      <c r="B69" s="294"/>
      <c r="C69" s="294"/>
      <c r="D69" s="294"/>
      <c r="E69" s="52">
        <v>53631</v>
      </c>
      <c r="F69" s="53">
        <v>34366</v>
      </c>
      <c r="G69" s="54">
        <v>64.08</v>
      </c>
      <c r="H69" s="53">
        <f>H70</f>
        <v>34365.64</v>
      </c>
      <c r="I69" s="53">
        <f t="shared" si="1"/>
        <v>0.36000000000058208</v>
      </c>
      <c r="J69" s="55" t="s">
        <v>445</v>
      </c>
    </row>
    <row r="70" spans="1:10" ht="15" customHeight="1">
      <c r="A70" s="295" t="s">
        <v>1</v>
      </c>
      <c r="B70" s="291" t="s">
        <v>52</v>
      </c>
      <c r="C70" s="292"/>
      <c r="D70" s="292"/>
      <c r="E70" s="28">
        <v>53631</v>
      </c>
      <c r="F70" s="29">
        <v>34366</v>
      </c>
      <c r="G70" s="30">
        <v>64.08</v>
      </c>
      <c r="H70" s="29">
        <f>SUM(H71:H73)</f>
        <v>34365.64</v>
      </c>
      <c r="I70" s="29">
        <f t="shared" si="1"/>
        <v>0.36000000000058208</v>
      </c>
      <c r="J70" s="31" t="s">
        <v>445</v>
      </c>
    </row>
    <row r="71" spans="1:10" ht="30" customHeight="1">
      <c r="A71" s="295"/>
      <c r="B71" s="287" t="s">
        <v>1</v>
      </c>
      <c r="C71" s="289" t="s">
        <v>53</v>
      </c>
      <c r="D71" s="290"/>
      <c r="E71" s="33">
        <v>15000</v>
      </c>
      <c r="F71" s="34">
        <v>735</v>
      </c>
      <c r="G71" s="35">
        <v>4.9000000000000004</v>
      </c>
      <c r="H71" s="34">
        <v>734.7</v>
      </c>
      <c r="I71" s="34">
        <f t="shared" si="1"/>
        <v>0.29999999999995453</v>
      </c>
      <c r="J71" s="37" t="s">
        <v>445</v>
      </c>
    </row>
    <row r="72" spans="1:10" ht="16.5" customHeight="1">
      <c r="A72" s="295"/>
      <c r="B72" s="296"/>
      <c r="C72" s="289" t="s">
        <v>54</v>
      </c>
      <c r="D72" s="290"/>
      <c r="E72" s="33">
        <v>5000</v>
      </c>
      <c r="F72" s="34">
        <v>0</v>
      </c>
      <c r="G72" s="35">
        <v>0</v>
      </c>
      <c r="H72" s="34">
        <v>0</v>
      </c>
      <c r="I72" s="34">
        <f t="shared" si="1"/>
        <v>0</v>
      </c>
      <c r="J72" s="37" t="s">
        <v>445</v>
      </c>
    </row>
    <row r="73" spans="1:10" ht="15.75" customHeight="1">
      <c r="A73" s="295"/>
      <c r="B73" s="288"/>
      <c r="C73" s="289" t="s">
        <v>55</v>
      </c>
      <c r="D73" s="290"/>
      <c r="E73" s="33">
        <v>33631</v>
      </c>
      <c r="F73" s="34">
        <v>33631</v>
      </c>
      <c r="G73" s="35">
        <v>100</v>
      </c>
      <c r="H73" s="34">
        <v>33630.94</v>
      </c>
      <c r="I73" s="34">
        <f t="shared" si="1"/>
        <v>5.9999999997671694E-2</v>
      </c>
      <c r="J73" s="37" t="s">
        <v>445</v>
      </c>
    </row>
    <row r="74" spans="1:10" ht="18.75" customHeight="1">
      <c r="A74" s="293" t="s">
        <v>56</v>
      </c>
      <c r="B74" s="294"/>
      <c r="C74" s="294"/>
      <c r="D74" s="294"/>
      <c r="E74" s="52">
        <v>486851142</v>
      </c>
      <c r="F74" s="53">
        <v>190380967</v>
      </c>
      <c r="G74" s="54">
        <v>39.1</v>
      </c>
      <c r="H74" s="53">
        <f>H75+H91+H94+H128+H130+H134</f>
        <v>195383590.59999999</v>
      </c>
      <c r="I74" s="53">
        <f t="shared" ref="I74:I137" si="2">+F74-H74</f>
        <v>-5002623.599999994</v>
      </c>
      <c r="J74" s="55" t="s">
        <v>445</v>
      </c>
    </row>
    <row r="75" spans="1:10" ht="15.75" customHeight="1">
      <c r="A75" s="27" t="s">
        <v>1</v>
      </c>
      <c r="B75" s="291" t="s">
        <v>57</v>
      </c>
      <c r="C75" s="292"/>
      <c r="D75" s="292"/>
      <c r="E75" s="28">
        <v>256249840</v>
      </c>
      <c r="F75" s="29">
        <v>119753087</v>
      </c>
      <c r="G75" s="30">
        <v>46.73</v>
      </c>
      <c r="H75" s="29">
        <f>SUM(H76:H90)</f>
        <v>119754780.19999999</v>
      </c>
      <c r="I75" s="29">
        <f t="shared" si="2"/>
        <v>-1693.1999999880791</v>
      </c>
      <c r="J75" s="31" t="s">
        <v>445</v>
      </c>
    </row>
    <row r="76" spans="1:10" ht="17.25" customHeight="1">
      <c r="A76" s="32"/>
      <c r="B76" s="296"/>
      <c r="C76" s="289" t="s">
        <v>58</v>
      </c>
      <c r="D76" s="290"/>
      <c r="E76" s="33">
        <v>79988840</v>
      </c>
      <c r="F76" s="34">
        <v>37824451</v>
      </c>
      <c r="G76" s="35">
        <v>47.29</v>
      </c>
      <c r="H76" s="34">
        <v>37824450.899999999</v>
      </c>
      <c r="I76" s="34">
        <f t="shared" si="2"/>
        <v>0.10000000149011612</v>
      </c>
      <c r="J76" s="37" t="s">
        <v>445</v>
      </c>
    </row>
    <row r="77" spans="1:10" ht="15" customHeight="1">
      <c r="A77" s="32"/>
      <c r="B77" s="296"/>
      <c r="C77" s="289" t="s">
        <v>59</v>
      </c>
      <c r="D77" s="290"/>
      <c r="E77" s="33">
        <v>600000</v>
      </c>
      <c r="F77" s="34">
        <v>299997</v>
      </c>
      <c r="G77" s="35">
        <v>50</v>
      </c>
      <c r="H77" s="34">
        <v>299997</v>
      </c>
      <c r="I77" s="34">
        <f t="shared" si="2"/>
        <v>0</v>
      </c>
      <c r="J77" s="37" t="s">
        <v>445</v>
      </c>
    </row>
    <row r="78" spans="1:10" ht="25.5" customHeight="1">
      <c r="A78" s="32"/>
      <c r="B78" s="296"/>
      <c r="C78" s="289" t="s">
        <v>60</v>
      </c>
      <c r="D78" s="290"/>
      <c r="E78" s="33">
        <v>100000</v>
      </c>
      <c r="F78" s="34">
        <v>0</v>
      </c>
      <c r="G78" s="35">
        <v>0</v>
      </c>
      <c r="H78" s="34">
        <v>0</v>
      </c>
      <c r="I78" s="34">
        <f t="shared" si="2"/>
        <v>0</v>
      </c>
      <c r="J78" s="37" t="s">
        <v>445</v>
      </c>
    </row>
    <row r="79" spans="1:10" ht="15" customHeight="1">
      <c r="A79" s="32"/>
      <c r="B79" s="296"/>
      <c r="C79" s="289" t="s">
        <v>61</v>
      </c>
      <c r="D79" s="290"/>
      <c r="E79" s="33">
        <v>94886</v>
      </c>
      <c r="F79" s="34">
        <v>0</v>
      </c>
      <c r="G79" s="35">
        <v>0</v>
      </c>
      <c r="H79" s="34">
        <v>0</v>
      </c>
      <c r="I79" s="34">
        <f t="shared" si="2"/>
        <v>0</v>
      </c>
      <c r="J79" s="37" t="s">
        <v>445</v>
      </c>
    </row>
    <row r="80" spans="1:10" ht="99.75" customHeight="1">
      <c r="A80" s="32"/>
      <c r="B80" s="296"/>
      <c r="C80" s="289" t="s">
        <v>62</v>
      </c>
      <c r="D80" s="290"/>
      <c r="E80" s="33">
        <v>32300</v>
      </c>
      <c r="F80" s="34">
        <v>12369</v>
      </c>
      <c r="G80" s="35">
        <v>38.299999999999997</v>
      </c>
      <c r="H80" s="34">
        <v>14062.8</v>
      </c>
      <c r="I80" s="34">
        <f t="shared" si="2"/>
        <v>-1693.7999999999993</v>
      </c>
      <c r="J80" s="36" t="s">
        <v>475</v>
      </c>
    </row>
    <row r="81" spans="1:10" ht="15" customHeight="1">
      <c r="A81" s="32"/>
      <c r="B81" s="296"/>
      <c r="C81" s="289" t="s">
        <v>63</v>
      </c>
      <c r="D81" s="290"/>
      <c r="E81" s="33">
        <v>7542000</v>
      </c>
      <c r="F81" s="34">
        <v>0</v>
      </c>
      <c r="G81" s="35">
        <v>0</v>
      </c>
      <c r="H81" s="34">
        <v>0</v>
      </c>
      <c r="I81" s="34">
        <f t="shared" si="2"/>
        <v>0</v>
      </c>
      <c r="J81" s="37" t="s">
        <v>445</v>
      </c>
    </row>
    <row r="82" spans="1:10" ht="15" customHeight="1">
      <c r="A82" s="32"/>
      <c r="B82" s="296"/>
      <c r="C82" s="289" t="s">
        <v>64</v>
      </c>
      <c r="D82" s="290"/>
      <c r="E82" s="33">
        <v>26312000</v>
      </c>
      <c r="F82" s="34">
        <v>12006000</v>
      </c>
      <c r="G82" s="35">
        <v>45.63</v>
      </c>
      <c r="H82" s="34">
        <v>12006000</v>
      </c>
      <c r="I82" s="34">
        <f t="shared" si="2"/>
        <v>0</v>
      </c>
      <c r="J82" s="37" t="s">
        <v>445</v>
      </c>
    </row>
    <row r="83" spans="1:10" ht="15" customHeight="1">
      <c r="A83" s="32"/>
      <c r="B83" s="296"/>
      <c r="C83" s="289" t="s">
        <v>65</v>
      </c>
      <c r="D83" s="290"/>
      <c r="E83" s="33">
        <v>397700</v>
      </c>
      <c r="F83" s="34">
        <v>246537</v>
      </c>
      <c r="G83" s="35">
        <v>61.99</v>
      </c>
      <c r="H83" s="34">
        <v>246536.59999999998</v>
      </c>
      <c r="I83" s="34">
        <f t="shared" si="2"/>
        <v>0.40000000002328306</v>
      </c>
      <c r="J83" s="37" t="s">
        <v>445</v>
      </c>
    </row>
    <row r="84" spans="1:10" ht="15" customHeight="1">
      <c r="A84" s="32"/>
      <c r="B84" s="296"/>
      <c r="C84" s="289" t="s">
        <v>66</v>
      </c>
      <c r="D84" s="290"/>
      <c r="E84" s="33">
        <v>1959114</v>
      </c>
      <c r="F84" s="34">
        <v>620967</v>
      </c>
      <c r="G84" s="35">
        <v>31.7</v>
      </c>
      <c r="H84" s="34">
        <v>620966.85000000009</v>
      </c>
      <c r="I84" s="34">
        <f t="shared" si="2"/>
        <v>0.14999999990686774</v>
      </c>
      <c r="J84" s="37" t="s">
        <v>445</v>
      </c>
    </row>
    <row r="85" spans="1:10" ht="15" customHeight="1">
      <c r="A85" s="32"/>
      <c r="B85" s="296"/>
      <c r="C85" s="289" t="s">
        <v>67</v>
      </c>
      <c r="D85" s="290"/>
      <c r="E85" s="33">
        <v>60000</v>
      </c>
      <c r="F85" s="34">
        <v>21878</v>
      </c>
      <c r="G85" s="35">
        <v>36.46</v>
      </c>
      <c r="H85" s="34">
        <v>21878.37</v>
      </c>
      <c r="I85" s="34">
        <f t="shared" si="2"/>
        <v>-0.36999999999898137</v>
      </c>
      <c r="J85" s="37" t="s">
        <v>445</v>
      </c>
    </row>
    <row r="86" spans="1:10" ht="15" customHeight="1">
      <c r="A86" s="32"/>
      <c r="B86" s="296"/>
      <c r="C86" s="289" t="s">
        <v>68</v>
      </c>
      <c r="D86" s="290"/>
      <c r="E86" s="33">
        <v>4630272</v>
      </c>
      <c r="F86" s="34">
        <v>3089272</v>
      </c>
      <c r="G86" s="35">
        <v>66.72</v>
      </c>
      <c r="H86" s="34">
        <v>3089271.6799999997</v>
      </c>
      <c r="I86" s="34">
        <f t="shared" si="2"/>
        <v>0.32000000029802322</v>
      </c>
      <c r="J86" s="37" t="s">
        <v>445</v>
      </c>
    </row>
    <row r="87" spans="1:10" ht="15" customHeight="1">
      <c r="A87" s="32"/>
      <c r="B87" s="296"/>
      <c r="C87" s="289" t="s">
        <v>69</v>
      </c>
      <c r="D87" s="290"/>
      <c r="E87" s="33">
        <v>10000000</v>
      </c>
      <c r="F87" s="34">
        <v>0</v>
      </c>
      <c r="G87" s="35">
        <v>0</v>
      </c>
      <c r="H87" s="34">
        <v>0</v>
      </c>
      <c r="I87" s="34">
        <f t="shared" si="2"/>
        <v>0</v>
      </c>
      <c r="J87" s="37" t="s">
        <v>445</v>
      </c>
    </row>
    <row r="88" spans="1:10" ht="15" customHeight="1">
      <c r="A88" s="32"/>
      <c r="B88" s="296"/>
      <c r="C88" s="289" t="s">
        <v>70</v>
      </c>
      <c r="D88" s="290"/>
      <c r="E88" s="33">
        <v>32728</v>
      </c>
      <c r="F88" s="34">
        <v>31616</v>
      </c>
      <c r="G88" s="35">
        <v>96.6</v>
      </c>
      <c r="H88" s="34">
        <v>31616</v>
      </c>
      <c r="I88" s="34">
        <f t="shared" si="2"/>
        <v>0</v>
      </c>
      <c r="J88" s="37" t="s">
        <v>445</v>
      </c>
    </row>
    <row r="89" spans="1:10" ht="26.25" customHeight="1">
      <c r="A89" s="32"/>
      <c r="B89" s="296"/>
      <c r="C89" s="289" t="s">
        <v>71</v>
      </c>
      <c r="D89" s="290"/>
      <c r="E89" s="33">
        <v>104400000</v>
      </c>
      <c r="F89" s="34">
        <v>52200000</v>
      </c>
      <c r="G89" s="35">
        <v>50</v>
      </c>
      <c r="H89" s="34">
        <v>52200000</v>
      </c>
      <c r="I89" s="34">
        <f t="shared" si="2"/>
        <v>0</v>
      </c>
      <c r="J89" s="37" t="s">
        <v>445</v>
      </c>
    </row>
    <row r="90" spans="1:10" ht="15.75" customHeight="1">
      <c r="A90" s="40"/>
      <c r="B90" s="309"/>
      <c r="C90" s="284" t="s">
        <v>72</v>
      </c>
      <c r="D90" s="285"/>
      <c r="E90" s="42">
        <v>20100000</v>
      </c>
      <c r="F90" s="43">
        <v>13400000</v>
      </c>
      <c r="G90" s="44">
        <v>66.67</v>
      </c>
      <c r="H90" s="43">
        <v>13400000</v>
      </c>
      <c r="I90" s="43">
        <f t="shared" si="2"/>
        <v>0</v>
      </c>
      <c r="J90" s="45" t="s">
        <v>445</v>
      </c>
    </row>
    <row r="91" spans="1:10" ht="18.75" customHeight="1">
      <c r="A91" s="32"/>
      <c r="B91" s="299" t="s">
        <v>73</v>
      </c>
      <c r="C91" s="300"/>
      <c r="D91" s="300"/>
      <c r="E91" s="59">
        <v>45049692</v>
      </c>
      <c r="F91" s="60">
        <v>24442964</v>
      </c>
      <c r="G91" s="61">
        <v>54.26</v>
      </c>
      <c r="H91" s="60">
        <f>SUM(H92:H93)</f>
        <v>24442963.589999996</v>
      </c>
      <c r="I91" s="60">
        <f t="shared" si="2"/>
        <v>0.41000000387430191</v>
      </c>
      <c r="J91" s="62" t="s">
        <v>445</v>
      </c>
    </row>
    <row r="92" spans="1:10" ht="25.5" customHeight="1">
      <c r="A92" s="32"/>
      <c r="B92" s="287" t="s">
        <v>1</v>
      </c>
      <c r="C92" s="289" t="s">
        <v>410</v>
      </c>
      <c r="D92" s="290"/>
      <c r="E92" s="33">
        <v>45000000</v>
      </c>
      <c r="F92" s="34">
        <v>24393325</v>
      </c>
      <c r="G92" s="35">
        <v>54.21</v>
      </c>
      <c r="H92" s="34">
        <v>24393325.189999998</v>
      </c>
      <c r="I92" s="34">
        <f t="shared" si="2"/>
        <v>-0.18999999761581421</v>
      </c>
      <c r="J92" s="37" t="s">
        <v>445</v>
      </c>
    </row>
    <row r="93" spans="1:10" ht="15" customHeight="1">
      <c r="A93" s="32"/>
      <c r="B93" s="288"/>
      <c r="C93" s="289" t="s">
        <v>21</v>
      </c>
      <c r="D93" s="290"/>
      <c r="E93" s="33">
        <v>49692</v>
      </c>
      <c r="F93" s="34">
        <v>49638</v>
      </c>
      <c r="G93" s="35">
        <v>99.89</v>
      </c>
      <c r="H93" s="34">
        <v>49638.399999999994</v>
      </c>
      <c r="I93" s="34">
        <f t="shared" si="2"/>
        <v>-0.39999999999417923</v>
      </c>
      <c r="J93" s="37" t="s">
        <v>445</v>
      </c>
    </row>
    <row r="94" spans="1:10" ht="17.25" customHeight="1">
      <c r="A94" s="32"/>
      <c r="B94" s="291" t="s">
        <v>74</v>
      </c>
      <c r="C94" s="292"/>
      <c r="D94" s="292"/>
      <c r="E94" s="28">
        <v>179599955</v>
      </c>
      <c r="F94" s="29">
        <v>45946488</v>
      </c>
      <c r="G94" s="30">
        <v>25.58</v>
      </c>
      <c r="H94" s="29">
        <f>SUM(H95:H127)</f>
        <v>45945417.839999996</v>
      </c>
      <c r="I94" s="29">
        <f t="shared" si="2"/>
        <v>1070.1600000038743</v>
      </c>
      <c r="J94" s="31" t="s">
        <v>445</v>
      </c>
    </row>
    <row r="95" spans="1:10" ht="52.5" customHeight="1">
      <c r="A95" s="32"/>
      <c r="B95" s="305" t="s">
        <v>1</v>
      </c>
      <c r="C95" s="289" t="s">
        <v>75</v>
      </c>
      <c r="D95" s="290"/>
      <c r="E95" s="33">
        <v>18035178</v>
      </c>
      <c r="F95" s="34">
        <v>8592414</v>
      </c>
      <c r="G95" s="35">
        <v>47.64</v>
      </c>
      <c r="H95" s="34">
        <v>8602809.3499999996</v>
      </c>
      <c r="I95" s="34">
        <f t="shared" si="2"/>
        <v>-10395.349999999627</v>
      </c>
      <c r="J95" s="36" t="s">
        <v>461</v>
      </c>
    </row>
    <row r="96" spans="1:10" ht="75.75" customHeight="1">
      <c r="A96" s="32"/>
      <c r="B96" s="298"/>
      <c r="C96" s="289" t="s">
        <v>76</v>
      </c>
      <c r="D96" s="290"/>
      <c r="E96" s="33">
        <v>11412710</v>
      </c>
      <c r="F96" s="34">
        <v>2995787</v>
      </c>
      <c r="G96" s="35">
        <v>26.25</v>
      </c>
      <c r="H96" s="34">
        <v>2967321.33</v>
      </c>
      <c r="I96" s="34">
        <f t="shared" si="2"/>
        <v>28465.669999999925</v>
      </c>
      <c r="J96" s="36" t="s">
        <v>462</v>
      </c>
    </row>
    <row r="97" spans="1:10" ht="15.75" customHeight="1">
      <c r="A97" s="32"/>
      <c r="B97" s="298"/>
      <c r="C97" s="289" t="s">
        <v>77</v>
      </c>
      <c r="D97" s="290"/>
      <c r="E97" s="33">
        <v>13738192</v>
      </c>
      <c r="F97" s="34">
        <v>4645777</v>
      </c>
      <c r="G97" s="35">
        <v>33.82</v>
      </c>
      <c r="H97" s="34">
        <v>4645776.8599999994</v>
      </c>
      <c r="I97" s="34">
        <f t="shared" si="2"/>
        <v>0.14000000059604645</v>
      </c>
      <c r="J97" s="37" t="s">
        <v>445</v>
      </c>
    </row>
    <row r="98" spans="1:10" ht="15.75" customHeight="1">
      <c r="A98" s="32"/>
      <c r="B98" s="298"/>
      <c r="C98" s="289" t="s">
        <v>78</v>
      </c>
      <c r="D98" s="290"/>
      <c r="E98" s="33">
        <v>933520</v>
      </c>
      <c r="F98" s="34">
        <v>388543</v>
      </c>
      <c r="G98" s="35">
        <v>41.62</v>
      </c>
      <c r="H98" s="34">
        <v>388542.99</v>
      </c>
      <c r="I98" s="34">
        <f t="shared" si="2"/>
        <v>1.0000000009313226E-2</v>
      </c>
      <c r="J98" s="37" t="s">
        <v>445</v>
      </c>
    </row>
    <row r="99" spans="1:10" ht="15.75" customHeight="1">
      <c r="A99" s="32"/>
      <c r="B99" s="298"/>
      <c r="C99" s="289" t="s">
        <v>79</v>
      </c>
      <c r="D99" s="290"/>
      <c r="E99" s="33">
        <v>1000000</v>
      </c>
      <c r="F99" s="34">
        <v>132272</v>
      </c>
      <c r="G99" s="35">
        <v>13.23</v>
      </c>
      <c r="H99" s="34">
        <v>132271.72999999998</v>
      </c>
      <c r="I99" s="34">
        <f t="shared" si="2"/>
        <v>0.27000000001862645</v>
      </c>
      <c r="J99" s="37" t="s">
        <v>445</v>
      </c>
    </row>
    <row r="100" spans="1:10" ht="15.75" customHeight="1">
      <c r="A100" s="32"/>
      <c r="B100" s="298"/>
      <c r="C100" s="289" t="s">
        <v>21</v>
      </c>
      <c r="D100" s="290"/>
      <c r="E100" s="33">
        <v>70000</v>
      </c>
      <c r="F100" s="34">
        <v>16129</v>
      </c>
      <c r="G100" s="35">
        <v>23.04</v>
      </c>
      <c r="H100" s="34">
        <v>16129</v>
      </c>
      <c r="I100" s="34">
        <f t="shared" si="2"/>
        <v>0</v>
      </c>
      <c r="J100" s="37" t="s">
        <v>445</v>
      </c>
    </row>
    <row r="101" spans="1:10" ht="15.75" customHeight="1">
      <c r="A101" s="32"/>
      <c r="B101" s="39"/>
      <c r="C101" s="289" t="s">
        <v>80</v>
      </c>
      <c r="D101" s="290"/>
      <c r="E101" s="33">
        <v>37157528</v>
      </c>
      <c r="F101" s="34">
        <v>32234</v>
      </c>
      <c r="G101" s="35">
        <v>0.09</v>
      </c>
      <c r="H101" s="34">
        <v>32233.97</v>
      </c>
      <c r="I101" s="34">
        <f t="shared" si="2"/>
        <v>2.9999999998835847E-2</v>
      </c>
      <c r="J101" s="37" t="s">
        <v>445</v>
      </c>
    </row>
    <row r="102" spans="1:10" ht="15.75" customHeight="1">
      <c r="A102" s="32"/>
      <c r="B102" s="39"/>
      <c r="C102" s="289" t="s">
        <v>81</v>
      </c>
      <c r="D102" s="290"/>
      <c r="E102" s="33">
        <v>3500000</v>
      </c>
      <c r="F102" s="34">
        <v>610868</v>
      </c>
      <c r="G102" s="35">
        <v>17.45</v>
      </c>
      <c r="H102" s="34">
        <v>610867.91</v>
      </c>
      <c r="I102" s="34">
        <f t="shared" si="2"/>
        <v>8.999999996740371E-2</v>
      </c>
      <c r="J102" s="37" t="s">
        <v>445</v>
      </c>
    </row>
    <row r="103" spans="1:10" ht="15.75" customHeight="1">
      <c r="A103" s="32"/>
      <c r="B103" s="39"/>
      <c r="C103" s="289" t="s">
        <v>82</v>
      </c>
      <c r="D103" s="290"/>
      <c r="E103" s="33">
        <v>5745000</v>
      </c>
      <c r="F103" s="34">
        <v>0</v>
      </c>
      <c r="G103" s="35">
        <v>0</v>
      </c>
      <c r="H103" s="34">
        <v>0</v>
      </c>
      <c r="I103" s="34">
        <f t="shared" si="2"/>
        <v>0</v>
      </c>
      <c r="J103" s="37" t="s">
        <v>445</v>
      </c>
    </row>
    <row r="104" spans="1:10" ht="15.75" customHeight="1">
      <c r="A104" s="32"/>
      <c r="B104" s="39"/>
      <c r="C104" s="289" t="s">
        <v>83</v>
      </c>
      <c r="D104" s="290"/>
      <c r="E104" s="33">
        <v>559146</v>
      </c>
      <c r="F104" s="34">
        <v>28082</v>
      </c>
      <c r="G104" s="35">
        <v>5.0199999999999996</v>
      </c>
      <c r="H104" s="34">
        <v>28081.759999999998</v>
      </c>
      <c r="I104" s="34">
        <f t="shared" si="2"/>
        <v>0.24000000000160071</v>
      </c>
      <c r="J104" s="37" t="s">
        <v>445</v>
      </c>
    </row>
    <row r="105" spans="1:10" ht="15.75" customHeight="1">
      <c r="A105" s="32"/>
      <c r="B105" s="39"/>
      <c r="C105" s="289" t="s">
        <v>84</v>
      </c>
      <c r="D105" s="290"/>
      <c r="E105" s="33">
        <v>300000</v>
      </c>
      <c r="F105" s="34">
        <v>0</v>
      </c>
      <c r="G105" s="35">
        <v>0</v>
      </c>
      <c r="H105" s="34">
        <v>0</v>
      </c>
      <c r="I105" s="34">
        <f t="shared" si="2"/>
        <v>0</v>
      </c>
      <c r="J105" s="37" t="s">
        <v>445</v>
      </c>
    </row>
    <row r="106" spans="1:10" ht="25.5" customHeight="1">
      <c r="A106" s="32"/>
      <c r="B106" s="39"/>
      <c r="C106" s="289" t="s">
        <v>85</v>
      </c>
      <c r="D106" s="290"/>
      <c r="E106" s="33">
        <v>12083</v>
      </c>
      <c r="F106" s="34">
        <v>0</v>
      </c>
      <c r="G106" s="35">
        <v>0</v>
      </c>
      <c r="H106" s="34">
        <v>0</v>
      </c>
      <c r="I106" s="34">
        <f t="shared" si="2"/>
        <v>0</v>
      </c>
      <c r="J106" s="37" t="s">
        <v>445</v>
      </c>
    </row>
    <row r="107" spans="1:10" ht="15.75" customHeight="1">
      <c r="A107" s="32"/>
      <c r="B107" s="39"/>
      <c r="C107" s="289" t="s">
        <v>86</v>
      </c>
      <c r="D107" s="290"/>
      <c r="E107" s="33">
        <v>351806</v>
      </c>
      <c r="F107" s="34">
        <v>58385</v>
      </c>
      <c r="G107" s="35">
        <v>16.600000000000001</v>
      </c>
      <c r="H107" s="34">
        <v>58384.82</v>
      </c>
      <c r="I107" s="34">
        <f t="shared" si="2"/>
        <v>0.18000000000029104</v>
      </c>
      <c r="J107" s="37" t="s">
        <v>445</v>
      </c>
    </row>
    <row r="108" spans="1:10" ht="15.75" customHeight="1">
      <c r="A108" s="32"/>
      <c r="B108" s="39"/>
      <c r="C108" s="289" t="s">
        <v>87</v>
      </c>
      <c r="D108" s="290"/>
      <c r="E108" s="33">
        <v>3300000</v>
      </c>
      <c r="F108" s="34">
        <v>350390</v>
      </c>
      <c r="G108" s="35">
        <v>10.62</v>
      </c>
      <c r="H108" s="34">
        <v>350390.08999999997</v>
      </c>
      <c r="I108" s="34">
        <f t="shared" si="2"/>
        <v>-8.999999996740371E-2</v>
      </c>
      <c r="J108" s="37" t="s">
        <v>445</v>
      </c>
    </row>
    <row r="109" spans="1:10" ht="27" customHeight="1">
      <c r="A109" s="32"/>
      <c r="B109" s="39"/>
      <c r="C109" s="289" t="s">
        <v>88</v>
      </c>
      <c r="D109" s="290"/>
      <c r="E109" s="33">
        <v>450000</v>
      </c>
      <c r="F109" s="34">
        <v>19482</v>
      </c>
      <c r="G109" s="35">
        <v>4.33</v>
      </c>
      <c r="H109" s="34">
        <v>19481.97</v>
      </c>
      <c r="I109" s="34">
        <f t="shared" si="2"/>
        <v>2.9999999998835847E-2</v>
      </c>
      <c r="J109" s="37" t="s">
        <v>445</v>
      </c>
    </row>
    <row r="110" spans="1:10" ht="14.25" customHeight="1">
      <c r="A110" s="32"/>
      <c r="B110" s="39"/>
      <c r="C110" s="289" t="s">
        <v>89</v>
      </c>
      <c r="D110" s="290"/>
      <c r="E110" s="33">
        <v>189186</v>
      </c>
      <c r="F110" s="34">
        <v>0</v>
      </c>
      <c r="G110" s="35">
        <v>0</v>
      </c>
      <c r="H110" s="34">
        <v>0</v>
      </c>
      <c r="I110" s="34">
        <f t="shared" si="2"/>
        <v>0</v>
      </c>
      <c r="J110" s="37" t="s">
        <v>445</v>
      </c>
    </row>
    <row r="111" spans="1:10" ht="15.75" customHeight="1">
      <c r="A111" s="32"/>
      <c r="B111" s="39"/>
      <c r="C111" s="289" t="s">
        <v>90</v>
      </c>
      <c r="D111" s="290"/>
      <c r="E111" s="33">
        <v>420000</v>
      </c>
      <c r="F111" s="34">
        <v>267809</v>
      </c>
      <c r="G111" s="35">
        <v>63.76</v>
      </c>
      <c r="H111" s="34">
        <v>267808.64000000001</v>
      </c>
      <c r="I111" s="34">
        <f t="shared" si="2"/>
        <v>0.35999999998603016</v>
      </c>
      <c r="J111" s="37" t="s">
        <v>445</v>
      </c>
    </row>
    <row r="112" spans="1:10" ht="15.75" customHeight="1">
      <c r="A112" s="32"/>
      <c r="B112" s="39"/>
      <c r="C112" s="289" t="s">
        <v>91</v>
      </c>
      <c r="D112" s="290"/>
      <c r="E112" s="33">
        <v>19310</v>
      </c>
      <c r="F112" s="34">
        <v>12501</v>
      </c>
      <c r="G112" s="35">
        <v>64.739999999999995</v>
      </c>
      <c r="H112" s="34">
        <v>12501</v>
      </c>
      <c r="I112" s="34">
        <f t="shared" si="2"/>
        <v>0</v>
      </c>
      <c r="J112" s="37" t="s">
        <v>445</v>
      </c>
    </row>
    <row r="113" spans="1:10" ht="15.75" customHeight="1">
      <c r="A113" s="32"/>
      <c r="B113" s="39"/>
      <c r="C113" s="289" t="s">
        <v>92</v>
      </c>
      <c r="D113" s="290"/>
      <c r="E113" s="33">
        <v>40000</v>
      </c>
      <c r="F113" s="34">
        <v>2079</v>
      </c>
      <c r="G113" s="35">
        <v>5.2</v>
      </c>
      <c r="H113" s="34">
        <v>2079</v>
      </c>
      <c r="I113" s="34">
        <f t="shared" si="2"/>
        <v>0</v>
      </c>
      <c r="J113" s="37" t="s">
        <v>445</v>
      </c>
    </row>
    <row r="114" spans="1:10" ht="15.75" customHeight="1">
      <c r="A114" s="32"/>
      <c r="B114" s="39"/>
      <c r="C114" s="289" t="s">
        <v>93</v>
      </c>
      <c r="D114" s="290"/>
      <c r="E114" s="33">
        <v>7947459</v>
      </c>
      <c r="F114" s="34">
        <v>962474</v>
      </c>
      <c r="G114" s="35">
        <v>12.11</v>
      </c>
      <c r="H114" s="34">
        <v>962474.23</v>
      </c>
      <c r="I114" s="34">
        <f t="shared" si="2"/>
        <v>-0.22999999998137355</v>
      </c>
      <c r="J114" s="37" t="s">
        <v>445</v>
      </c>
    </row>
    <row r="115" spans="1:10" ht="15.75" customHeight="1">
      <c r="A115" s="32"/>
      <c r="B115" s="39"/>
      <c r="C115" s="289" t="s">
        <v>94</v>
      </c>
      <c r="D115" s="290"/>
      <c r="E115" s="33">
        <v>26021615</v>
      </c>
      <c r="F115" s="34">
        <v>16409107</v>
      </c>
      <c r="G115" s="35">
        <v>63.06</v>
      </c>
      <c r="H115" s="34">
        <v>16409107.470000001</v>
      </c>
      <c r="I115" s="34">
        <f t="shared" si="2"/>
        <v>-0.47000000067055225</v>
      </c>
      <c r="J115" s="37" t="s">
        <v>445</v>
      </c>
    </row>
    <row r="116" spans="1:10" ht="15.75" customHeight="1">
      <c r="A116" s="32"/>
      <c r="B116" s="39"/>
      <c r="C116" s="289" t="s">
        <v>95</v>
      </c>
      <c r="D116" s="290"/>
      <c r="E116" s="33">
        <v>8811559</v>
      </c>
      <c r="F116" s="34">
        <v>2383768</v>
      </c>
      <c r="G116" s="35">
        <v>27.05</v>
      </c>
      <c r="H116" s="34">
        <v>2383767.65</v>
      </c>
      <c r="I116" s="34">
        <f t="shared" si="2"/>
        <v>0.35000000009313226</v>
      </c>
      <c r="J116" s="37" t="s">
        <v>445</v>
      </c>
    </row>
    <row r="117" spans="1:10" ht="15.75" customHeight="1">
      <c r="A117" s="32"/>
      <c r="B117" s="39"/>
      <c r="C117" s="289" t="s">
        <v>96</v>
      </c>
      <c r="D117" s="290"/>
      <c r="E117" s="33">
        <v>200000</v>
      </c>
      <c r="F117" s="34">
        <v>0</v>
      </c>
      <c r="G117" s="35">
        <v>0</v>
      </c>
      <c r="H117" s="34">
        <v>0</v>
      </c>
      <c r="I117" s="34">
        <f t="shared" si="2"/>
        <v>0</v>
      </c>
      <c r="J117" s="37" t="s">
        <v>445</v>
      </c>
    </row>
    <row r="118" spans="1:10" ht="15.75" customHeight="1">
      <c r="A118" s="32"/>
      <c r="B118" s="39"/>
      <c r="C118" s="289" t="s">
        <v>97</v>
      </c>
      <c r="D118" s="290"/>
      <c r="E118" s="33">
        <v>8155217</v>
      </c>
      <c r="F118" s="34">
        <v>799930</v>
      </c>
      <c r="G118" s="35">
        <v>9.81</v>
      </c>
      <c r="H118" s="34">
        <v>799929.58</v>
      </c>
      <c r="I118" s="34">
        <f t="shared" si="2"/>
        <v>0.42000000004190952</v>
      </c>
      <c r="J118" s="37" t="s">
        <v>445</v>
      </c>
    </row>
    <row r="119" spans="1:10" ht="76.5" customHeight="1">
      <c r="A119" s="32"/>
      <c r="B119" s="39"/>
      <c r="C119" s="289" t="s">
        <v>98</v>
      </c>
      <c r="D119" s="290"/>
      <c r="E119" s="33">
        <v>17000</v>
      </c>
      <c r="F119" s="34">
        <v>0</v>
      </c>
      <c r="G119" s="35">
        <v>0</v>
      </c>
      <c r="H119" s="34">
        <v>17000</v>
      </c>
      <c r="I119" s="34">
        <f t="shared" si="2"/>
        <v>-17000</v>
      </c>
      <c r="J119" s="36" t="s">
        <v>458</v>
      </c>
    </row>
    <row r="120" spans="1:10" ht="18" customHeight="1">
      <c r="A120" s="32"/>
      <c r="B120" s="39"/>
      <c r="C120" s="289" t="s">
        <v>99</v>
      </c>
      <c r="D120" s="290"/>
      <c r="E120" s="33">
        <v>20000</v>
      </c>
      <c r="F120" s="34">
        <v>9741</v>
      </c>
      <c r="G120" s="35">
        <v>48.7</v>
      </c>
      <c r="H120" s="34">
        <v>9741</v>
      </c>
      <c r="I120" s="34">
        <f t="shared" si="2"/>
        <v>0</v>
      </c>
      <c r="J120" s="37" t="s">
        <v>445</v>
      </c>
    </row>
    <row r="121" spans="1:10" ht="17.25" customHeight="1">
      <c r="A121" s="32"/>
      <c r="B121" s="39"/>
      <c r="C121" s="289" t="s">
        <v>100</v>
      </c>
      <c r="D121" s="290"/>
      <c r="E121" s="33">
        <v>200000</v>
      </c>
      <c r="F121" s="34">
        <v>47566</v>
      </c>
      <c r="G121" s="35">
        <v>23.78</v>
      </c>
      <c r="H121" s="34">
        <v>47566</v>
      </c>
      <c r="I121" s="34">
        <f t="shared" si="2"/>
        <v>0</v>
      </c>
      <c r="J121" s="37" t="s">
        <v>445</v>
      </c>
    </row>
    <row r="122" spans="1:10" ht="15.75" customHeight="1">
      <c r="A122" s="40"/>
      <c r="B122" s="41"/>
      <c r="C122" s="284" t="s">
        <v>101</v>
      </c>
      <c r="D122" s="285"/>
      <c r="E122" s="42">
        <v>21505948</v>
      </c>
      <c r="F122" s="43">
        <v>2882516</v>
      </c>
      <c r="G122" s="44">
        <v>13.4</v>
      </c>
      <c r="H122" s="43">
        <v>2882515.59</v>
      </c>
      <c r="I122" s="43">
        <f t="shared" si="2"/>
        <v>0.41000000014901161</v>
      </c>
      <c r="J122" s="45" t="s">
        <v>445</v>
      </c>
    </row>
    <row r="123" spans="1:10" ht="27" customHeight="1">
      <c r="A123" s="32"/>
      <c r="B123" s="39"/>
      <c r="C123" s="297" t="s">
        <v>102</v>
      </c>
      <c r="D123" s="288"/>
      <c r="E123" s="46">
        <v>57803</v>
      </c>
      <c r="F123" s="47">
        <v>0</v>
      </c>
      <c r="G123" s="48">
        <v>0</v>
      </c>
      <c r="H123" s="47">
        <v>0</v>
      </c>
      <c r="I123" s="47">
        <f t="shared" si="2"/>
        <v>0</v>
      </c>
      <c r="J123" s="57" t="s">
        <v>445</v>
      </c>
    </row>
    <row r="124" spans="1:10" ht="15.75" customHeight="1">
      <c r="A124" s="32"/>
      <c r="B124" s="39"/>
      <c r="C124" s="289" t="s">
        <v>103</v>
      </c>
      <c r="D124" s="290"/>
      <c r="E124" s="33">
        <v>3853084</v>
      </c>
      <c r="F124" s="34">
        <v>2089382</v>
      </c>
      <c r="G124" s="35">
        <v>54.23</v>
      </c>
      <c r="H124" s="34">
        <v>2089382.76</v>
      </c>
      <c r="I124" s="34">
        <f t="shared" si="2"/>
        <v>-0.76000000000931323</v>
      </c>
      <c r="J124" s="37" t="s">
        <v>445</v>
      </c>
    </row>
    <row r="125" spans="1:10" ht="15.75" customHeight="1">
      <c r="A125" s="32"/>
      <c r="B125" s="39"/>
      <c r="C125" s="289" t="s">
        <v>104</v>
      </c>
      <c r="D125" s="290"/>
      <c r="E125" s="33">
        <v>3000000</v>
      </c>
      <c r="F125" s="34">
        <v>0</v>
      </c>
      <c r="G125" s="35">
        <v>0</v>
      </c>
      <c r="H125" s="34">
        <v>0</v>
      </c>
      <c r="I125" s="34">
        <f t="shared" si="2"/>
        <v>0</v>
      </c>
      <c r="J125" s="37" t="s">
        <v>445</v>
      </c>
    </row>
    <row r="126" spans="1:10" ht="15.75" customHeight="1">
      <c r="A126" s="32"/>
      <c r="B126" s="39"/>
      <c r="C126" s="289" t="s">
        <v>105</v>
      </c>
      <c r="D126" s="290"/>
      <c r="E126" s="33">
        <v>2000000</v>
      </c>
      <c r="F126" s="34">
        <v>1849919</v>
      </c>
      <c r="G126" s="35">
        <v>92.5</v>
      </c>
      <c r="H126" s="34">
        <v>1849918.75</v>
      </c>
      <c r="I126" s="34">
        <f t="shared" si="2"/>
        <v>0.25</v>
      </c>
      <c r="J126" s="37" t="s">
        <v>445</v>
      </c>
    </row>
    <row r="127" spans="1:10" ht="15.75" customHeight="1">
      <c r="A127" s="32"/>
      <c r="B127" s="39"/>
      <c r="C127" s="289" t="s">
        <v>106</v>
      </c>
      <c r="D127" s="290"/>
      <c r="E127" s="33">
        <v>576611</v>
      </c>
      <c r="F127" s="34">
        <v>359334</v>
      </c>
      <c r="G127" s="35">
        <v>62.32</v>
      </c>
      <c r="H127" s="63">
        <v>359334.39</v>
      </c>
      <c r="I127" s="34">
        <f t="shared" si="2"/>
        <v>-0.39000000001396984</v>
      </c>
      <c r="J127" s="37" t="s">
        <v>445</v>
      </c>
    </row>
    <row r="128" spans="1:10" ht="15" customHeight="1">
      <c r="A128" s="295" t="s">
        <v>1</v>
      </c>
      <c r="B128" s="291" t="s">
        <v>107</v>
      </c>
      <c r="C128" s="292"/>
      <c r="D128" s="292"/>
      <c r="E128" s="28">
        <v>10000</v>
      </c>
      <c r="F128" s="29">
        <v>0</v>
      </c>
      <c r="G128" s="30">
        <v>0</v>
      </c>
      <c r="H128" s="29">
        <f>H129</f>
        <v>0</v>
      </c>
      <c r="I128" s="29">
        <f t="shared" si="2"/>
        <v>0</v>
      </c>
      <c r="J128" s="31" t="s">
        <v>445</v>
      </c>
    </row>
    <row r="129" spans="1:10" ht="28.5" customHeight="1">
      <c r="A129" s="295"/>
      <c r="B129" s="8" t="s">
        <v>1</v>
      </c>
      <c r="C129" s="289" t="s">
        <v>108</v>
      </c>
      <c r="D129" s="290"/>
      <c r="E129" s="33">
        <v>10000</v>
      </c>
      <c r="F129" s="34">
        <v>0</v>
      </c>
      <c r="G129" s="35">
        <v>0</v>
      </c>
      <c r="H129" s="34">
        <v>0</v>
      </c>
      <c r="I129" s="34">
        <f t="shared" si="2"/>
        <v>0</v>
      </c>
      <c r="J129" s="37" t="s">
        <v>445</v>
      </c>
    </row>
    <row r="130" spans="1:10" ht="15" customHeight="1">
      <c r="A130" s="295"/>
      <c r="B130" s="291" t="s">
        <v>109</v>
      </c>
      <c r="C130" s="292"/>
      <c r="D130" s="292"/>
      <c r="E130" s="28">
        <v>661660</v>
      </c>
      <c r="F130" s="29">
        <v>189212</v>
      </c>
      <c r="G130" s="30">
        <v>28.6</v>
      </c>
      <c r="H130" s="29">
        <f>SUM(H131:H133)</f>
        <v>189212.31</v>
      </c>
      <c r="I130" s="29">
        <f t="shared" si="2"/>
        <v>-0.30999999999767169</v>
      </c>
      <c r="J130" s="31" t="s">
        <v>445</v>
      </c>
    </row>
    <row r="131" spans="1:10" ht="15.75" customHeight="1">
      <c r="A131" s="295"/>
      <c r="B131" s="287" t="s">
        <v>1</v>
      </c>
      <c r="C131" s="289" t="s">
        <v>110</v>
      </c>
      <c r="D131" s="290"/>
      <c r="E131" s="33">
        <v>15000</v>
      </c>
      <c r="F131" s="34">
        <v>0</v>
      </c>
      <c r="G131" s="35">
        <v>0</v>
      </c>
      <c r="H131" s="34">
        <v>0</v>
      </c>
      <c r="I131" s="34">
        <f t="shared" si="2"/>
        <v>0</v>
      </c>
      <c r="J131" s="37" t="s">
        <v>445</v>
      </c>
    </row>
    <row r="132" spans="1:10" ht="27" customHeight="1">
      <c r="A132" s="295"/>
      <c r="B132" s="296"/>
      <c r="C132" s="289" t="s">
        <v>111</v>
      </c>
      <c r="D132" s="290"/>
      <c r="E132" s="33">
        <v>600160</v>
      </c>
      <c r="F132" s="34">
        <v>142712</v>
      </c>
      <c r="G132" s="35">
        <v>23.78</v>
      </c>
      <c r="H132" s="34">
        <v>142712.31</v>
      </c>
      <c r="I132" s="34">
        <f t="shared" si="2"/>
        <v>-0.30999999999767169</v>
      </c>
      <c r="J132" s="37" t="s">
        <v>445</v>
      </c>
    </row>
    <row r="133" spans="1:10" ht="17.25" customHeight="1">
      <c r="A133" s="295"/>
      <c r="B133" s="288"/>
      <c r="C133" s="289" t="s">
        <v>106</v>
      </c>
      <c r="D133" s="290"/>
      <c r="E133" s="33">
        <v>46500</v>
      </c>
      <c r="F133" s="34">
        <v>46500</v>
      </c>
      <c r="G133" s="35">
        <v>100</v>
      </c>
      <c r="H133" s="34">
        <v>46500</v>
      </c>
      <c r="I133" s="34">
        <f t="shared" si="2"/>
        <v>0</v>
      </c>
      <c r="J133" s="37" t="s">
        <v>445</v>
      </c>
    </row>
    <row r="134" spans="1:10" ht="18" customHeight="1">
      <c r="A134" s="295"/>
      <c r="B134" s="291" t="s">
        <v>112</v>
      </c>
      <c r="C134" s="292"/>
      <c r="D134" s="292"/>
      <c r="E134" s="28">
        <v>5279995</v>
      </c>
      <c r="F134" s="29">
        <v>49217</v>
      </c>
      <c r="G134" s="30">
        <v>0.93</v>
      </c>
      <c r="H134" s="29">
        <f>SUM(H135:H142)</f>
        <v>5051216.66</v>
      </c>
      <c r="I134" s="29">
        <f t="shared" si="2"/>
        <v>-5001999.66</v>
      </c>
      <c r="J134" s="31" t="s">
        <v>445</v>
      </c>
    </row>
    <row r="135" spans="1:10" ht="28.5" customHeight="1">
      <c r="A135" s="295"/>
      <c r="B135" s="8"/>
      <c r="C135" s="289" t="s">
        <v>113</v>
      </c>
      <c r="D135" s="290"/>
      <c r="E135" s="33">
        <v>69795</v>
      </c>
      <c r="F135" s="34">
        <v>15479</v>
      </c>
      <c r="G135" s="35">
        <v>22.18</v>
      </c>
      <c r="H135" s="34">
        <v>15478.89</v>
      </c>
      <c r="I135" s="34">
        <f t="shared" si="2"/>
        <v>0.11000000000058208</v>
      </c>
      <c r="J135" s="37" t="s">
        <v>445</v>
      </c>
    </row>
    <row r="136" spans="1:10" ht="14.25" customHeight="1">
      <c r="A136" s="295" t="s">
        <v>1</v>
      </c>
      <c r="B136" s="298"/>
      <c r="C136" s="289" t="s">
        <v>114</v>
      </c>
      <c r="D136" s="290"/>
      <c r="E136" s="33">
        <v>20000</v>
      </c>
      <c r="F136" s="34">
        <v>8450</v>
      </c>
      <c r="G136" s="35">
        <v>42.25</v>
      </c>
      <c r="H136" s="34">
        <v>8450</v>
      </c>
      <c r="I136" s="34">
        <f t="shared" si="2"/>
        <v>0</v>
      </c>
      <c r="J136" s="37" t="s">
        <v>445</v>
      </c>
    </row>
    <row r="137" spans="1:10" ht="27" customHeight="1">
      <c r="A137" s="295"/>
      <c r="B137" s="298"/>
      <c r="C137" s="289" t="s">
        <v>115</v>
      </c>
      <c r="D137" s="290"/>
      <c r="E137" s="33">
        <v>25000</v>
      </c>
      <c r="F137" s="34">
        <v>0</v>
      </c>
      <c r="G137" s="35">
        <v>0</v>
      </c>
      <c r="H137" s="34">
        <v>0</v>
      </c>
      <c r="I137" s="34">
        <f t="shared" si="2"/>
        <v>0</v>
      </c>
      <c r="J137" s="37" t="s">
        <v>445</v>
      </c>
    </row>
    <row r="138" spans="1:10" ht="14.25" customHeight="1">
      <c r="A138" s="295"/>
      <c r="B138" s="298"/>
      <c r="C138" s="289" t="s">
        <v>116</v>
      </c>
      <c r="D138" s="290"/>
      <c r="E138" s="33">
        <v>1000</v>
      </c>
      <c r="F138" s="34">
        <v>80</v>
      </c>
      <c r="G138" s="35">
        <v>8</v>
      </c>
      <c r="H138" s="34">
        <v>80</v>
      </c>
      <c r="I138" s="34">
        <f t="shared" ref="I138:I201" si="3">+F138-H138</f>
        <v>0</v>
      </c>
      <c r="J138" s="37" t="s">
        <v>445</v>
      </c>
    </row>
    <row r="139" spans="1:10" ht="15.75" customHeight="1">
      <c r="A139" s="295"/>
      <c r="B139" s="298"/>
      <c r="C139" s="289" t="s">
        <v>117</v>
      </c>
      <c r="D139" s="290"/>
      <c r="E139" s="33">
        <v>95000</v>
      </c>
      <c r="F139" s="34">
        <v>25208</v>
      </c>
      <c r="G139" s="35">
        <v>26.54</v>
      </c>
      <c r="H139" s="34">
        <v>25207.77</v>
      </c>
      <c r="I139" s="34">
        <f t="shared" si="3"/>
        <v>0.22999999999956344</v>
      </c>
      <c r="J139" s="37" t="s">
        <v>445</v>
      </c>
    </row>
    <row r="140" spans="1:10" ht="15" customHeight="1">
      <c r="A140" s="295"/>
      <c r="B140" s="298"/>
      <c r="C140" s="289" t="s">
        <v>118</v>
      </c>
      <c r="D140" s="290"/>
      <c r="E140" s="33">
        <v>17200</v>
      </c>
      <c r="F140" s="34">
        <v>0</v>
      </c>
      <c r="G140" s="35">
        <v>0</v>
      </c>
      <c r="H140" s="34">
        <v>0</v>
      </c>
      <c r="I140" s="34">
        <f t="shared" si="3"/>
        <v>0</v>
      </c>
      <c r="J140" s="37" t="s">
        <v>445</v>
      </c>
    </row>
    <row r="141" spans="1:10" ht="29.25" customHeight="1">
      <c r="A141" s="295"/>
      <c r="B141" s="298"/>
      <c r="C141" s="289" t="s">
        <v>119</v>
      </c>
      <c r="D141" s="290"/>
      <c r="E141" s="33">
        <v>50000</v>
      </c>
      <c r="F141" s="34">
        <v>0</v>
      </c>
      <c r="G141" s="35">
        <v>0</v>
      </c>
      <c r="H141" s="34">
        <v>0</v>
      </c>
      <c r="I141" s="34">
        <f t="shared" si="3"/>
        <v>0</v>
      </c>
      <c r="J141" s="37" t="s">
        <v>445</v>
      </c>
    </row>
    <row r="142" spans="1:10" ht="38.25">
      <c r="A142" s="295"/>
      <c r="B142" s="298"/>
      <c r="C142" s="306" t="s">
        <v>120</v>
      </c>
      <c r="D142" s="307"/>
      <c r="E142" s="33">
        <v>5002000</v>
      </c>
      <c r="F142" s="34">
        <v>0</v>
      </c>
      <c r="G142" s="35">
        <v>0</v>
      </c>
      <c r="H142" s="34">
        <v>5002000</v>
      </c>
      <c r="I142" s="34">
        <f t="shared" si="3"/>
        <v>-5002000</v>
      </c>
      <c r="J142" s="36" t="s">
        <v>493</v>
      </c>
    </row>
    <row r="143" spans="1:10" ht="18" customHeight="1">
      <c r="A143" s="293" t="s">
        <v>121</v>
      </c>
      <c r="B143" s="294"/>
      <c r="C143" s="294"/>
      <c r="D143" s="294"/>
      <c r="E143" s="52">
        <v>12035010</v>
      </c>
      <c r="F143" s="53">
        <v>1581820</v>
      </c>
      <c r="G143" s="54">
        <v>13.14</v>
      </c>
      <c r="H143" s="53">
        <f>H144+H157</f>
        <v>1744737.1</v>
      </c>
      <c r="I143" s="53">
        <f t="shared" si="3"/>
        <v>-162917.10000000009</v>
      </c>
      <c r="J143" s="55" t="s">
        <v>445</v>
      </c>
    </row>
    <row r="144" spans="1:10" ht="16.5" customHeight="1">
      <c r="A144" s="27"/>
      <c r="B144" s="291" t="s">
        <v>122</v>
      </c>
      <c r="C144" s="292"/>
      <c r="D144" s="292"/>
      <c r="E144" s="28">
        <v>11607091</v>
      </c>
      <c r="F144" s="29">
        <v>1403049</v>
      </c>
      <c r="G144" s="30">
        <v>12.09</v>
      </c>
      <c r="H144" s="29">
        <f>SUM(H145:H156)</f>
        <v>1565966.3</v>
      </c>
      <c r="I144" s="29">
        <f t="shared" si="3"/>
        <v>-162917.30000000005</v>
      </c>
      <c r="J144" s="31" t="s">
        <v>445</v>
      </c>
    </row>
    <row r="145" spans="1:10" ht="63.75">
      <c r="A145" s="32"/>
      <c r="B145" s="38" t="s">
        <v>1</v>
      </c>
      <c r="C145" s="289" t="s">
        <v>123</v>
      </c>
      <c r="D145" s="290"/>
      <c r="E145" s="33">
        <v>479424</v>
      </c>
      <c r="F145" s="34">
        <v>268363</v>
      </c>
      <c r="G145" s="35">
        <v>55.98</v>
      </c>
      <c r="H145" s="34">
        <v>252118.90000000002</v>
      </c>
      <c r="I145" s="34">
        <f t="shared" si="3"/>
        <v>16244.099999999977</v>
      </c>
      <c r="J145" s="36" t="s">
        <v>494</v>
      </c>
    </row>
    <row r="146" spans="1:10" ht="15.75" customHeight="1">
      <c r="A146" s="32"/>
      <c r="B146" s="39"/>
      <c r="C146" s="289" t="s">
        <v>124</v>
      </c>
      <c r="D146" s="290"/>
      <c r="E146" s="33">
        <v>600000</v>
      </c>
      <c r="F146" s="34">
        <v>600000</v>
      </c>
      <c r="G146" s="35">
        <v>100</v>
      </c>
      <c r="H146" s="34">
        <v>600000</v>
      </c>
      <c r="I146" s="34">
        <f t="shared" si="3"/>
        <v>0</v>
      </c>
      <c r="J146" s="37" t="s">
        <v>445</v>
      </c>
    </row>
    <row r="147" spans="1:10" ht="15.75" customHeight="1">
      <c r="A147" s="32"/>
      <c r="B147" s="39"/>
      <c r="C147" s="289" t="s">
        <v>125</v>
      </c>
      <c r="D147" s="290"/>
      <c r="E147" s="33">
        <v>100000</v>
      </c>
      <c r="F147" s="34">
        <v>100000</v>
      </c>
      <c r="G147" s="35">
        <v>100</v>
      </c>
      <c r="H147" s="34">
        <v>100000</v>
      </c>
      <c r="I147" s="34">
        <f t="shared" si="3"/>
        <v>0</v>
      </c>
      <c r="J147" s="37" t="s">
        <v>445</v>
      </c>
    </row>
    <row r="148" spans="1:10" ht="40.5" customHeight="1">
      <c r="A148" s="32"/>
      <c r="B148" s="39"/>
      <c r="C148" s="289" t="s">
        <v>126</v>
      </c>
      <c r="D148" s="290"/>
      <c r="E148" s="33">
        <v>191677</v>
      </c>
      <c r="F148" s="34">
        <v>17380</v>
      </c>
      <c r="G148" s="35">
        <v>9.07</v>
      </c>
      <c r="H148" s="34">
        <v>17380</v>
      </c>
      <c r="I148" s="34">
        <f t="shared" si="3"/>
        <v>0</v>
      </c>
      <c r="J148" s="37" t="s">
        <v>445</v>
      </c>
    </row>
    <row r="149" spans="1:10" ht="27" customHeight="1">
      <c r="A149" s="32"/>
      <c r="B149" s="39"/>
      <c r="C149" s="289" t="s">
        <v>127</v>
      </c>
      <c r="D149" s="290"/>
      <c r="E149" s="33">
        <v>396889</v>
      </c>
      <c r="F149" s="34">
        <v>144774</v>
      </c>
      <c r="G149" s="35">
        <v>36.479999999999997</v>
      </c>
      <c r="H149" s="34">
        <v>144774.45000000001</v>
      </c>
      <c r="I149" s="34">
        <f t="shared" si="3"/>
        <v>-0.45000000001164153</v>
      </c>
      <c r="J149" s="37" t="s">
        <v>445</v>
      </c>
    </row>
    <row r="150" spans="1:10" ht="76.5">
      <c r="A150" s="40"/>
      <c r="B150" s="41"/>
      <c r="C150" s="284" t="s">
        <v>128</v>
      </c>
      <c r="D150" s="285"/>
      <c r="E150" s="42">
        <v>1022350</v>
      </c>
      <c r="F150" s="43">
        <v>52766</v>
      </c>
      <c r="G150" s="44">
        <v>5.16</v>
      </c>
      <c r="H150" s="43">
        <v>90236.040000000008</v>
      </c>
      <c r="I150" s="43">
        <f t="shared" si="3"/>
        <v>-37470.040000000008</v>
      </c>
      <c r="J150" s="64" t="s">
        <v>481</v>
      </c>
    </row>
    <row r="151" spans="1:10" ht="42" customHeight="1">
      <c r="A151" s="32"/>
      <c r="B151" s="39"/>
      <c r="C151" s="297" t="s">
        <v>129</v>
      </c>
      <c r="D151" s="288"/>
      <c r="E151" s="46">
        <v>4455692</v>
      </c>
      <c r="F151" s="47">
        <v>197210</v>
      </c>
      <c r="G151" s="48">
        <v>4.43</v>
      </c>
      <c r="H151" s="47">
        <v>335334.01</v>
      </c>
      <c r="I151" s="47">
        <f t="shared" si="3"/>
        <v>-138124.01</v>
      </c>
      <c r="J151" s="65" t="s">
        <v>486</v>
      </c>
    </row>
    <row r="152" spans="1:10" ht="34.5" customHeight="1">
      <c r="A152" s="32"/>
      <c r="B152" s="39"/>
      <c r="C152" s="289" t="s">
        <v>130</v>
      </c>
      <c r="D152" s="290"/>
      <c r="E152" s="33">
        <v>2715058</v>
      </c>
      <c r="F152" s="34">
        <v>8872</v>
      </c>
      <c r="G152" s="35">
        <v>0.33</v>
      </c>
      <c r="H152" s="34">
        <v>12439.15</v>
      </c>
      <c r="I152" s="34">
        <f t="shared" si="3"/>
        <v>-3567.1499999999996</v>
      </c>
      <c r="J152" s="66" t="s">
        <v>476</v>
      </c>
    </row>
    <row r="153" spans="1:10" ht="28.5" customHeight="1">
      <c r="A153" s="32"/>
      <c r="B153" s="39"/>
      <c r="C153" s="289" t="s">
        <v>131</v>
      </c>
      <c r="D153" s="290"/>
      <c r="E153" s="33">
        <v>621201</v>
      </c>
      <c r="F153" s="34">
        <v>0</v>
      </c>
      <c r="G153" s="35">
        <v>0</v>
      </c>
      <c r="H153" s="34">
        <v>0</v>
      </c>
      <c r="I153" s="34">
        <f t="shared" si="3"/>
        <v>0</v>
      </c>
      <c r="J153" s="37" t="s">
        <v>445</v>
      </c>
    </row>
    <row r="154" spans="1:10" ht="28.5" customHeight="1">
      <c r="A154" s="32"/>
      <c r="B154" s="39"/>
      <c r="C154" s="289" t="s">
        <v>132</v>
      </c>
      <c r="D154" s="290"/>
      <c r="E154" s="33">
        <v>954700</v>
      </c>
      <c r="F154" s="34">
        <v>0</v>
      </c>
      <c r="G154" s="35">
        <v>0</v>
      </c>
      <c r="H154" s="34">
        <v>0</v>
      </c>
      <c r="I154" s="34">
        <f t="shared" si="3"/>
        <v>0</v>
      </c>
      <c r="J154" s="37" t="s">
        <v>445</v>
      </c>
    </row>
    <row r="155" spans="1:10" ht="43.5" customHeight="1">
      <c r="A155" s="32"/>
      <c r="B155" s="39"/>
      <c r="C155" s="289" t="s">
        <v>133</v>
      </c>
      <c r="D155" s="290"/>
      <c r="E155" s="33">
        <v>14000</v>
      </c>
      <c r="F155" s="34">
        <v>0</v>
      </c>
      <c r="G155" s="35">
        <v>0</v>
      </c>
      <c r="H155" s="34">
        <v>0</v>
      </c>
      <c r="I155" s="34">
        <f t="shared" si="3"/>
        <v>0</v>
      </c>
      <c r="J155" s="37" t="s">
        <v>445</v>
      </c>
    </row>
    <row r="156" spans="1:10" ht="43.5" customHeight="1">
      <c r="A156" s="32"/>
      <c r="B156" s="50"/>
      <c r="C156" s="289" t="s">
        <v>134</v>
      </c>
      <c r="D156" s="290"/>
      <c r="E156" s="33">
        <v>56100</v>
      </c>
      <c r="F156" s="34">
        <v>13684</v>
      </c>
      <c r="G156" s="35">
        <v>24.39</v>
      </c>
      <c r="H156" s="34">
        <v>13683.75</v>
      </c>
      <c r="I156" s="34">
        <f t="shared" si="3"/>
        <v>0.25</v>
      </c>
      <c r="J156" s="37" t="s">
        <v>445</v>
      </c>
    </row>
    <row r="157" spans="1:10" ht="15" customHeight="1">
      <c r="A157" s="32"/>
      <c r="B157" s="291" t="s">
        <v>135</v>
      </c>
      <c r="C157" s="292"/>
      <c r="D157" s="292"/>
      <c r="E157" s="28">
        <v>427919</v>
      </c>
      <c r="F157" s="29">
        <v>178771</v>
      </c>
      <c r="G157" s="30">
        <v>41.78</v>
      </c>
      <c r="H157" s="29">
        <f>SUM(H158:H159)</f>
        <v>178770.8</v>
      </c>
      <c r="I157" s="29">
        <f t="shared" si="3"/>
        <v>0.20000000001164153</v>
      </c>
      <c r="J157" s="31" t="s">
        <v>445</v>
      </c>
    </row>
    <row r="158" spans="1:10" ht="16.5" customHeight="1">
      <c r="A158" s="32"/>
      <c r="B158" s="296"/>
      <c r="C158" s="289" t="s">
        <v>136</v>
      </c>
      <c r="D158" s="290"/>
      <c r="E158" s="33">
        <v>258548</v>
      </c>
      <c r="F158" s="34">
        <v>9400</v>
      </c>
      <c r="G158" s="35">
        <v>3.64</v>
      </c>
      <c r="H158" s="34">
        <v>9400</v>
      </c>
      <c r="I158" s="34">
        <f t="shared" si="3"/>
        <v>0</v>
      </c>
      <c r="J158" s="37" t="s">
        <v>445</v>
      </c>
    </row>
    <row r="159" spans="1:10" ht="15" customHeight="1">
      <c r="A159" s="58"/>
      <c r="B159" s="288"/>
      <c r="C159" s="289" t="s">
        <v>137</v>
      </c>
      <c r="D159" s="290"/>
      <c r="E159" s="33">
        <v>169371</v>
      </c>
      <c r="F159" s="34">
        <v>169371</v>
      </c>
      <c r="G159" s="35">
        <v>100</v>
      </c>
      <c r="H159" s="34">
        <v>169370.8</v>
      </c>
      <c r="I159" s="34">
        <f t="shared" si="3"/>
        <v>0.20000000001164153</v>
      </c>
      <c r="J159" s="37" t="s">
        <v>445</v>
      </c>
    </row>
    <row r="160" spans="1:10" ht="19.5" customHeight="1">
      <c r="A160" s="293" t="s">
        <v>138</v>
      </c>
      <c r="B160" s="294"/>
      <c r="C160" s="294"/>
      <c r="D160" s="294"/>
      <c r="E160" s="52">
        <v>1988518</v>
      </c>
      <c r="F160" s="53">
        <v>655081</v>
      </c>
      <c r="G160" s="54">
        <v>32.94</v>
      </c>
      <c r="H160" s="53">
        <f>H161+H169</f>
        <v>624182.81000000006</v>
      </c>
      <c r="I160" s="53">
        <f t="shared" si="3"/>
        <v>30898.189999999944</v>
      </c>
      <c r="J160" s="55" t="s">
        <v>445</v>
      </c>
    </row>
    <row r="161" spans="1:11" ht="17.25" customHeight="1">
      <c r="A161" s="295" t="s">
        <v>1</v>
      </c>
      <c r="B161" s="291" t="s">
        <v>139</v>
      </c>
      <c r="C161" s="292"/>
      <c r="D161" s="292"/>
      <c r="E161" s="28">
        <v>1888518</v>
      </c>
      <c r="F161" s="29">
        <v>655081</v>
      </c>
      <c r="G161" s="30">
        <v>34.69</v>
      </c>
      <c r="H161" s="29">
        <f>SUM(H162:H168)</f>
        <v>624182.81000000006</v>
      </c>
      <c r="I161" s="29">
        <f t="shared" si="3"/>
        <v>30898.189999999944</v>
      </c>
      <c r="J161" s="31" t="s">
        <v>445</v>
      </c>
    </row>
    <row r="162" spans="1:11" ht="87.75" customHeight="1">
      <c r="A162" s="295"/>
      <c r="B162" s="305" t="s">
        <v>1</v>
      </c>
      <c r="C162" s="289" t="s">
        <v>140</v>
      </c>
      <c r="D162" s="290"/>
      <c r="E162" s="33">
        <v>947326</v>
      </c>
      <c r="F162" s="34">
        <v>374700</v>
      </c>
      <c r="G162" s="35">
        <v>39.549999999999997</v>
      </c>
      <c r="H162" s="34">
        <v>350518.51</v>
      </c>
      <c r="I162" s="34">
        <f t="shared" si="3"/>
        <v>24181.489999999991</v>
      </c>
      <c r="J162" s="36" t="s">
        <v>483</v>
      </c>
      <c r="K162" s="67"/>
    </row>
    <row r="163" spans="1:11" ht="15" customHeight="1">
      <c r="A163" s="295"/>
      <c r="B163" s="298"/>
      <c r="C163" s="289" t="s">
        <v>141</v>
      </c>
      <c r="D163" s="290"/>
      <c r="E163" s="33">
        <v>100000</v>
      </c>
      <c r="F163" s="34">
        <v>0</v>
      </c>
      <c r="G163" s="35">
        <v>0</v>
      </c>
      <c r="H163" s="34">
        <v>0</v>
      </c>
      <c r="I163" s="34">
        <f t="shared" si="3"/>
        <v>0</v>
      </c>
      <c r="J163" s="37" t="s">
        <v>445</v>
      </c>
    </row>
    <row r="164" spans="1:11" ht="15" customHeight="1">
      <c r="A164" s="32" t="s">
        <v>1</v>
      </c>
      <c r="B164" s="39"/>
      <c r="C164" s="289" t="s">
        <v>142</v>
      </c>
      <c r="D164" s="290"/>
      <c r="E164" s="33">
        <v>124770</v>
      </c>
      <c r="F164" s="34">
        <v>25499</v>
      </c>
      <c r="G164" s="35">
        <v>20.440000000000001</v>
      </c>
      <c r="H164" s="34">
        <v>25499.040000000001</v>
      </c>
      <c r="I164" s="34">
        <f t="shared" si="3"/>
        <v>-4.0000000000873115E-2</v>
      </c>
      <c r="J164" s="37" t="s">
        <v>445</v>
      </c>
    </row>
    <row r="165" spans="1:11" ht="80.25" customHeight="1">
      <c r="A165" s="32"/>
      <c r="B165" s="39"/>
      <c r="C165" s="289" t="s">
        <v>143</v>
      </c>
      <c r="D165" s="290"/>
      <c r="E165" s="33">
        <v>612075</v>
      </c>
      <c r="F165" s="34">
        <v>219864</v>
      </c>
      <c r="G165" s="35">
        <v>35.92</v>
      </c>
      <c r="H165" s="34">
        <v>214931.53</v>
      </c>
      <c r="I165" s="34">
        <f t="shared" si="3"/>
        <v>4932.4700000000012</v>
      </c>
      <c r="J165" s="36" t="s">
        <v>482</v>
      </c>
    </row>
    <row r="166" spans="1:11" ht="30.75" customHeight="1">
      <c r="A166" s="32"/>
      <c r="B166" s="39"/>
      <c r="C166" s="289" t="s">
        <v>144</v>
      </c>
      <c r="D166" s="290"/>
      <c r="E166" s="33">
        <v>52500</v>
      </c>
      <c r="F166" s="34">
        <v>19166</v>
      </c>
      <c r="G166" s="35">
        <v>36.51</v>
      </c>
      <c r="H166" s="34">
        <v>19166.169999999998</v>
      </c>
      <c r="I166" s="34">
        <f t="shared" si="3"/>
        <v>-0.16999999999825377</v>
      </c>
      <c r="J166" s="37" t="s">
        <v>445</v>
      </c>
    </row>
    <row r="167" spans="1:11" ht="28.5" customHeight="1">
      <c r="A167" s="32"/>
      <c r="B167" s="39"/>
      <c r="C167" s="289" t="s">
        <v>145</v>
      </c>
      <c r="D167" s="290"/>
      <c r="E167" s="33">
        <v>27500</v>
      </c>
      <c r="F167" s="34">
        <v>4379</v>
      </c>
      <c r="G167" s="35">
        <v>15.92</v>
      </c>
      <c r="H167" s="34">
        <v>4059</v>
      </c>
      <c r="I167" s="34">
        <f t="shared" si="3"/>
        <v>320</v>
      </c>
      <c r="J167" s="37" t="s">
        <v>445</v>
      </c>
    </row>
    <row r="168" spans="1:11" ht="41.25" customHeight="1">
      <c r="A168" s="32"/>
      <c r="B168" s="39"/>
      <c r="C168" s="289" t="s">
        <v>146</v>
      </c>
      <c r="D168" s="290"/>
      <c r="E168" s="33">
        <v>24347</v>
      </c>
      <c r="F168" s="34">
        <v>11473</v>
      </c>
      <c r="G168" s="35">
        <v>47.12</v>
      </c>
      <c r="H168" s="34">
        <v>10008.56</v>
      </c>
      <c r="I168" s="34">
        <f>+F168-H168</f>
        <v>1464.4400000000005</v>
      </c>
      <c r="J168" s="68" t="s">
        <v>640</v>
      </c>
    </row>
    <row r="169" spans="1:11" ht="17.25" customHeight="1">
      <c r="A169" s="295" t="s">
        <v>1</v>
      </c>
      <c r="B169" s="291" t="s">
        <v>147</v>
      </c>
      <c r="C169" s="292"/>
      <c r="D169" s="292"/>
      <c r="E169" s="28">
        <v>100000</v>
      </c>
      <c r="F169" s="29">
        <v>0</v>
      </c>
      <c r="G169" s="30">
        <v>0</v>
      </c>
      <c r="H169" s="29">
        <f>H170</f>
        <v>0</v>
      </c>
      <c r="I169" s="29">
        <f t="shared" si="3"/>
        <v>0</v>
      </c>
      <c r="J169" s="31" t="s">
        <v>445</v>
      </c>
    </row>
    <row r="170" spans="1:11" ht="15" customHeight="1">
      <c r="A170" s="295"/>
      <c r="B170" s="8" t="s">
        <v>1</v>
      </c>
      <c r="C170" s="289" t="s">
        <v>148</v>
      </c>
      <c r="D170" s="290"/>
      <c r="E170" s="33">
        <v>100000</v>
      </c>
      <c r="F170" s="34">
        <v>0</v>
      </c>
      <c r="G170" s="35">
        <v>0</v>
      </c>
      <c r="H170" s="34">
        <v>0</v>
      </c>
      <c r="I170" s="34">
        <f t="shared" si="3"/>
        <v>0</v>
      </c>
      <c r="J170" s="37" t="s">
        <v>445</v>
      </c>
    </row>
    <row r="171" spans="1:11" ht="18" customHeight="1">
      <c r="A171" s="293" t="s">
        <v>149</v>
      </c>
      <c r="B171" s="294"/>
      <c r="C171" s="294"/>
      <c r="D171" s="294"/>
      <c r="E171" s="52">
        <v>5450992</v>
      </c>
      <c r="F171" s="53">
        <v>1660452</v>
      </c>
      <c r="G171" s="54">
        <v>30.46</v>
      </c>
      <c r="H171" s="53">
        <f>H172+H175+H178+H180+H182</f>
        <v>1667957.4100000001</v>
      </c>
      <c r="I171" s="53">
        <f t="shared" si="3"/>
        <v>-7505.410000000149</v>
      </c>
      <c r="J171" s="55" t="s">
        <v>445</v>
      </c>
    </row>
    <row r="172" spans="1:11" ht="15.75" customHeight="1">
      <c r="A172" s="295" t="s">
        <v>1</v>
      </c>
      <c r="B172" s="291" t="s">
        <v>150</v>
      </c>
      <c r="C172" s="292"/>
      <c r="D172" s="292"/>
      <c r="E172" s="28">
        <v>3169686</v>
      </c>
      <c r="F172" s="29">
        <v>1428578</v>
      </c>
      <c r="G172" s="30">
        <v>45.07</v>
      </c>
      <c r="H172" s="29">
        <f>SUM(H173:H174)</f>
        <v>1428577.31</v>
      </c>
      <c r="I172" s="29">
        <f t="shared" si="3"/>
        <v>0.68999999994412065</v>
      </c>
      <c r="J172" s="31" t="s">
        <v>445</v>
      </c>
    </row>
    <row r="173" spans="1:11" ht="29.25" customHeight="1">
      <c r="A173" s="295"/>
      <c r="B173" s="287" t="s">
        <v>1</v>
      </c>
      <c r="C173" s="289" t="s">
        <v>151</v>
      </c>
      <c r="D173" s="290"/>
      <c r="E173" s="33">
        <v>555416</v>
      </c>
      <c r="F173" s="34">
        <v>231544</v>
      </c>
      <c r="G173" s="35">
        <v>41.69</v>
      </c>
      <c r="H173" s="34">
        <v>231544.03000000003</v>
      </c>
      <c r="I173" s="34">
        <f t="shared" si="3"/>
        <v>-3.0000000027939677E-2</v>
      </c>
      <c r="J173" s="37" t="s">
        <v>445</v>
      </c>
    </row>
    <row r="174" spans="1:11" ht="26.25" customHeight="1">
      <c r="A174" s="295"/>
      <c r="B174" s="288"/>
      <c r="C174" s="289" t="s">
        <v>152</v>
      </c>
      <c r="D174" s="290"/>
      <c r="E174" s="33">
        <v>2614270</v>
      </c>
      <c r="F174" s="34">
        <v>1197033</v>
      </c>
      <c r="G174" s="35">
        <v>45.79</v>
      </c>
      <c r="H174" s="34">
        <v>1197033.28</v>
      </c>
      <c r="I174" s="34">
        <f t="shared" si="3"/>
        <v>-0.28000000002793968</v>
      </c>
      <c r="J174" s="37" t="s">
        <v>445</v>
      </c>
    </row>
    <row r="175" spans="1:11" ht="15.75" customHeight="1">
      <c r="A175" s="295"/>
      <c r="B175" s="291" t="s">
        <v>153</v>
      </c>
      <c r="C175" s="292"/>
      <c r="D175" s="292"/>
      <c r="E175" s="28">
        <v>74583</v>
      </c>
      <c r="F175" s="29">
        <v>27542</v>
      </c>
      <c r="G175" s="30">
        <v>36.93</v>
      </c>
      <c r="H175" s="29">
        <f>SUM(H176:H177)</f>
        <v>27648</v>
      </c>
      <c r="I175" s="29">
        <f t="shared" si="3"/>
        <v>-106</v>
      </c>
      <c r="J175" s="31" t="s">
        <v>445</v>
      </c>
    </row>
    <row r="176" spans="1:11" ht="14.25" customHeight="1">
      <c r="A176" s="295"/>
      <c r="B176" s="287" t="s">
        <v>1</v>
      </c>
      <c r="C176" s="289" t="s">
        <v>154</v>
      </c>
      <c r="D176" s="290"/>
      <c r="E176" s="33">
        <v>61762</v>
      </c>
      <c r="F176" s="34">
        <v>26918</v>
      </c>
      <c r="G176" s="35">
        <v>43.58</v>
      </c>
      <c r="H176" s="34">
        <v>26918</v>
      </c>
      <c r="I176" s="34">
        <f t="shared" si="3"/>
        <v>0</v>
      </c>
      <c r="J176" s="37" t="s">
        <v>445</v>
      </c>
    </row>
    <row r="177" spans="1:10" ht="14.25" customHeight="1">
      <c r="A177" s="295"/>
      <c r="B177" s="296"/>
      <c r="C177" s="289" t="s">
        <v>155</v>
      </c>
      <c r="D177" s="290"/>
      <c r="E177" s="33">
        <v>12821</v>
      </c>
      <c r="F177" s="34">
        <v>624</v>
      </c>
      <c r="G177" s="35">
        <v>4.87</v>
      </c>
      <c r="H177" s="34">
        <v>730</v>
      </c>
      <c r="I177" s="34">
        <f t="shared" si="3"/>
        <v>-106</v>
      </c>
      <c r="J177" s="37" t="s">
        <v>445</v>
      </c>
    </row>
    <row r="178" spans="1:10" ht="15.75" customHeight="1">
      <c r="A178" s="295"/>
      <c r="B178" s="291" t="s">
        <v>411</v>
      </c>
      <c r="C178" s="292"/>
      <c r="D178" s="292"/>
      <c r="E178" s="28">
        <v>25000</v>
      </c>
      <c r="F178" s="29">
        <v>0</v>
      </c>
      <c r="G178" s="30">
        <v>0</v>
      </c>
      <c r="H178" s="29">
        <f>H179</f>
        <v>0</v>
      </c>
      <c r="I178" s="29">
        <f t="shared" si="3"/>
        <v>0</v>
      </c>
      <c r="J178" s="31" t="s">
        <v>445</v>
      </c>
    </row>
    <row r="179" spans="1:10" ht="16.5" customHeight="1">
      <c r="A179" s="295"/>
      <c r="B179" s="8" t="s">
        <v>1</v>
      </c>
      <c r="C179" s="289" t="s">
        <v>412</v>
      </c>
      <c r="D179" s="290"/>
      <c r="E179" s="33">
        <v>25000</v>
      </c>
      <c r="F179" s="34">
        <v>0</v>
      </c>
      <c r="G179" s="35">
        <v>0</v>
      </c>
      <c r="H179" s="34">
        <v>0</v>
      </c>
      <c r="I179" s="34">
        <f t="shared" si="3"/>
        <v>0</v>
      </c>
      <c r="J179" s="37" t="s">
        <v>445</v>
      </c>
    </row>
    <row r="180" spans="1:10" ht="15.75" customHeight="1">
      <c r="A180" s="295"/>
      <c r="B180" s="291" t="s">
        <v>156</v>
      </c>
      <c r="C180" s="292"/>
      <c r="D180" s="292"/>
      <c r="E180" s="28">
        <v>730000</v>
      </c>
      <c r="F180" s="29">
        <v>0</v>
      </c>
      <c r="G180" s="30">
        <v>0</v>
      </c>
      <c r="H180" s="29">
        <f>H181</f>
        <v>0</v>
      </c>
      <c r="I180" s="29">
        <f t="shared" si="3"/>
        <v>0</v>
      </c>
      <c r="J180" s="31" t="s">
        <v>445</v>
      </c>
    </row>
    <row r="181" spans="1:10" ht="26.25" customHeight="1">
      <c r="A181" s="295"/>
      <c r="B181" s="8" t="s">
        <v>1</v>
      </c>
      <c r="C181" s="289" t="s">
        <v>157</v>
      </c>
      <c r="D181" s="290"/>
      <c r="E181" s="33">
        <v>730000</v>
      </c>
      <c r="F181" s="34">
        <v>0</v>
      </c>
      <c r="G181" s="35">
        <v>0</v>
      </c>
      <c r="H181" s="34">
        <v>0</v>
      </c>
      <c r="I181" s="34">
        <f t="shared" si="3"/>
        <v>0</v>
      </c>
      <c r="J181" s="37" t="s">
        <v>445</v>
      </c>
    </row>
    <row r="182" spans="1:10" ht="15.75" customHeight="1">
      <c r="A182" s="295"/>
      <c r="B182" s="291" t="s">
        <v>158</v>
      </c>
      <c r="C182" s="292"/>
      <c r="D182" s="292"/>
      <c r="E182" s="28">
        <v>1451723</v>
      </c>
      <c r="F182" s="29">
        <v>204333</v>
      </c>
      <c r="G182" s="30">
        <v>14.08</v>
      </c>
      <c r="H182" s="29">
        <f>SUM(H183:H188)</f>
        <v>211732.1</v>
      </c>
      <c r="I182" s="29">
        <f t="shared" si="3"/>
        <v>-7399.1000000000058</v>
      </c>
      <c r="J182" s="31" t="s">
        <v>464</v>
      </c>
    </row>
    <row r="183" spans="1:10" ht="12.75" customHeight="1">
      <c r="A183" s="295"/>
      <c r="B183" s="287" t="s">
        <v>1</v>
      </c>
      <c r="C183" s="289" t="s">
        <v>159</v>
      </c>
      <c r="D183" s="290"/>
      <c r="E183" s="33">
        <v>40000</v>
      </c>
      <c r="F183" s="34">
        <v>0</v>
      </c>
      <c r="G183" s="35">
        <v>0</v>
      </c>
      <c r="H183" s="34">
        <v>0</v>
      </c>
      <c r="I183" s="34">
        <f t="shared" si="3"/>
        <v>0</v>
      </c>
      <c r="J183" s="37" t="s">
        <v>445</v>
      </c>
    </row>
    <row r="184" spans="1:10" ht="93" customHeight="1">
      <c r="A184" s="295"/>
      <c r="B184" s="296"/>
      <c r="C184" s="289" t="s">
        <v>160</v>
      </c>
      <c r="D184" s="290"/>
      <c r="E184" s="33">
        <v>1236150</v>
      </c>
      <c r="F184" s="34">
        <v>151923</v>
      </c>
      <c r="G184" s="35">
        <v>12.29</v>
      </c>
      <c r="H184" s="34">
        <v>128732.1</v>
      </c>
      <c r="I184" s="34">
        <f t="shared" si="3"/>
        <v>23190.899999999994</v>
      </c>
      <c r="J184" s="36" t="s">
        <v>460</v>
      </c>
    </row>
    <row r="185" spans="1:10" ht="15.75" customHeight="1">
      <c r="A185" s="295"/>
      <c r="B185" s="296"/>
      <c r="C185" s="289" t="s">
        <v>161</v>
      </c>
      <c r="D185" s="290"/>
      <c r="E185" s="33">
        <v>23073</v>
      </c>
      <c r="F185" s="34">
        <v>0</v>
      </c>
      <c r="G185" s="35">
        <v>0</v>
      </c>
      <c r="H185" s="34">
        <v>0</v>
      </c>
      <c r="I185" s="34">
        <f t="shared" si="3"/>
        <v>0</v>
      </c>
      <c r="J185" s="37" t="s">
        <v>445</v>
      </c>
    </row>
    <row r="186" spans="1:10" ht="14.25" customHeight="1">
      <c r="A186" s="295"/>
      <c r="B186" s="296"/>
      <c r="C186" s="289" t="s">
        <v>162</v>
      </c>
      <c r="D186" s="290"/>
      <c r="E186" s="33">
        <v>4500</v>
      </c>
      <c r="F186" s="34">
        <v>0</v>
      </c>
      <c r="G186" s="35">
        <v>0</v>
      </c>
      <c r="H186" s="34">
        <v>0</v>
      </c>
      <c r="I186" s="34">
        <f t="shared" si="3"/>
        <v>0</v>
      </c>
      <c r="J186" s="37" t="s">
        <v>445</v>
      </c>
    </row>
    <row r="187" spans="1:10" ht="16.5" customHeight="1">
      <c r="A187" s="295"/>
      <c r="B187" s="296"/>
      <c r="C187" s="289" t="s">
        <v>413</v>
      </c>
      <c r="D187" s="290"/>
      <c r="E187" s="33">
        <v>50000</v>
      </c>
      <c r="F187" s="34">
        <v>0</v>
      </c>
      <c r="G187" s="35">
        <v>0</v>
      </c>
      <c r="H187" s="34">
        <v>0</v>
      </c>
      <c r="I187" s="34">
        <f t="shared" si="3"/>
        <v>0</v>
      </c>
      <c r="J187" s="37" t="s">
        <v>445</v>
      </c>
    </row>
    <row r="188" spans="1:10" ht="87.75" customHeight="1">
      <c r="A188" s="295"/>
      <c r="B188" s="288"/>
      <c r="C188" s="289" t="s">
        <v>163</v>
      </c>
      <c r="D188" s="290"/>
      <c r="E188" s="33">
        <v>98000</v>
      </c>
      <c r="F188" s="34">
        <v>52410</v>
      </c>
      <c r="G188" s="35">
        <v>53.48</v>
      </c>
      <c r="H188" s="34">
        <v>83000</v>
      </c>
      <c r="I188" s="34">
        <f t="shared" si="3"/>
        <v>-30590</v>
      </c>
      <c r="J188" s="36" t="s">
        <v>459</v>
      </c>
    </row>
    <row r="189" spans="1:10" ht="18" customHeight="1">
      <c r="A189" s="293" t="s">
        <v>164</v>
      </c>
      <c r="B189" s="294"/>
      <c r="C189" s="294"/>
      <c r="D189" s="294"/>
      <c r="E189" s="52">
        <v>85555440</v>
      </c>
      <c r="F189" s="53">
        <v>37401668</v>
      </c>
      <c r="G189" s="54">
        <v>43.72</v>
      </c>
      <c r="H189" s="53">
        <f>H190+H197+H202+H220+H222+H224+H229</f>
        <v>37767933.650000006</v>
      </c>
      <c r="I189" s="53">
        <f t="shared" si="3"/>
        <v>-366265.65000000596</v>
      </c>
      <c r="J189" s="55" t="s">
        <v>445</v>
      </c>
    </row>
    <row r="190" spans="1:10" ht="15.75" customHeight="1">
      <c r="A190" s="295" t="s">
        <v>1</v>
      </c>
      <c r="B190" s="291" t="s">
        <v>165</v>
      </c>
      <c r="C190" s="292"/>
      <c r="D190" s="292"/>
      <c r="E190" s="28">
        <v>2188956</v>
      </c>
      <c r="F190" s="29">
        <v>1021174</v>
      </c>
      <c r="G190" s="30">
        <v>46.65</v>
      </c>
      <c r="H190" s="29">
        <f>SUM(H191:H196)</f>
        <v>1021173.23</v>
      </c>
      <c r="I190" s="29">
        <f t="shared" si="3"/>
        <v>0.77000000001862645</v>
      </c>
      <c r="J190" s="31" t="s">
        <v>445</v>
      </c>
    </row>
    <row r="191" spans="1:10" ht="15" customHeight="1">
      <c r="A191" s="295"/>
      <c r="B191" s="298"/>
      <c r="C191" s="289" t="s">
        <v>166</v>
      </c>
      <c r="D191" s="290"/>
      <c r="E191" s="33">
        <v>466612</v>
      </c>
      <c r="F191" s="34">
        <v>248975</v>
      </c>
      <c r="G191" s="35">
        <v>53.36</v>
      </c>
      <c r="H191" s="34">
        <v>248975</v>
      </c>
      <c r="I191" s="34">
        <f t="shared" si="3"/>
        <v>0</v>
      </c>
      <c r="J191" s="37" t="s">
        <v>445</v>
      </c>
    </row>
    <row r="192" spans="1:10" ht="15" customHeight="1">
      <c r="A192" s="295"/>
      <c r="B192" s="298"/>
      <c r="C192" s="289" t="s">
        <v>167</v>
      </c>
      <c r="D192" s="290"/>
      <c r="E192" s="33">
        <v>75680</v>
      </c>
      <c r="F192" s="34">
        <v>41168</v>
      </c>
      <c r="G192" s="35">
        <v>54.4</v>
      </c>
      <c r="H192" s="34">
        <v>41168</v>
      </c>
      <c r="I192" s="34">
        <f t="shared" si="3"/>
        <v>0</v>
      </c>
      <c r="J192" s="37" t="s">
        <v>445</v>
      </c>
    </row>
    <row r="193" spans="1:10" ht="15" customHeight="1">
      <c r="A193" s="295"/>
      <c r="B193" s="298"/>
      <c r="C193" s="289" t="s">
        <v>180</v>
      </c>
      <c r="D193" s="290"/>
      <c r="E193" s="33">
        <v>17708</v>
      </c>
      <c r="F193" s="34">
        <v>13281</v>
      </c>
      <c r="G193" s="35">
        <v>75</v>
      </c>
      <c r="H193" s="34">
        <v>13281</v>
      </c>
      <c r="I193" s="34">
        <f t="shared" si="3"/>
        <v>0</v>
      </c>
      <c r="J193" s="37" t="s">
        <v>445</v>
      </c>
    </row>
    <row r="194" spans="1:10" ht="15" customHeight="1">
      <c r="A194" s="295"/>
      <c r="B194" s="298"/>
      <c r="C194" s="289" t="s">
        <v>168</v>
      </c>
      <c r="D194" s="290"/>
      <c r="E194" s="33">
        <v>1553364</v>
      </c>
      <c r="F194" s="34">
        <v>703474</v>
      </c>
      <c r="G194" s="35">
        <v>45.29</v>
      </c>
      <c r="H194" s="34">
        <v>703473.32</v>
      </c>
      <c r="I194" s="34">
        <f t="shared" si="3"/>
        <v>0.68000000005122274</v>
      </c>
      <c r="J194" s="37" t="s">
        <v>445</v>
      </c>
    </row>
    <row r="195" spans="1:10" ht="29.25" customHeight="1">
      <c r="A195" s="295" t="s">
        <v>1</v>
      </c>
      <c r="B195" s="298"/>
      <c r="C195" s="289" t="s">
        <v>169</v>
      </c>
      <c r="D195" s="290"/>
      <c r="E195" s="33">
        <v>26580</v>
      </c>
      <c r="F195" s="34">
        <v>10274</v>
      </c>
      <c r="G195" s="35">
        <v>38.65</v>
      </c>
      <c r="H195" s="34">
        <v>10273.91</v>
      </c>
      <c r="I195" s="34">
        <f t="shared" si="3"/>
        <v>9.0000000000145519E-2</v>
      </c>
      <c r="J195" s="37" t="s">
        <v>445</v>
      </c>
    </row>
    <row r="196" spans="1:10" ht="15" customHeight="1">
      <c r="A196" s="295"/>
      <c r="B196" s="298"/>
      <c r="C196" s="289" t="s">
        <v>170</v>
      </c>
      <c r="D196" s="290"/>
      <c r="E196" s="33">
        <v>49012</v>
      </c>
      <c r="F196" s="34">
        <v>4002</v>
      </c>
      <c r="G196" s="35">
        <v>8.17</v>
      </c>
      <c r="H196" s="34">
        <v>4002</v>
      </c>
      <c r="I196" s="34">
        <f t="shared" si="3"/>
        <v>0</v>
      </c>
      <c r="J196" s="37" t="s">
        <v>445</v>
      </c>
    </row>
    <row r="197" spans="1:10" ht="13.5" customHeight="1">
      <c r="A197" s="32" t="s">
        <v>1</v>
      </c>
      <c r="B197" s="291" t="s">
        <v>171</v>
      </c>
      <c r="C197" s="292"/>
      <c r="D197" s="292"/>
      <c r="E197" s="28">
        <v>1171228</v>
      </c>
      <c r="F197" s="29">
        <v>501978</v>
      </c>
      <c r="G197" s="30">
        <v>42.86</v>
      </c>
      <c r="H197" s="29">
        <f>SUM(H198:H201)</f>
        <v>501498</v>
      </c>
      <c r="I197" s="29">
        <f t="shared" si="3"/>
        <v>480</v>
      </c>
      <c r="J197" s="69" t="s">
        <v>443</v>
      </c>
    </row>
    <row r="198" spans="1:10" ht="13.5" customHeight="1">
      <c r="A198" s="32"/>
      <c r="B198" s="287" t="s">
        <v>1</v>
      </c>
      <c r="C198" s="289" t="s">
        <v>172</v>
      </c>
      <c r="D198" s="290"/>
      <c r="E198" s="33">
        <v>893384</v>
      </c>
      <c r="F198" s="34">
        <v>391818</v>
      </c>
      <c r="G198" s="35">
        <v>43.86</v>
      </c>
      <c r="H198" s="34">
        <v>391819</v>
      </c>
      <c r="I198" s="34">
        <f t="shared" si="3"/>
        <v>-1</v>
      </c>
      <c r="J198" s="51" t="s">
        <v>443</v>
      </c>
    </row>
    <row r="199" spans="1:10" ht="13.5" customHeight="1">
      <c r="A199" s="32"/>
      <c r="B199" s="296"/>
      <c r="C199" s="289" t="s">
        <v>173</v>
      </c>
      <c r="D199" s="290"/>
      <c r="E199" s="33">
        <v>17000</v>
      </c>
      <c r="F199" s="34">
        <v>0</v>
      </c>
      <c r="G199" s="35">
        <v>0</v>
      </c>
      <c r="H199" s="34">
        <v>0</v>
      </c>
      <c r="I199" s="34">
        <f t="shared" si="3"/>
        <v>0</v>
      </c>
      <c r="J199" s="51" t="s">
        <v>443</v>
      </c>
    </row>
    <row r="200" spans="1:10" ht="13.5" customHeight="1">
      <c r="A200" s="32"/>
      <c r="B200" s="296"/>
      <c r="C200" s="289" t="s">
        <v>174</v>
      </c>
      <c r="D200" s="290"/>
      <c r="E200" s="33">
        <v>5500</v>
      </c>
      <c r="F200" s="34">
        <v>1390</v>
      </c>
      <c r="G200" s="35">
        <v>25.28</v>
      </c>
      <c r="H200" s="34">
        <v>1390</v>
      </c>
      <c r="I200" s="34">
        <f t="shared" si="3"/>
        <v>0</v>
      </c>
      <c r="J200" s="51" t="s">
        <v>443</v>
      </c>
    </row>
    <row r="201" spans="1:10" ht="15" customHeight="1">
      <c r="A201" s="32"/>
      <c r="B201" s="288"/>
      <c r="C201" s="289" t="s">
        <v>175</v>
      </c>
      <c r="D201" s="290"/>
      <c r="E201" s="33">
        <v>255344</v>
      </c>
      <c r="F201" s="34">
        <v>108770</v>
      </c>
      <c r="G201" s="35">
        <v>42.6</v>
      </c>
      <c r="H201" s="34">
        <v>108289</v>
      </c>
      <c r="I201" s="34">
        <f t="shared" si="3"/>
        <v>481</v>
      </c>
      <c r="J201" s="51" t="s">
        <v>443</v>
      </c>
    </row>
    <row r="202" spans="1:10" ht="15.75" customHeight="1">
      <c r="A202" s="32"/>
      <c r="B202" s="291" t="s">
        <v>176</v>
      </c>
      <c r="C202" s="292"/>
      <c r="D202" s="292"/>
      <c r="E202" s="28">
        <v>76489691</v>
      </c>
      <c r="F202" s="29">
        <v>33554306</v>
      </c>
      <c r="G202" s="30">
        <v>43.87</v>
      </c>
      <c r="H202" s="29">
        <f>SUM(H203:H219)</f>
        <v>33842353.670000002</v>
      </c>
      <c r="I202" s="29">
        <f t="shared" ref="I202:I265" si="4">+F202-H202</f>
        <v>-288047.67000000179</v>
      </c>
      <c r="J202" s="31" t="s">
        <v>445</v>
      </c>
    </row>
    <row r="203" spans="1:10" ht="38.25" customHeight="1">
      <c r="A203" s="32"/>
      <c r="B203" s="38" t="s">
        <v>1</v>
      </c>
      <c r="C203" s="289" t="s">
        <v>177</v>
      </c>
      <c r="D203" s="290"/>
      <c r="E203" s="33">
        <v>24787422</v>
      </c>
      <c r="F203" s="34">
        <v>10708390</v>
      </c>
      <c r="G203" s="35">
        <v>43.2</v>
      </c>
      <c r="H203" s="34">
        <v>10640370.969999999</v>
      </c>
      <c r="I203" s="34">
        <f t="shared" si="4"/>
        <v>68019.030000001192</v>
      </c>
      <c r="J203" s="36" t="s">
        <v>495</v>
      </c>
    </row>
    <row r="204" spans="1:10" ht="38.25">
      <c r="A204" s="40"/>
      <c r="B204" s="41"/>
      <c r="C204" s="284" t="s">
        <v>178</v>
      </c>
      <c r="D204" s="285"/>
      <c r="E204" s="42">
        <v>1087571</v>
      </c>
      <c r="F204" s="43">
        <v>132201</v>
      </c>
      <c r="G204" s="44">
        <v>12.16</v>
      </c>
      <c r="H204" s="43">
        <v>118428.24</v>
      </c>
      <c r="I204" s="43">
        <f t="shared" si="4"/>
        <v>13772.759999999995</v>
      </c>
      <c r="J204" s="64" t="s">
        <v>463</v>
      </c>
    </row>
    <row r="205" spans="1:10" ht="38.25" customHeight="1">
      <c r="A205" s="32"/>
      <c r="B205" s="39"/>
      <c r="C205" s="297" t="s">
        <v>179</v>
      </c>
      <c r="D205" s="288"/>
      <c r="E205" s="46">
        <v>270000</v>
      </c>
      <c r="F205" s="47">
        <v>106549</v>
      </c>
      <c r="G205" s="48">
        <v>39.46</v>
      </c>
      <c r="H205" s="47">
        <v>108621.33</v>
      </c>
      <c r="I205" s="47">
        <f t="shared" si="4"/>
        <v>-2072.3300000000017</v>
      </c>
      <c r="J205" s="49" t="s">
        <v>496</v>
      </c>
    </row>
    <row r="206" spans="1:10" ht="37.5" customHeight="1">
      <c r="A206" s="32"/>
      <c r="B206" s="39"/>
      <c r="C206" s="289" t="s">
        <v>166</v>
      </c>
      <c r="D206" s="290"/>
      <c r="E206" s="33">
        <v>29661953</v>
      </c>
      <c r="F206" s="34">
        <v>14924301</v>
      </c>
      <c r="G206" s="35">
        <v>50.31</v>
      </c>
      <c r="H206" s="34">
        <v>14993318.870000001</v>
      </c>
      <c r="I206" s="34">
        <f t="shared" si="4"/>
        <v>-69017.870000001043</v>
      </c>
      <c r="J206" s="310" t="s">
        <v>473</v>
      </c>
    </row>
    <row r="207" spans="1:10" ht="33.75" customHeight="1">
      <c r="A207" s="32"/>
      <c r="B207" s="39"/>
      <c r="C207" s="289" t="s">
        <v>167</v>
      </c>
      <c r="D207" s="290"/>
      <c r="E207" s="33">
        <v>5810064</v>
      </c>
      <c r="F207" s="34">
        <v>2311579</v>
      </c>
      <c r="G207" s="35">
        <v>39.79</v>
      </c>
      <c r="H207" s="34">
        <v>2354108.62</v>
      </c>
      <c r="I207" s="34">
        <f t="shared" si="4"/>
        <v>-42529.620000000112</v>
      </c>
      <c r="J207" s="311"/>
    </row>
    <row r="208" spans="1:10" ht="15" customHeight="1">
      <c r="A208" s="32"/>
      <c r="B208" s="39"/>
      <c r="C208" s="289" t="s">
        <v>180</v>
      </c>
      <c r="D208" s="290"/>
      <c r="E208" s="33">
        <v>755724</v>
      </c>
      <c r="F208" s="34">
        <v>566792</v>
      </c>
      <c r="G208" s="35">
        <v>75</v>
      </c>
      <c r="H208" s="34">
        <v>566792.43999999994</v>
      </c>
      <c r="I208" s="34">
        <f t="shared" si="4"/>
        <v>-0.43999999994412065</v>
      </c>
      <c r="J208" s="37" t="s">
        <v>445</v>
      </c>
    </row>
    <row r="209" spans="1:10" ht="15" customHeight="1">
      <c r="A209" s="32"/>
      <c r="B209" s="39"/>
      <c r="C209" s="289" t="s">
        <v>181</v>
      </c>
      <c r="D209" s="290"/>
      <c r="E209" s="33">
        <v>343000</v>
      </c>
      <c r="F209" s="34">
        <v>87566</v>
      </c>
      <c r="G209" s="35">
        <v>25.53</v>
      </c>
      <c r="H209" s="34">
        <v>86671.47</v>
      </c>
      <c r="I209" s="34">
        <f t="shared" si="4"/>
        <v>894.52999999999884</v>
      </c>
      <c r="J209" s="37" t="s">
        <v>445</v>
      </c>
    </row>
    <row r="210" spans="1:10" ht="70.5" customHeight="1">
      <c r="A210" s="32"/>
      <c r="B210" s="39"/>
      <c r="C210" s="289" t="s">
        <v>182</v>
      </c>
      <c r="D210" s="290"/>
      <c r="E210" s="33">
        <v>4866663</v>
      </c>
      <c r="F210" s="34">
        <v>1798163</v>
      </c>
      <c r="G210" s="35">
        <v>36.950000000000003</v>
      </c>
      <c r="H210" s="34">
        <v>1932662.98</v>
      </c>
      <c r="I210" s="34">
        <f t="shared" si="4"/>
        <v>-134499.97999999998</v>
      </c>
      <c r="J210" s="36" t="s">
        <v>444</v>
      </c>
    </row>
    <row r="211" spans="1:10" ht="67.5" customHeight="1">
      <c r="A211" s="32"/>
      <c r="B211" s="39"/>
      <c r="C211" s="289" t="s">
        <v>183</v>
      </c>
      <c r="D211" s="290"/>
      <c r="E211" s="33">
        <v>5761817</v>
      </c>
      <c r="F211" s="34">
        <v>2271393</v>
      </c>
      <c r="G211" s="35">
        <v>39.42</v>
      </c>
      <c r="H211" s="34">
        <v>2394897.19</v>
      </c>
      <c r="I211" s="34">
        <f t="shared" si="4"/>
        <v>-123504.18999999994</v>
      </c>
      <c r="J211" s="36" t="s">
        <v>477</v>
      </c>
    </row>
    <row r="212" spans="1:10" ht="15" customHeight="1">
      <c r="A212" s="32"/>
      <c r="B212" s="39"/>
      <c r="C212" s="289" t="s">
        <v>184</v>
      </c>
      <c r="D212" s="290"/>
      <c r="E212" s="33">
        <v>560477</v>
      </c>
      <c r="F212" s="34">
        <v>257290</v>
      </c>
      <c r="G212" s="35">
        <v>45.91</v>
      </c>
      <c r="H212" s="34">
        <v>257289.97</v>
      </c>
      <c r="I212" s="34">
        <f t="shared" si="4"/>
        <v>2.9999999998835847E-2</v>
      </c>
      <c r="J212" s="37" t="s">
        <v>445</v>
      </c>
    </row>
    <row r="213" spans="1:10" ht="15" customHeight="1">
      <c r="A213" s="32"/>
      <c r="B213" s="39"/>
      <c r="C213" s="289" t="s">
        <v>185</v>
      </c>
      <c r="D213" s="290"/>
      <c r="E213" s="33">
        <v>684000</v>
      </c>
      <c r="F213" s="34">
        <v>281727</v>
      </c>
      <c r="G213" s="35">
        <v>41.19</v>
      </c>
      <c r="H213" s="34">
        <v>281727</v>
      </c>
      <c r="I213" s="34">
        <f t="shared" si="4"/>
        <v>0</v>
      </c>
      <c r="J213" s="37" t="s">
        <v>445</v>
      </c>
    </row>
    <row r="214" spans="1:10" ht="15" customHeight="1">
      <c r="A214" s="32"/>
      <c r="B214" s="39"/>
      <c r="C214" s="289" t="s">
        <v>186</v>
      </c>
      <c r="D214" s="290"/>
      <c r="E214" s="33">
        <v>9000</v>
      </c>
      <c r="F214" s="34">
        <v>1300</v>
      </c>
      <c r="G214" s="35">
        <v>14.44</v>
      </c>
      <c r="H214" s="34">
        <v>1300</v>
      </c>
      <c r="I214" s="34">
        <f t="shared" si="4"/>
        <v>0</v>
      </c>
      <c r="J214" s="37" t="s">
        <v>445</v>
      </c>
    </row>
    <row r="215" spans="1:10" ht="15" customHeight="1">
      <c r="A215" s="32"/>
      <c r="B215" s="39"/>
      <c r="C215" s="289" t="s">
        <v>187</v>
      </c>
      <c r="D215" s="290"/>
      <c r="E215" s="33">
        <v>216000</v>
      </c>
      <c r="F215" s="34">
        <v>196</v>
      </c>
      <c r="G215" s="35">
        <v>0.09</v>
      </c>
      <c r="H215" s="34">
        <v>245.52</v>
      </c>
      <c r="I215" s="34">
        <f t="shared" si="4"/>
        <v>-49.52000000000001</v>
      </c>
      <c r="J215" s="37" t="s">
        <v>445</v>
      </c>
    </row>
    <row r="216" spans="1:10" ht="54.75" customHeight="1">
      <c r="A216" s="32"/>
      <c r="B216" s="39"/>
      <c r="C216" s="289" t="s">
        <v>188</v>
      </c>
      <c r="D216" s="290"/>
      <c r="E216" s="33">
        <v>77000</v>
      </c>
      <c r="F216" s="34">
        <v>12230</v>
      </c>
      <c r="G216" s="35">
        <v>15.88</v>
      </c>
      <c r="H216" s="34">
        <v>11289.380000000001</v>
      </c>
      <c r="I216" s="34">
        <f t="shared" si="4"/>
        <v>940.61999999999898</v>
      </c>
      <c r="J216" s="37" t="s">
        <v>445</v>
      </c>
    </row>
    <row r="217" spans="1:10" ht="19.5" customHeight="1">
      <c r="A217" s="32"/>
      <c r="B217" s="39"/>
      <c r="C217" s="289" t="s">
        <v>189</v>
      </c>
      <c r="D217" s="290"/>
      <c r="E217" s="33">
        <v>150000</v>
      </c>
      <c r="F217" s="34">
        <v>0</v>
      </c>
      <c r="G217" s="35">
        <v>0</v>
      </c>
      <c r="H217" s="34">
        <v>0</v>
      </c>
      <c r="I217" s="34">
        <f t="shared" si="4"/>
        <v>0</v>
      </c>
      <c r="J217" s="51" t="s">
        <v>443</v>
      </c>
    </row>
    <row r="218" spans="1:10" ht="26.25" customHeight="1">
      <c r="A218" s="32"/>
      <c r="B218" s="39"/>
      <c r="C218" s="289" t="s">
        <v>190</v>
      </c>
      <c r="D218" s="290"/>
      <c r="E218" s="33">
        <v>949000</v>
      </c>
      <c r="F218" s="34">
        <v>94311</v>
      </c>
      <c r="G218" s="35">
        <v>9.94</v>
      </c>
      <c r="H218" s="34">
        <v>94311.3</v>
      </c>
      <c r="I218" s="34">
        <f t="shared" si="4"/>
        <v>-0.30000000000291038</v>
      </c>
      <c r="J218" s="37" t="s">
        <v>445</v>
      </c>
    </row>
    <row r="219" spans="1:10" ht="15" customHeight="1">
      <c r="A219" s="32"/>
      <c r="B219" s="50"/>
      <c r="C219" s="289" t="s">
        <v>191</v>
      </c>
      <c r="D219" s="290"/>
      <c r="E219" s="33">
        <v>500000</v>
      </c>
      <c r="F219" s="34">
        <v>318</v>
      </c>
      <c r="G219" s="35">
        <v>0.06</v>
      </c>
      <c r="H219" s="34">
        <v>318.39</v>
      </c>
      <c r="I219" s="34">
        <f t="shared" si="4"/>
        <v>-0.38999999999998636</v>
      </c>
      <c r="J219" s="37" t="s">
        <v>445</v>
      </c>
    </row>
    <row r="220" spans="1:10" ht="15" customHeight="1">
      <c r="A220" s="32"/>
      <c r="B220" s="291" t="s">
        <v>192</v>
      </c>
      <c r="C220" s="292"/>
      <c r="D220" s="292"/>
      <c r="E220" s="28">
        <v>981254</v>
      </c>
      <c r="F220" s="29">
        <v>523151</v>
      </c>
      <c r="G220" s="30">
        <v>53.31</v>
      </c>
      <c r="H220" s="29">
        <f>H221</f>
        <v>519760.49</v>
      </c>
      <c r="I220" s="29">
        <f t="shared" si="4"/>
        <v>3390.5100000000093</v>
      </c>
      <c r="J220" s="31" t="s">
        <v>445</v>
      </c>
    </row>
    <row r="221" spans="1:10" ht="54.75" customHeight="1">
      <c r="A221" s="32"/>
      <c r="B221" s="8" t="s">
        <v>1</v>
      </c>
      <c r="C221" s="289" t="s">
        <v>193</v>
      </c>
      <c r="D221" s="290"/>
      <c r="E221" s="33">
        <v>981254</v>
      </c>
      <c r="F221" s="34">
        <v>523151</v>
      </c>
      <c r="G221" s="35">
        <v>53.31</v>
      </c>
      <c r="H221" s="34">
        <v>519760.49</v>
      </c>
      <c r="I221" s="34">
        <f t="shared" si="4"/>
        <v>3390.5100000000093</v>
      </c>
      <c r="J221" s="68" t="s">
        <v>497</v>
      </c>
    </row>
    <row r="222" spans="1:10" ht="14.25" customHeight="1">
      <c r="A222" s="32"/>
      <c r="B222" s="291" t="s">
        <v>194</v>
      </c>
      <c r="C222" s="292"/>
      <c r="D222" s="292"/>
      <c r="E222" s="28">
        <v>529600</v>
      </c>
      <c r="F222" s="29">
        <v>186498</v>
      </c>
      <c r="G222" s="30">
        <v>35.21</v>
      </c>
      <c r="H222" s="29">
        <f>H223</f>
        <v>171337.97</v>
      </c>
      <c r="I222" s="29">
        <f t="shared" si="4"/>
        <v>15160.029999999999</v>
      </c>
      <c r="J222" s="31" t="s">
        <v>445</v>
      </c>
    </row>
    <row r="223" spans="1:10" ht="40.5" customHeight="1">
      <c r="A223" s="32"/>
      <c r="B223" s="8" t="s">
        <v>1</v>
      </c>
      <c r="C223" s="289" t="s">
        <v>195</v>
      </c>
      <c r="D223" s="290"/>
      <c r="E223" s="33">
        <v>529600</v>
      </c>
      <c r="F223" s="34">
        <v>186498</v>
      </c>
      <c r="G223" s="35">
        <v>35.21</v>
      </c>
      <c r="H223" s="34">
        <v>171337.97</v>
      </c>
      <c r="I223" s="34">
        <f t="shared" si="4"/>
        <v>15160.029999999999</v>
      </c>
      <c r="J223" s="36" t="s">
        <v>453</v>
      </c>
    </row>
    <row r="224" spans="1:10" ht="15" customHeight="1">
      <c r="A224" s="32"/>
      <c r="B224" s="291" t="s">
        <v>196</v>
      </c>
      <c r="C224" s="292"/>
      <c r="D224" s="292"/>
      <c r="E224" s="28">
        <v>2193977</v>
      </c>
      <c r="F224" s="29">
        <v>845045</v>
      </c>
      <c r="G224" s="30">
        <v>38.520000000000003</v>
      </c>
      <c r="H224" s="29">
        <f>SUM(H225:H228)</f>
        <v>1003610.7</v>
      </c>
      <c r="I224" s="29">
        <f t="shared" si="4"/>
        <v>-158565.69999999995</v>
      </c>
      <c r="J224" s="31" t="s">
        <v>445</v>
      </c>
    </row>
    <row r="225" spans="1:10" ht="12.75" customHeight="1">
      <c r="A225" s="32"/>
      <c r="B225" s="38" t="s">
        <v>1</v>
      </c>
      <c r="C225" s="289" t="s">
        <v>197</v>
      </c>
      <c r="D225" s="290"/>
      <c r="E225" s="33">
        <v>196250</v>
      </c>
      <c r="F225" s="34">
        <v>30140</v>
      </c>
      <c r="G225" s="35">
        <v>15.36</v>
      </c>
      <c r="H225" s="34">
        <v>30139.91</v>
      </c>
      <c r="I225" s="34">
        <f t="shared" si="4"/>
        <v>9.0000000000145519E-2</v>
      </c>
      <c r="J225" s="37" t="s">
        <v>445</v>
      </c>
    </row>
    <row r="226" spans="1:10" ht="66" customHeight="1">
      <c r="A226" s="40"/>
      <c r="B226" s="41"/>
      <c r="C226" s="284" t="s">
        <v>198</v>
      </c>
      <c r="D226" s="285"/>
      <c r="E226" s="42">
        <v>1981817</v>
      </c>
      <c r="F226" s="43">
        <v>807831</v>
      </c>
      <c r="G226" s="44">
        <v>40.76</v>
      </c>
      <c r="H226" s="43">
        <v>964960.78999999992</v>
      </c>
      <c r="I226" s="43">
        <f t="shared" si="4"/>
        <v>-157129.78999999992</v>
      </c>
      <c r="J226" s="70" t="s">
        <v>465</v>
      </c>
    </row>
    <row r="227" spans="1:10" ht="25.5">
      <c r="A227" s="32"/>
      <c r="B227" s="39"/>
      <c r="C227" s="297" t="s">
        <v>199</v>
      </c>
      <c r="D227" s="288"/>
      <c r="E227" s="46">
        <v>10910</v>
      </c>
      <c r="F227" s="47">
        <v>2400</v>
      </c>
      <c r="G227" s="48">
        <v>22</v>
      </c>
      <c r="H227" s="47">
        <v>8510</v>
      </c>
      <c r="I227" s="47">
        <f t="shared" si="4"/>
        <v>-6110</v>
      </c>
      <c r="J227" s="71" t="s">
        <v>478</v>
      </c>
    </row>
    <row r="228" spans="1:10" ht="51">
      <c r="A228" s="32"/>
      <c r="B228" s="50"/>
      <c r="C228" s="289" t="s">
        <v>189</v>
      </c>
      <c r="D228" s="290"/>
      <c r="E228" s="33">
        <v>5000</v>
      </c>
      <c r="F228" s="34">
        <v>4674</v>
      </c>
      <c r="G228" s="35">
        <v>93.48</v>
      </c>
      <c r="H228" s="34">
        <v>0</v>
      </c>
      <c r="I228" s="34">
        <f t="shared" si="4"/>
        <v>4674</v>
      </c>
      <c r="J228" s="72" t="s">
        <v>498</v>
      </c>
    </row>
    <row r="229" spans="1:10" ht="14.25" customHeight="1">
      <c r="A229" s="32"/>
      <c r="B229" s="291" t="s">
        <v>200</v>
      </c>
      <c r="C229" s="292"/>
      <c r="D229" s="292"/>
      <c r="E229" s="28">
        <v>2000734</v>
      </c>
      <c r="F229" s="29">
        <v>769515</v>
      </c>
      <c r="G229" s="30">
        <v>38.46</v>
      </c>
      <c r="H229" s="29">
        <f>SUM(H230:H242)</f>
        <v>708199.59</v>
      </c>
      <c r="I229" s="29">
        <f t="shared" si="4"/>
        <v>61315.410000000033</v>
      </c>
      <c r="J229" s="31" t="s">
        <v>445</v>
      </c>
    </row>
    <row r="230" spans="1:10" ht="13.5" customHeight="1">
      <c r="A230" s="32"/>
      <c r="B230" s="305" t="s">
        <v>1</v>
      </c>
      <c r="C230" s="289" t="s">
        <v>201</v>
      </c>
      <c r="D230" s="290"/>
      <c r="E230" s="33">
        <v>79000</v>
      </c>
      <c r="F230" s="34">
        <v>16634</v>
      </c>
      <c r="G230" s="35">
        <v>21.06</v>
      </c>
      <c r="H230" s="34">
        <v>16631.75</v>
      </c>
      <c r="I230" s="34">
        <f t="shared" si="4"/>
        <v>2.25</v>
      </c>
      <c r="J230" s="51" t="s">
        <v>443</v>
      </c>
    </row>
    <row r="231" spans="1:10" ht="13.5" customHeight="1">
      <c r="A231" s="32"/>
      <c r="B231" s="298"/>
      <c r="C231" s="289" t="s">
        <v>202</v>
      </c>
      <c r="D231" s="290"/>
      <c r="E231" s="33">
        <v>145400</v>
      </c>
      <c r="F231" s="34">
        <v>46424</v>
      </c>
      <c r="G231" s="35">
        <v>31.93</v>
      </c>
      <c r="H231" s="34">
        <v>46644.4</v>
      </c>
      <c r="I231" s="34">
        <f t="shared" si="4"/>
        <v>-220.40000000000146</v>
      </c>
      <c r="J231" s="37" t="s">
        <v>445</v>
      </c>
    </row>
    <row r="232" spans="1:10" ht="13.5" customHeight="1">
      <c r="A232" s="32"/>
      <c r="B232" s="298"/>
      <c r="C232" s="289" t="s">
        <v>203</v>
      </c>
      <c r="D232" s="290"/>
      <c r="E232" s="33">
        <v>22000</v>
      </c>
      <c r="F232" s="34">
        <v>1215</v>
      </c>
      <c r="G232" s="35">
        <v>5.52</v>
      </c>
      <c r="H232" s="34">
        <v>1215</v>
      </c>
      <c r="I232" s="34">
        <f t="shared" si="4"/>
        <v>0</v>
      </c>
      <c r="J232" s="37" t="s">
        <v>445</v>
      </c>
    </row>
    <row r="233" spans="1:10" ht="67.5" customHeight="1">
      <c r="A233" s="32"/>
      <c r="B233" s="298"/>
      <c r="C233" s="289" t="s">
        <v>204</v>
      </c>
      <c r="D233" s="290"/>
      <c r="E233" s="33">
        <v>132235</v>
      </c>
      <c r="F233" s="34">
        <v>56380</v>
      </c>
      <c r="G233" s="35">
        <v>42.64</v>
      </c>
      <c r="H233" s="34">
        <v>59172.670000000006</v>
      </c>
      <c r="I233" s="34">
        <f t="shared" si="4"/>
        <v>-2792.6700000000055</v>
      </c>
      <c r="J233" s="72" t="s">
        <v>447</v>
      </c>
    </row>
    <row r="234" spans="1:10" ht="12.75" customHeight="1">
      <c r="A234" s="295" t="s">
        <v>1</v>
      </c>
      <c r="B234" s="298"/>
      <c r="C234" s="289" t="s">
        <v>205</v>
      </c>
      <c r="D234" s="290"/>
      <c r="E234" s="33">
        <v>103300</v>
      </c>
      <c r="F234" s="34">
        <v>80358</v>
      </c>
      <c r="G234" s="35">
        <v>77.790000000000006</v>
      </c>
      <c r="H234" s="34">
        <v>81063.67</v>
      </c>
      <c r="I234" s="34">
        <f t="shared" si="4"/>
        <v>-705.66999999999825</v>
      </c>
      <c r="J234" s="51" t="s">
        <v>443</v>
      </c>
    </row>
    <row r="235" spans="1:10" ht="13.5" customHeight="1">
      <c r="A235" s="295"/>
      <c r="B235" s="298"/>
      <c r="C235" s="289" t="s">
        <v>206</v>
      </c>
      <c r="D235" s="290"/>
      <c r="E235" s="33">
        <v>7903</v>
      </c>
      <c r="F235" s="34">
        <v>0</v>
      </c>
      <c r="G235" s="35">
        <v>0</v>
      </c>
      <c r="H235" s="34">
        <v>0</v>
      </c>
      <c r="I235" s="34">
        <f t="shared" si="4"/>
        <v>0</v>
      </c>
      <c r="J235" s="51"/>
    </row>
    <row r="236" spans="1:10" ht="27" customHeight="1">
      <c r="A236" s="295"/>
      <c r="B236" s="298"/>
      <c r="C236" s="289" t="s">
        <v>207</v>
      </c>
      <c r="D236" s="290"/>
      <c r="E236" s="33">
        <v>316300</v>
      </c>
      <c r="F236" s="34">
        <v>128699</v>
      </c>
      <c r="G236" s="35">
        <v>40.69</v>
      </c>
      <c r="H236" s="34">
        <f>138667.94-9969</f>
        <v>128698.94</v>
      </c>
      <c r="I236" s="34">
        <f t="shared" si="4"/>
        <v>5.9999999997671694E-2</v>
      </c>
      <c r="J236" s="73" t="s">
        <v>443</v>
      </c>
    </row>
    <row r="237" spans="1:10" ht="13.5" customHeight="1">
      <c r="A237" s="295"/>
      <c r="B237" s="298"/>
      <c r="C237" s="289" t="s">
        <v>433</v>
      </c>
      <c r="D237" s="290"/>
      <c r="E237" s="33">
        <v>50000</v>
      </c>
      <c r="F237" s="34">
        <v>8204</v>
      </c>
      <c r="G237" s="35">
        <v>16.41</v>
      </c>
      <c r="H237" s="34">
        <v>8203.6</v>
      </c>
      <c r="I237" s="34">
        <f t="shared" si="4"/>
        <v>0.3999999999996362</v>
      </c>
      <c r="J237" s="51" t="s">
        <v>443</v>
      </c>
    </row>
    <row r="238" spans="1:10" ht="13.5" customHeight="1">
      <c r="A238" s="295"/>
      <c r="B238" s="298"/>
      <c r="C238" s="289" t="s">
        <v>208</v>
      </c>
      <c r="D238" s="290"/>
      <c r="E238" s="33">
        <v>15000</v>
      </c>
      <c r="F238" s="34">
        <v>15000</v>
      </c>
      <c r="G238" s="35">
        <v>100</v>
      </c>
      <c r="H238" s="34">
        <v>15000</v>
      </c>
      <c r="I238" s="34">
        <f t="shared" si="4"/>
        <v>0</v>
      </c>
      <c r="J238" s="37" t="s">
        <v>445</v>
      </c>
    </row>
    <row r="239" spans="1:10" ht="13.5" customHeight="1">
      <c r="A239" s="295"/>
      <c r="B239" s="298"/>
      <c r="C239" s="289" t="s">
        <v>209</v>
      </c>
      <c r="D239" s="290"/>
      <c r="E239" s="33">
        <v>215000</v>
      </c>
      <c r="F239" s="34">
        <v>166326</v>
      </c>
      <c r="G239" s="35">
        <v>77.36</v>
      </c>
      <c r="H239" s="34">
        <v>166326.03999999998</v>
      </c>
      <c r="I239" s="34">
        <f t="shared" si="4"/>
        <v>-3.9999999979045242E-2</v>
      </c>
      <c r="J239" s="37" t="s">
        <v>445</v>
      </c>
    </row>
    <row r="240" spans="1:10" ht="25.5" customHeight="1">
      <c r="A240" s="295"/>
      <c r="B240" s="298"/>
      <c r="C240" s="289" t="s">
        <v>210</v>
      </c>
      <c r="D240" s="290"/>
      <c r="E240" s="33">
        <v>664227</v>
      </c>
      <c r="F240" s="34">
        <v>99167</v>
      </c>
      <c r="G240" s="35">
        <v>14.93</v>
      </c>
      <c r="H240" s="34">
        <v>99831.44</v>
      </c>
      <c r="I240" s="34">
        <f t="shared" si="4"/>
        <v>-664.44000000000233</v>
      </c>
      <c r="J240" s="51" t="s">
        <v>443</v>
      </c>
    </row>
    <row r="241" spans="1:10" ht="39.75" customHeight="1">
      <c r="A241" s="295"/>
      <c r="B241" s="298"/>
      <c r="C241" s="289" t="s">
        <v>211</v>
      </c>
      <c r="D241" s="290"/>
      <c r="E241" s="33">
        <v>215369</v>
      </c>
      <c r="F241" s="34">
        <v>151108</v>
      </c>
      <c r="G241" s="35">
        <v>70.16</v>
      </c>
      <c r="H241" s="34">
        <f>75443.08+9969</f>
        <v>85412.08</v>
      </c>
      <c r="I241" s="34">
        <f t="shared" si="4"/>
        <v>65695.92</v>
      </c>
      <c r="J241" s="36" t="s">
        <v>448</v>
      </c>
    </row>
    <row r="242" spans="1:10" ht="13.5" customHeight="1">
      <c r="A242" s="295"/>
      <c r="B242" s="298"/>
      <c r="C242" s="289" t="s">
        <v>212</v>
      </c>
      <c r="D242" s="290"/>
      <c r="E242" s="33">
        <v>35000</v>
      </c>
      <c r="F242" s="34">
        <v>0</v>
      </c>
      <c r="G242" s="35">
        <v>0</v>
      </c>
      <c r="H242" s="34">
        <v>0</v>
      </c>
      <c r="I242" s="34">
        <f t="shared" si="4"/>
        <v>0</v>
      </c>
      <c r="J242" s="51" t="s">
        <v>443</v>
      </c>
    </row>
    <row r="243" spans="1:10" ht="18.75" customHeight="1">
      <c r="A243" s="293" t="s">
        <v>213</v>
      </c>
      <c r="B243" s="294"/>
      <c r="C243" s="294"/>
      <c r="D243" s="294"/>
      <c r="E243" s="52">
        <v>451000</v>
      </c>
      <c r="F243" s="53">
        <v>414077</v>
      </c>
      <c r="G243" s="54">
        <v>91.81</v>
      </c>
      <c r="H243" s="53">
        <f>H244+H246+H248+H250+H252</f>
        <v>413962.69</v>
      </c>
      <c r="I243" s="53">
        <f t="shared" si="4"/>
        <v>114.30999999999767</v>
      </c>
      <c r="J243" s="55" t="s">
        <v>445</v>
      </c>
    </row>
    <row r="244" spans="1:10" ht="14.25" customHeight="1">
      <c r="A244" s="295" t="s">
        <v>1</v>
      </c>
      <c r="B244" s="291" t="s">
        <v>214</v>
      </c>
      <c r="C244" s="292"/>
      <c r="D244" s="292"/>
      <c r="E244" s="28">
        <v>115000</v>
      </c>
      <c r="F244" s="29">
        <v>115000</v>
      </c>
      <c r="G244" s="30">
        <v>100</v>
      </c>
      <c r="H244" s="29">
        <f>H245</f>
        <v>115000</v>
      </c>
      <c r="I244" s="29">
        <f t="shared" si="4"/>
        <v>0</v>
      </c>
      <c r="J244" s="31" t="s">
        <v>445</v>
      </c>
    </row>
    <row r="245" spans="1:10" ht="14.25" customHeight="1">
      <c r="A245" s="295"/>
      <c r="B245" s="8" t="s">
        <v>1</v>
      </c>
      <c r="C245" s="289" t="s">
        <v>215</v>
      </c>
      <c r="D245" s="290"/>
      <c r="E245" s="33">
        <v>115000</v>
      </c>
      <c r="F245" s="34">
        <v>115000</v>
      </c>
      <c r="G245" s="35">
        <v>100</v>
      </c>
      <c r="H245" s="34">
        <v>115000</v>
      </c>
      <c r="I245" s="34">
        <f t="shared" si="4"/>
        <v>0</v>
      </c>
      <c r="J245" s="37" t="s">
        <v>445</v>
      </c>
    </row>
    <row r="246" spans="1:10" ht="14.25" customHeight="1">
      <c r="A246" s="295"/>
      <c r="B246" s="291" t="s">
        <v>216</v>
      </c>
      <c r="C246" s="292"/>
      <c r="D246" s="292"/>
      <c r="E246" s="28">
        <v>90000</v>
      </c>
      <c r="F246" s="29">
        <v>90000</v>
      </c>
      <c r="G246" s="30">
        <v>100</v>
      </c>
      <c r="H246" s="29">
        <f>H247</f>
        <v>90000</v>
      </c>
      <c r="I246" s="29">
        <f t="shared" si="4"/>
        <v>0</v>
      </c>
      <c r="J246" s="31" t="s">
        <v>445</v>
      </c>
    </row>
    <row r="247" spans="1:10" ht="14.25" customHeight="1">
      <c r="A247" s="295"/>
      <c r="B247" s="8" t="s">
        <v>1</v>
      </c>
      <c r="C247" s="289" t="s">
        <v>215</v>
      </c>
      <c r="D247" s="290"/>
      <c r="E247" s="33">
        <v>90000</v>
      </c>
      <c r="F247" s="34">
        <v>90000</v>
      </c>
      <c r="G247" s="35">
        <v>100</v>
      </c>
      <c r="H247" s="34">
        <v>90000</v>
      </c>
      <c r="I247" s="34">
        <f t="shared" si="4"/>
        <v>0</v>
      </c>
      <c r="J247" s="37" t="s">
        <v>445</v>
      </c>
    </row>
    <row r="248" spans="1:10" ht="14.25" customHeight="1">
      <c r="A248" s="295"/>
      <c r="B248" s="291" t="s">
        <v>217</v>
      </c>
      <c r="C248" s="292"/>
      <c r="D248" s="292"/>
      <c r="E248" s="28">
        <v>24000</v>
      </c>
      <c r="F248" s="29">
        <v>14000</v>
      </c>
      <c r="G248" s="30">
        <v>58.33</v>
      </c>
      <c r="H248" s="29">
        <f>H249</f>
        <v>12000</v>
      </c>
      <c r="I248" s="29">
        <f t="shared" si="4"/>
        <v>2000</v>
      </c>
      <c r="J248" s="31" t="s">
        <v>445</v>
      </c>
    </row>
    <row r="249" spans="1:10" ht="56.25" customHeight="1">
      <c r="A249" s="295"/>
      <c r="B249" s="8" t="s">
        <v>1</v>
      </c>
      <c r="C249" s="289" t="s">
        <v>215</v>
      </c>
      <c r="D249" s="290"/>
      <c r="E249" s="33">
        <v>24000</v>
      </c>
      <c r="F249" s="34">
        <v>14000</v>
      </c>
      <c r="G249" s="35">
        <v>58.33</v>
      </c>
      <c r="H249" s="34">
        <v>12000</v>
      </c>
      <c r="I249" s="34">
        <f t="shared" si="4"/>
        <v>2000</v>
      </c>
      <c r="J249" s="36" t="s">
        <v>456</v>
      </c>
    </row>
    <row r="250" spans="1:10" ht="14.25" customHeight="1">
      <c r="A250" s="295"/>
      <c r="B250" s="291" t="s">
        <v>218</v>
      </c>
      <c r="C250" s="292"/>
      <c r="D250" s="292"/>
      <c r="E250" s="28">
        <v>150000</v>
      </c>
      <c r="F250" s="29">
        <v>150000</v>
      </c>
      <c r="G250" s="30">
        <v>100</v>
      </c>
      <c r="H250" s="29">
        <f>H251</f>
        <v>150000</v>
      </c>
      <c r="I250" s="29">
        <f t="shared" si="4"/>
        <v>0</v>
      </c>
      <c r="J250" s="31" t="s">
        <v>445</v>
      </c>
    </row>
    <row r="251" spans="1:10" ht="14.25" customHeight="1">
      <c r="A251" s="295"/>
      <c r="B251" s="8" t="s">
        <v>1</v>
      </c>
      <c r="C251" s="289" t="s">
        <v>215</v>
      </c>
      <c r="D251" s="290"/>
      <c r="E251" s="33">
        <v>150000</v>
      </c>
      <c r="F251" s="34">
        <v>150000</v>
      </c>
      <c r="G251" s="35">
        <v>100</v>
      </c>
      <c r="H251" s="34">
        <v>150000</v>
      </c>
      <c r="I251" s="34">
        <f t="shared" si="4"/>
        <v>0</v>
      </c>
      <c r="J251" s="37" t="s">
        <v>445</v>
      </c>
    </row>
    <row r="252" spans="1:10" ht="14.25" customHeight="1">
      <c r="A252" s="295"/>
      <c r="B252" s="291" t="s">
        <v>219</v>
      </c>
      <c r="C252" s="292"/>
      <c r="D252" s="292"/>
      <c r="E252" s="28">
        <v>72000</v>
      </c>
      <c r="F252" s="29">
        <v>45077</v>
      </c>
      <c r="G252" s="30">
        <v>62.61</v>
      </c>
      <c r="H252" s="29">
        <f>SUM(H253:H254)</f>
        <v>46962.69</v>
      </c>
      <c r="I252" s="29">
        <f t="shared" si="4"/>
        <v>-1885.6900000000023</v>
      </c>
      <c r="J252" s="31" t="s">
        <v>445</v>
      </c>
    </row>
    <row r="253" spans="1:10" ht="26.25" customHeight="1">
      <c r="A253" s="295"/>
      <c r="B253" s="287" t="s">
        <v>1</v>
      </c>
      <c r="C253" s="289" t="s">
        <v>215</v>
      </c>
      <c r="D253" s="290"/>
      <c r="E253" s="33">
        <v>67000</v>
      </c>
      <c r="F253" s="34">
        <v>45077</v>
      </c>
      <c r="G253" s="35">
        <v>67.28</v>
      </c>
      <c r="H253" s="34">
        <v>46962.69</v>
      </c>
      <c r="I253" s="34">
        <f t="shared" si="4"/>
        <v>-1885.6900000000023</v>
      </c>
      <c r="J253" s="36" t="s">
        <v>457</v>
      </c>
    </row>
    <row r="254" spans="1:10" ht="14.25" customHeight="1">
      <c r="A254" s="295"/>
      <c r="B254" s="288"/>
      <c r="C254" s="289" t="s">
        <v>220</v>
      </c>
      <c r="D254" s="290"/>
      <c r="E254" s="33">
        <v>5000</v>
      </c>
      <c r="F254" s="34">
        <v>0</v>
      </c>
      <c r="G254" s="35">
        <v>0</v>
      </c>
      <c r="H254" s="34">
        <v>0</v>
      </c>
      <c r="I254" s="34">
        <f t="shared" si="4"/>
        <v>0</v>
      </c>
      <c r="J254" s="37" t="s">
        <v>445</v>
      </c>
    </row>
    <row r="255" spans="1:10" ht="17.25" customHeight="1">
      <c r="A255" s="293" t="s">
        <v>221</v>
      </c>
      <c r="B255" s="294"/>
      <c r="C255" s="294"/>
      <c r="D255" s="294"/>
      <c r="E255" s="52">
        <v>11000000</v>
      </c>
      <c r="F255" s="53">
        <v>4554961</v>
      </c>
      <c r="G255" s="54">
        <v>41.41</v>
      </c>
      <c r="H255" s="53">
        <f>H256</f>
        <v>4554960.5399999991</v>
      </c>
      <c r="I255" s="53">
        <f t="shared" si="4"/>
        <v>0.46000000089406967</v>
      </c>
      <c r="J255" s="55" t="s">
        <v>445</v>
      </c>
    </row>
    <row r="256" spans="1:10" ht="29.25" customHeight="1">
      <c r="A256" s="308" t="s">
        <v>1</v>
      </c>
      <c r="B256" s="291" t="s">
        <v>222</v>
      </c>
      <c r="C256" s="292"/>
      <c r="D256" s="292"/>
      <c r="E256" s="28">
        <v>11000000</v>
      </c>
      <c r="F256" s="29">
        <v>4554961</v>
      </c>
      <c r="G256" s="30">
        <v>41.41</v>
      </c>
      <c r="H256" s="29">
        <f>H257</f>
        <v>4554960.5399999991</v>
      </c>
      <c r="I256" s="29">
        <f t="shared" si="4"/>
        <v>0.46000000089406967</v>
      </c>
      <c r="J256" s="31" t="s">
        <v>445</v>
      </c>
    </row>
    <row r="257" spans="1:10" ht="17.25" customHeight="1">
      <c r="A257" s="303"/>
      <c r="B257" s="76" t="s">
        <v>1</v>
      </c>
      <c r="C257" s="284" t="s">
        <v>223</v>
      </c>
      <c r="D257" s="285"/>
      <c r="E257" s="42">
        <v>11000000</v>
      </c>
      <c r="F257" s="43">
        <v>4554961</v>
      </c>
      <c r="G257" s="44">
        <v>41.41</v>
      </c>
      <c r="H257" s="43">
        <v>4554960.5399999991</v>
      </c>
      <c r="I257" s="43">
        <f t="shared" si="4"/>
        <v>0.46000000089406967</v>
      </c>
      <c r="J257" s="45" t="s">
        <v>445</v>
      </c>
    </row>
    <row r="258" spans="1:10" ht="18" customHeight="1">
      <c r="A258" s="301" t="s">
        <v>224</v>
      </c>
      <c r="B258" s="302"/>
      <c r="C258" s="302"/>
      <c r="D258" s="302"/>
      <c r="E258" s="108">
        <v>18394152</v>
      </c>
      <c r="F258" s="109">
        <v>0</v>
      </c>
      <c r="G258" s="110">
        <v>0</v>
      </c>
      <c r="H258" s="109">
        <f>H259</f>
        <v>0</v>
      </c>
      <c r="I258" s="109">
        <f t="shared" si="4"/>
        <v>0</v>
      </c>
      <c r="J258" s="111" t="s">
        <v>1</v>
      </c>
    </row>
    <row r="259" spans="1:10" ht="17.25" customHeight="1">
      <c r="A259" s="295" t="s">
        <v>1</v>
      </c>
      <c r="B259" s="291" t="s">
        <v>225</v>
      </c>
      <c r="C259" s="292"/>
      <c r="D259" s="292"/>
      <c r="E259" s="28">
        <v>18394152</v>
      </c>
      <c r="F259" s="29">
        <v>0</v>
      </c>
      <c r="G259" s="30">
        <v>0</v>
      </c>
      <c r="H259" s="29">
        <f>SUM(H260:H276)</f>
        <v>0</v>
      </c>
      <c r="I259" s="29">
        <f t="shared" si="4"/>
        <v>0</v>
      </c>
      <c r="J259" s="31" t="s">
        <v>445</v>
      </c>
    </row>
    <row r="260" spans="1:10" ht="16.5" customHeight="1">
      <c r="A260" s="295"/>
      <c r="B260" s="305" t="s">
        <v>1</v>
      </c>
      <c r="C260" s="289" t="s">
        <v>226</v>
      </c>
      <c r="D260" s="290"/>
      <c r="E260" s="33">
        <v>3036493</v>
      </c>
      <c r="F260" s="34">
        <v>0</v>
      </c>
      <c r="G260" s="35">
        <v>0</v>
      </c>
      <c r="H260" s="34">
        <v>0</v>
      </c>
      <c r="I260" s="34">
        <f t="shared" si="4"/>
        <v>0</v>
      </c>
      <c r="J260" s="37" t="s">
        <v>445</v>
      </c>
    </row>
    <row r="261" spans="1:10" ht="27.75" customHeight="1">
      <c r="A261" s="295"/>
      <c r="B261" s="298"/>
      <c r="C261" s="289" t="s">
        <v>227</v>
      </c>
      <c r="D261" s="290"/>
      <c r="E261" s="33">
        <v>2945793</v>
      </c>
      <c r="F261" s="34">
        <v>0</v>
      </c>
      <c r="G261" s="35">
        <v>0</v>
      </c>
      <c r="H261" s="34">
        <v>0</v>
      </c>
      <c r="I261" s="34">
        <f t="shared" si="4"/>
        <v>0</v>
      </c>
      <c r="J261" s="37" t="s">
        <v>445</v>
      </c>
    </row>
    <row r="262" spans="1:10">
      <c r="A262" s="295"/>
      <c r="B262" s="298"/>
      <c r="C262" s="289" t="s">
        <v>228</v>
      </c>
      <c r="D262" s="290"/>
      <c r="E262" s="33">
        <v>3574944</v>
      </c>
      <c r="F262" s="34">
        <v>0</v>
      </c>
      <c r="G262" s="35">
        <v>0</v>
      </c>
      <c r="H262" s="34">
        <v>0</v>
      </c>
      <c r="I262" s="34">
        <f t="shared" si="4"/>
        <v>0</v>
      </c>
      <c r="J262" s="37" t="s">
        <v>445</v>
      </c>
    </row>
    <row r="263" spans="1:10">
      <c r="A263" s="295"/>
      <c r="B263" s="298"/>
      <c r="C263" s="289" t="s">
        <v>229</v>
      </c>
      <c r="D263" s="290"/>
      <c r="E263" s="33">
        <v>2000000</v>
      </c>
      <c r="F263" s="34">
        <v>0</v>
      </c>
      <c r="G263" s="35">
        <v>0</v>
      </c>
      <c r="H263" s="34">
        <v>0</v>
      </c>
      <c r="I263" s="34">
        <f t="shared" si="4"/>
        <v>0</v>
      </c>
      <c r="J263" s="37" t="s">
        <v>445</v>
      </c>
    </row>
    <row r="264" spans="1:10" ht="40.5" customHeight="1">
      <c r="A264" s="295"/>
      <c r="B264" s="298"/>
      <c r="C264" s="289" t="s">
        <v>434</v>
      </c>
      <c r="D264" s="290"/>
      <c r="E264" s="33">
        <v>0</v>
      </c>
      <c r="F264" s="34">
        <v>0</v>
      </c>
      <c r="G264" s="35">
        <v>0</v>
      </c>
      <c r="H264" s="34">
        <v>0</v>
      </c>
      <c r="I264" s="34">
        <f t="shared" si="4"/>
        <v>0</v>
      </c>
      <c r="J264" s="37" t="s">
        <v>445</v>
      </c>
    </row>
    <row r="265" spans="1:10" ht="15.75" customHeight="1">
      <c r="A265" s="295"/>
      <c r="B265" s="298"/>
      <c r="C265" s="306" t="s">
        <v>230</v>
      </c>
      <c r="D265" s="307"/>
      <c r="E265" s="33">
        <v>2000000</v>
      </c>
      <c r="F265" s="34">
        <v>0</v>
      </c>
      <c r="G265" s="35">
        <v>0</v>
      </c>
      <c r="H265" s="34">
        <v>0</v>
      </c>
      <c r="I265" s="34">
        <f t="shared" si="4"/>
        <v>0</v>
      </c>
      <c r="J265" s="37" t="s">
        <v>445</v>
      </c>
    </row>
    <row r="266" spans="1:10" ht="27.75" customHeight="1">
      <c r="A266" s="295"/>
      <c r="B266" s="298"/>
      <c r="C266" s="289" t="s">
        <v>231</v>
      </c>
      <c r="D266" s="290"/>
      <c r="E266" s="33">
        <v>800000</v>
      </c>
      <c r="F266" s="34">
        <v>0</v>
      </c>
      <c r="G266" s="35">
        <v>0</v>
      </c>
      <c r="H266" s="34">
        <v>0</v>
      </c>
      <c r="I266" s="34">
        <f t="shared" ref="I266:I329" si="5">+F266-H266</f>
        <v>0</v>
      </c>
      <c r="J266" s="37" t="s">
        <v>445</v>
      </c>
    </row>
    <row r="267" spans="1:10" ht="27.75" customHeight="1">
      <c r="A267" s="295"/>
      <c r="B267" s="298"/>
      <c r="C267" s="289" t="s">
        <v>232</v>
      </c>
      <c r="D267" s="290"/>
      <c r="E267" s="33">
        <v>0</v>
      </c>
      <c r="F267" s="34">
        <v>0</v>
      </c>
      <c r="G267" s="35">
        <v>0</v>
      </c>
      <c r="H267" s="34">
        <v>0</v>
      </c>
      <c r="I267" s="34">
        <f t="shared" si="5"/>
        <v>0</v>
      </c>
      <c r="J267" s="37" t="s">
        <v>445</v>
      </c>
    </row>
    <row r="268" spans="1:10" ht="27.75" customHeight="1">
      <c r="A268" s="295"/>
      <c r="B268" s="298"/>
      <c r="C268" s="289" t="s">
        <v>233</v>
      </c>
      <c r="D268" s="290"/>
      <c r="E268" s="33">
        <v>33720</v>
      </c>
      <c r="F268" s="34">
        <v>0</v>
      </c>
      <c r="G268" s="35">
        <v>0</v>
      </c>
      <c r="H268" s="34">
        <v>0</v>
      </c>
      <c r="I268" s="34">
        <f t="shared" si="5"/>
        <v>0</v>
      </c>
      <c r="J268" s="37" t="s">
        <v>445</v>
      </c>
    </row>
    <row r="269" spans="1:10" ht="27.75" customHeight="1">
      <c r="A269" s="295"/>
      <c r="B269" s="298"/>
      <c r="C269" s="289" t="s">
        <v>236</v>
      </c>
      <c r="D269" s="290"/>
      <c r="E269" s="33">
        <v>0</v>
      </c>
      <c r="F269" s="34">
        <v>0</v>
      </c>
      <c r="G269" s="35">
        <v>0</v>
      </c>
      <c r="H269" s="34">
        <v>0</v>
      </c>
      <c r="I269" s="34">
        <f t="shared" si="5"/>
        <v>0</v>
      </c>
      <c r="J269" s="37" t="s">
        <v>445</v>
      </c>
    </row>
    <row r="270" spans="1:10" ht="17.25" customHeight="1">
      <c r="A270" s="295"/>
      <c r="B270" s="298"/>
      <c r="C270" s="289" t="s">
        <v>435</v>
      </c>
      <c r="D270" s="290"/>
      <c r="E270" s="33">
        <v>0</v>
      </c>
      <c r="F270" s="34">
        <v>0</v>
      </c>
      <c r="G270" s="35">
        <v>0</v>
      </c>
      <c r="H270" s="34">
        <v>0</v>
      </c>
      <c r="I270" s="34">
        <f t="shared" si="5"/>
        <v>0</v>
      </c>
      <c r="J270" s="37" t="s">
        <v>445</v>
      </c>
    </row>
    <row r="271" spans="1:10" ht="27.75" customHeight="1">
      <c r="A271" s="295" t="s">
        <v>1</v>
      </c>
      <c r="B271" s="298"/>
      <c r="C271" s="289" t="s">
        <v>234</v>
      </c>
      <c r="D271" s="290"/>
      <c r="E271" s="33">
        <v>1753572</v>
      </c>
      <c r="F271" s="34">
        <v>0</v>
      </c>
      <c r="G271" s="35">
        <v>0</v>
      </c>
      <c r="H271" s="34">
        <v>0</v>
      </c>
      <c r="I271" s="34">
        <f t="shared" si="5"/>
        <v>0</v>
      </c>
      <c r="J271" s="37" t="s">
        <v>445</v>
      </c>
    </row>
    <row r="272" spans="1:10" ht="18.75" customHeight="1">
      <c r="A272" s="295"/>
      <c r="B272" s="298"/>
      <c r="C272" s="289" t="s">
        <v>235</v>
      </c>
      <c r="D272" s="290"/>
      <c r="E272" s="33">
        <v>1900000</v>
      </c>
      <c r="F272" s="34">
        <v>0</v>
      </c>
      <c r="G272" s="35">
        <v>0</v>
      </c>
      <c r="H272" s="34">
        <v>0</v>
      </c>
      <c r="I272" s="34">
        <f t="shared" si="5"/>
        <v>0</v>
      </c>
      <c r="J272" s="37" t="s">
        <v>445</v>
      </c>
    </row>
    <row r="273" spans="1:10" ht="27.75" customHeight="1">
      <c r="A273" s="295"/>
      <c r="B273" s="298"/>
      <c r="C273" s="289" t="s">
        <v>236</v>
      </c>
      <c r="D273" s="290"/>
      <c r="E273" s="33">
        <v>29630</v>
      </c>
      <c r="F273" s="34">
        <v>0</v>
      </c>
      <c r="G273" s="35">
        <v>0</v>
      </c>
      <c r="H273" s="34">
        <v>0</v>
      </c>
      <c r="I273" s="34">
        <f t="shared" si="5"/>
        <v>0</v>
      </c>
      <c r="J273" s="37" t="s">
        <v>445</v>
      </c>
    </row>
    <row r="274" spans="1:10" ht="40.5" customHeight="1">
      <c r="A274" s="295"/>
      <c r="B274" s="298"/>
      <c r="C274" s="289" t="s">
        <v>436</v>
      </c>
      <c r="D274" s="290"/>
      <c r="E274" s="33">
        <v>20000</v>
      </c>
      <c r="F274" s="34">
        <v>0</v>
      </c>
      <c r="G274" s="35">
        <v>0</v>
      </c>
      <c r="H274" s="34">
        <v>0</v>
      </c>
      <c r="I274" s="34">
        <f t="shared" si="5"/>
        <v>0</v>
      </c>
      <c r="J274" s="37" t="s">
        <v>445</v>
      </c>
    </row>
    <row r="275" spans="1:10" ht="26.25" customHeight="1">
      <c r="A275" s="295"/>
      <c r="B275" s="298"/>
      <c r="C275" s="289" t="s">
        <v>237</v>
      </c>
      <c r="D275" s="290"/>
      <c r="E275" s="33">
        <v>300000</v>
      </c>
      <c r="F275" s="34">
        <v>0</v>
      </c>
      <c r="G275" s="35">
        <v>0</v>
      </c>
      <c r="H275" s="34">
        <v>0</v>
      </c>
      <c r="I275" s="34">
        <f t="shared" si="5"/>
        <v>0</v>
      </c>
      <c r="J275" s="37" t="s">
        <v>445</v>
      </c>
    </row>
    <row r="276" spans="1:10" ht="42.75" customHeight="1">
      <c r="A276" s="295"/>
      <c r="B276" s="298"/>
      <c r="C276" s="289" t="s">
        <v>437</v>
      </c>
      <c r="D276" s="290"/>
      <c r="E276" s="33">
        <v>0</v>
      </c>
      <c r="F276" s="34">
        <v>0</v>
      </c>
      <c r="G276" s="35">
        <v>0</v>
      </c>
      <c r="H276" s="34">
        <v>0</v>
      </c>
      <c r="I276" s="34">
        <f t="shared" si="5"/>
        <v>0</v>
      </c>
      <c r="J276" s="37" t="s">
        <v>445</v>
      </c>
    </row>
    <row r="277" spans="1:10" ht="19.5" customHeight="1">
      <c r="A277" s="293" t="s">
        <v>238</v>
      </c>
      <c r="B277" s="294"/>
      <c r="C277" s="294"/>
      <c r="D277" s="294"/>
      <c r="E277" s="52">
        <v>18748541</v>
      </c>
      <c r="F277" s="53">
        <v>9051187</v>
      </c>
      <c r="G277" s="54">
        <v>48.28</v>
      </c>
      <c r="H277" s="53">
        <f>H278+H281+H283+H286+H290+H292+H298+H301</f>
        <v>9063218.1099999994</v>
      </c>
      <c r="I277" s="53">
        <f t="shared" si="5"/>
        <v>-12031.109999999404</v>
      </c>
      <c r="J277" s="55" t="s">
        <v>445</v>
      </c>
    </row>
    <row r="278" spans="1:10" ht="17.25" customHeight="1">
      <c r="A278" s="27" t="s">
        <v>1</v>
      </c>
      <c r="B278" s="291" t="s">
        <v>239</v>
      </c>
      <c r="C278" s="292"/>
      <c r="D278" s="292"/>
      <c r="E278" s="28">
        <v>711701</v>
      </c>
      <c r="F278" s="29">
        <v>269550</v>
      </c>
      <c r="G278" s="30">
        <v>37.869999999999997</v>
      </c>
      <c r="H278" s="29">
        <f>SUM(H279:H280)</f>
        <v>269524.68</v>
      </c>
      <c r="I278" s="29">
        <f t="shared" si="5"/>
        <v>25.320000000006985</v>
      </c>
      <c r="J278" s="31" t="s">
        <v>445</v>
      </c>
    </row>
    <row r="279" spans="1:10" ht="17.25" customHeight="1">
      <c r="A279" s="32"/>
      <c r="B279" s="287" t="s">
        <v>1</v>
      </c>
      <c r="C279" s="289" t="s">
        <v>240</v>
      </c>
      <c r="D279" s="290"/>
      <c r="E279" s="33">
        <v>531701</v>
      </c>
      <c r="F279" s="34">
        <v>269550</v>
      </c>
      <c r="G279" s="35">
        <v>50.7</v>
      </c>
      <c r="H279" s="34">
        <v>269524.68</v>
      </c>
      <c r="I279" s="34">
        <f t="shared" si="5"/>
        <v>25.320000000006985</v>
      </c>
      <c r="J279" s="37" t="s">
        <v>445</v>
      </c>
    </row>
    <row r="280" spans="1:10" ht="17.25" customHeight="1">
      <c r="A280" s="32"/>
      <c r="B280" s="288"/>
      <c r="C280" s="289" t="s">
        <v>241</v>
      </c>
      <c r="D280" s="290"/>
      <c r="E280" s="33">
        <v>180000</v>
      </c>
      <c r="F280" s="34">
        <v>0</v>
      </c>
      <c r="G280" s="35">
        <v>0</v>
      </c>
      <c r="H280" s="34">
        <v>0</v>
      </c>
      <c r="I280" s="34">
        <f t="shared" si="5"/>
        <v>0</v>
      </c>
      <c r="J280" s="37" t="s">
        <v>445</v>
      </c>
    </row>
    <row r="281" spans="1:10" ht="17.25" customHeight="1">
      <c r="A281" s="32"/>
      <c r="B281" s="291" t="s">
        <v>242</v>
      </c>
      <c r="C281" s="292"/>
      <c r="D281" s="292"/>
      <c r="E281" s="28">
        <v>354099</v>
      </c>
      <c r="F281" s="29">
        <v>204871</v>
      </c>
      <c r="G281" s="30">
        <v>57.86</v>
      </c>
      <c r="H281" s="29">
        <f>H282</f>
        <v>204871.79</v>
      </c>
      <c r="I281" s="29">
        <f t="shared" si="5"/>
        <v>-0.79000000000814907</v>
      </c>
      <c r="J281" s="31" t="s">
        <v>445</v>
      </c>
    </row>
    <row r="282" spans="1:10" ht="17.25" customHeight="1">
      <c r="A282" s="32"/>
      <c r="B282" s="8" t="s">
        <v>1</v>
      </c>
      <c r="C282" s="289" t="s">
        <v>243</v>
      </c>
      <c r="D282" s="290"/>
      <c r="E282" s="33">
        <v>354099</v>
      </c>
      <c r="F282" s="34">
        <v>204871</v>
      </c>
      <c r="G282" s="35">
        <v>57.86</v>
      </c>
      <c r="H282" s="34">
        <v>204871.79</v>
      </c>
      <c r="I282" s="34">
        <f t="shared" si="5"/>
        <v>-0.79000000000814907</v>
      </c>
      <c r="J282" s="37" t="s">
        <v>445</v>
      </c>
    </row>
    <row r="283" spans="1:10" ht="17.25" customHeight="1">
      <c r="A283" s="32"/>
      <c r="B283" s="291" t="s">
        <v>244</v>
      </c>
      <c r="C283" s="292"/>
      <c r="D283" s="292"/>
      <c r="E283" s="28">
        <v>850451</v>
      </c>
      <c r="F283" s="29">
        <v>399626</v>
      </c>
      <c r="G283" s="30">
        <v>46.99</v>
      </c>
      <c r="H283" s="29">
        <f>SUM(H284:H285)</f>
        <v>401174.32</v>
      </c>
      <c r="I283" s="29">
        <f t="shared" si="5"/>
        <v>-1548.320000000007</v>
      </c>
      <c r="J283" s="31" t="s">
        <v>445</v>
      </c>
    </row>
    <row r="284" spans="1:10" ht="25.5" customHeight="1">
      <c r="A284" s="32"/>
      <c r="B284" s="38" t="s">
        <v>1</v>
      </c>
      <c r="C284" s="289" t="s">
        <v>245</v>
      </c>
      <c r="D284" s="290"/>
      <c r="E284" s="33">
        <v>70000</v>
      </c>
      <c r="F284" s="34">
        <v>1452</v>
      </c>
      <c r="G284" s="35">
        <v>2.0699999999999998</v>
      </c>
      <c r="H284" s="34">
        <v>3000</v>
      </c>
      <c r="I284" s="34">
        <f t="shared" si="5"/>
        <v>-1548</v>
      </c>
      <c r="J284" s="74" t="s">
        <v>466</v>
      </c>
    </row>
    <row r="285" spans="1:10" ht="25.5" customHeight="1">
      <c r="A285" s="40"/>
      <c r="B285" s="41"/>
      <c r="C285" s="284" t="s">
        <v>246</v>
      </c>
      <c r="D285" s="285"/>
      <c r="E285" s="42">
        <v>780451</v>
      </c>
      <c r="F285" s="43">
        <v>398174</v>
      </c>
      <c r="G285" s="44">
        <v>51.02</v>
      </c>
      <c r="H285" s="43">
        <v>398174.32</v>
      </c>
      <c r="I285" s="43">
        <f t="shared" si="5"/>
        <v>-0.32000000000698492</v>
      </c>
      <c r="J285" s="45" t="s">
        <v>445</v>
      </c>
    </row>
    <row r="286" spans="1:10" ht="17.25" customHeight="1">
      <c r="A286" s="32"/>
      <c r="B286" s="299" t="s">
        <v>247</v>
      </c>
      <c r="C286" s="300"/>
      <c r="D286" s="300"/>
      <c r="E286" s="59">
        <v>7764096</v>
      </c>
      <c r="F286" s="60">
        <v>3866188</v>
      </c>
      <c r="G286" s="61">
        <v>49.8</v>
      </c>
      <c r="H286" s="60">
        <f>SUM(H287:H289)</f>
        <v>3870839.22</v>
      </c>
      <c r="I286" s="60">
        <f t="shared" si="5"/>
        <v>-4651.2200000002049</v>
      </c>
      <c r="J286" s="62" t="s">
        <v>445</v>
      </c>
    </row>
    <row r="287" spans="1:10" ht="76.5">
      <c r="A287" s="32"/>
      <c r="B287" s="287" t="s">
        <v>1</v>
      </c>
      <c r="C287" s="289" t="s">
        <v>248</v>
      </c>
      <c r="D287" s="290"/>
      <c r="E287" s="33">
        <v>2081114</v>
      </c>
      <c r="F287" s="34">
        <v>995800</v>
      </c>
      <c r="G287" s="35">
        <v>47.85</v>
      </c>
      <c r="H287" s="34">
        <v>1000451.36</v>
      </c>
      <c r="I287" s="34">
        <f t="shared" si="5"/>
        <v>-4651.359999999986</v>
      </c>
      <c r="J287" s="74" t="s">
        <v>479</v>
      </c>
    </row>
    <row r="288" spans="1:10" ht="27.75" customHeight="1">
      <c r="A288" s="32"/>
      <c r="B288" s="296"/>
      <c r="C288" s="289" t="s">
        <v>249</v>
      </c>
      <c r="D288" s="290"/>
      <c r="E288" s="33">
        <v>4647</v>
      </c>
      <c r="F288" s="34">
        <v>0</v>
      </c>
      <c r="G288" s="35">
        <v>0</v>
      </c>
      <c r="H288" s="34">
        <v>0</v>
      </c>
      <c r="I288" s="34">
        <f t="shared" si="5"/>
        <v>0</v>
      </c>
      <c r="J288" s="37" t="s">
        <v>445</v>
      </c>
    </row>
    <row r="289" spans="1:10" ht="17.25" customHeight="1">
      <c r="A289" s="32"/>
      <c r="B289" s="288"/>
      <c r="C289" s="289" t="s">
        <v>250</v>
      </c>
      <c r="D289" s="290"/>
      <c r="E289" s="33">
        <v>5678335</v>
      </c>
      <c r="F289" s="34">
        <v>2870388</v>
      </c>
      <c r="G289" s="35">
        <v>50.55</v>
      </c>
      <c r="H289" s="34">
        <v>2870387.8600000003</v>
      </c>
      <c r="I289" s="34">
        <f t="shared" si="5"/>
        <v>0.13999999966472387</v>
      </c>
      <c r="J289" s="37" t="s">
        <v>445</v>
      </c>
    </row>
    <row r="290" spans="1:10" ht="17.25" customHeight="1">
      <c r="A290" s="32"/>
      <c r="B290" s="291" t="s">
        <v>251</v>
      </c>
      <c r="C290" s="292"/>
      <c r="D290" s="292"/>
      <c r="E290" s="28">
        <v>733577</v>
      </c>
      <c r="F290" s="29">
        <v>392905</v>
      </c>
      <c r="G290" s="30">
        <v>53.56</v>
      </c>
      <c r="H290" s="29">
        <f>H291</f>
        <v>393697.23</v>
      </c>
      <c r="I290" s="29">
        <f t="shared" si="5"/>
        <v>-792.22999999998137</v>
      </c>
      <c r="J290" s="31" t="s">
        <v>445</v>
      </c>
    </row>
    <row r="291" spans="1:10" ht="17.25" customHeight="1">
      <c r="A291" s="32"/>
      <c r="B291" s="8" t="s">
        <v>1</v>
      </c>
      <c r="C291" s="289" t="s">
        <v>252</v>
      </c>
      <c r="D291" s="290"/>
      <c r="E291" s="33">
        <v>733577</v>
      </c>
      <c r="F291" s="34">
        <v>392905</v>
      </c>
      <c r="G291" s="35">
        <v>53.56</v>
      </c>
      <c r="H291" s="34">
        <v>393697.23</v>
      </c>
      <c r="I291" s="34">
        <f t="shared" si="5"/>
        <v>-792.22999999998137</v>
      </c>
      <c r="J291" s="37" t="s">
        <v>445</v>
      </c>
    </row>
    <row r="292" spans="1:10" ht="17.25" customHeight="1">
      <c r="A292" s="32"/>
      <c r="B292" s="291" t="s">
        <v>253</v>
      </c>
      <c r="C292" s="292"/>
      <c r="D292" s="292"/>
      <c r="E292" s="28">
        <v>4793171</v>
      </c>
      <c r="F292" s="29">
        <v>2260438</v>
      </c>
      <c r="G292" s="30">
        <v>47.16</v>
      </c>
      <c r="H292" s="29">
        <f>SUM(H293:H297)</f>
        <v>2260617.2799999998</v>
      </c>
      <c r="I292" s="29">
        <f t="shared" si="5"/>
        <v>-179.27999999979511</v>
      </c>
      <c r="J292" s="31" t="s">
        <v>445</v>
      </c>
    </row>
    <row r="293" spans="1:10" ht="38.25">
      <c r="A293" s="32"/>
      <c r="B293" s="287" t="s">
        <v>1</v>
      </c>
      <c r="C293" s="289" t="s">
        <v>254</v>
      </c>
      <c r="D293" s="290"/>
      <c r="E293" s="33">
        <v>32000</v>
      </c>
      <c r="F293" s="34">
        <v>9961</v>
      </c>
      <c r="G293" s="35">
        <v>31.13</v>
      </c>
      <c r="H293" s="34">
        <v>6127.58</v>
      </c>
      <c r="I293" s="34">
        <f t="shared" si="5"/>
        <v>3833.42</v>
      </c>
      <c r="J293" s="74" t="s">
        <v>480</v>
      </c>
    </row>
    <row r="294" spans="1:10" ht="48" customHeight="1">
      <c r="A294" s="32"/>
      <c r="B294" s="296"/>
      <c r="C294" s="289" t="s">
        <v>255</v>
      </c>
      <c r="D294" s="290"/>
      <c r="E294" s="33">
        <v>51138</v>
      </c>
      <c r="F294" s="34">
        <v>21707</v>
      </c>
      <c r="G294" s="35">
        <v>42.45</v>
      </c>
      <c r="H294" s="34">
        <v>25667.65</v>
      </c>
      <c r="I294" s="34">
        <f t="shared" si="5"/>
        <v>-3960.6500000000015</v>
      </c>
      <c r="J294" s="74" t="s">
        <v>467</v>
      </c>
    </row>
    <row r="295" spans="1:10" ht="15.75" customHeight="1">
      <c r="A295" s="32"/>
      <c r="B295" s="296"/>
      <c r="C295" s="289" t="s">
        <v>256</v>
      </c>
      <c r="D295" s="290"/>
      <c r="E295" s="33">
        <v>4647437</v>
      </c>
      <c r="F295" s="34">
        <v>2219592</v>
      </c>
      <c r="G295" s="35">
        <v>47.76</v>
      </c>
      <c r="H295" s="34">
        <v>2219644.27</v>
      </c>
      <c r="I295" s="34">
        <f t="shared" si="5"/>
        <v>-52.270000000018626</v>
      </c>
      <c r="J295" s="37" t="s">
        <v>445</v>
      </c>
    </row>
    <row r="296" spans="1:10" ht="28.5" customHeight="1">
      <c r="A296" s="32"/>
      <c r="B296" s="296"/>
      <c r="C296" s="289" t="s">
        <v>257</v>
      </c>
      <c r="D296" s="290"/>
      <c r="E296" s="33">
        <v>2596</v>
      </c>
      <c r="F296" s="34">
        <v>2596</v>
      </c>
      <c r="G296" s="35">
        <v>100</v>
      </c>
      <c r="H296" s="34">
        <v>2596</v>
      </c>
      <c r="I296" s="34">
        <f t="shared" si="5"/>
        <v>0</v>
      </c>
      <c r="J296" s="37" t="s">
        <v>445</v>
      </c>
    </row>
    <row r="297" spans="1:10" ht="26.25" customHeight="1">
      <c r="A297" s="32"/>
      <c r="B297" s="288"/>
      <c r="C297" s="289" t="s">
        <v>258</v>
      </c>
      <c r="D297" s="290"/>
      <c r="E297" s="33">
        <v>60000</v>
      </c>
      <c r="F297" s="34">
        <v>6582</v>
      </c>
      <c r="G297" s="35">
        <v>10.97</v>
      </c>
      <c r="H297" s="34">
        <v>6581.7800000000007</v>
      </c>
      <c r="I297" s="34">
        <f t="shared" si="5"/>
        <v>0.21999999999934516</v>
      </c>
      <c r="J297" s="37" t="s">
        <v>445</v>
      </c>
    </row>
    <row r="298" spans="1:10" ht="17.25" customHeight="1">
      <c r="A298" s="32"/>
      <c r="B298" s="291" t="s">
        <v>259</v>
      </c>
      <c r="C298" s="292"/>
      <c r="D298" s="292"/>
      <c r="E298" s="28">
        <v>2596039</v>
      </c>
      <c r="F298" s="29">
        <v>1256340</v>
      </c>
      <c r="G298" s="30">
        <v>48.39</v>
      </c>
      <c r="H298" s="29">
        <f>SUM(H299:H300)</f>
        <v>1261078.74</v>
      </c>
      <c r="I298" s="29">
        <f t="shared" si="5"/>
        <v>-4738.7399999999907</v>
      </c>
      <c r="J298" s="31" t="s">
        <v>445</v>
      </c>
    </row>
    <row r="299" spans="1:10" ht="56.25" customHeight="1">
      <c r="A299" s="32"/>
      <c r="B299" s="287" t="s">
        <v>1</v>
      </c>
      <c r="C299" s="289" t="s">
        <v>260</v>
      </c>
      <c r="D299" s="290"/>
      <c r="E299" s="33">
        <v>2546039</v>
      </c>
      <c r="F299" s="34">
        <v>1256340</v>
      </c>
      <c r="G299" s="35">
        <v>49.34</v>
      </c>
      <c r="H299" s="34">
        <v>1261078.74</v>
      </c>
      <c r="I299" s="34">
        <f t="shared" si="5"/>
        <v>-4738.7399999999907</v>
      </c>
      <c r="J299" s="74" t="s">
        <v>487</v>
      </c>
    </row>
    <row r="300" spans="1:10" ht="30" customHeight="1">
      <c r="A300" s="32"/>
      <c r="B300" s="288"/>
      <c r="C300" s="289" t="s">
        <v>261</v>
      </c>
      <c r="D300" s="290"/>
      <c r="E300" s="33">
        <v>50000</v>
      </c>
      <c r="F300" s="34">
        <v>0</v>
      </c>
      <c r="G300" s="35">
        <v>0</v>
      </c>
      <c r="H300" s="34">
        <v>0</v>
      </c>
      <c r="I300" s="34">
        <f t="shared" si="5"/>
        <v>0</v>
      </c>
      <c r="J300" s="37" t="s">
        <v>445</v>
      </c>
    </row>
    <row r="301" spans="1:10" ht="18.75" customHeight="1">
      <c r="A301" s="32"/>
      <c r="B301" s="291" t="s">
        <v>262</v>
      </c>
      <c r="C301" s="292"/>
      <c r="D301" s="292"/>
      <c r="E301" s="28">
        <v>945407</v>
      </c>
      <c r="F301" s="29">
        <v>401270</v>
      </c>
      <c r="G301" s="30">
        <v>42.44</v>
      </c>
      <c r="H301" s="29">
        <f>SUM(H302:H310)</f>
        <v>401414.85</v>
      </c>
      <c r="I301" s="29">
        <f t="shared" si="5"/>
        <v>-144.84999999997672</v>
      </c>
      <c r="J301" s="31" t="s">
        <v>445</v>
      </c>
    </row>
    <row r="302" spans="1:10" ht="42.75" customHeight="1">
      <c r="A302" s="32"/>
      <c r="B302" s="305" t="s">
        <v>1</v>
      </c>
      <c r="C302" s="289" t="s">
        <v>263</v>
      </c>
      <c r="D302" s="290"/>
      <c r="E302" s="33">
        <v>27228</v>
      </c>
      <c r="F302" s="34">
        <v>11326</v>
      </c>
      <c r="G302" s="35">
        <v>41.6</v>
      </c>
      <c r="H302" s="34">
        <v>11326</v>
      </c>
      <c r="I302" s="34">
        <f t="shared" si="5"/>
        <v>0</v>
      </c>
      <c r="J302" s="37" t="s">
        <v>445</v>
      </c>
    </row>
    <row r="303" spans="1:10" ht="16.5" customHeight="1">
      <c r="A303" s="32"/>
      <c r="B303" s="298"/>
      <c r="C303" s="289" t="s">
        <v>264</v>
      </c>
      <c r="D303" s="290"/>
      <c r="E303" s="33">
        <v>159738</v>
      </c>
      <c r="F303" s="34">
        <v>61906</v>
      </c>
      <c r="G303" s="35">
        <v>38.75</v>
      </c>
      <c r="H303" s="34">
        <v>61965.06</v>
      </c>
      <c r="I303" s="34">
        <f t="shared" si="5"/>
        <v>-59.059999999997672</v>
      </c>
      <c r="J303" s="37" t="s">
        <v>445</v>
      </c>
    </row>
    <row r="304" spans="1:10" ht="14.25" customHeight="1">
      <c r="A304" s="32"/>
      <c r="B304" s="298"/>
      <c r="C304" s="289" t="s">
        <v>265</v>
      </c>
      <c r="D304" s="290"/>
      <c r="E304" s="33">
        <v>107642</v>
      </c>
      <c r="F304" s="34">
        <v>13582</v>
      </c>
      <c r="G304" s="35">
        <v>12.62</v>
      </c>
      <c r="H304" s="34">
        <v>13581.59</v>
      </c>
      <c r="I304" s="34">
        <f t="shared" si="5"/>
        <v>0.40999999999985448</v>
      </c>
      <c r="J304" s="37" t="s">
        <v>445</v>
      </c>
    </row>
    <row r="305" spans="1:10" ht="15" customHeight="1">
      <c r="A305" s="32"/>
      <c r="B305" s="298"/>
      <c r="C305" s="289" t="s">
        <v>266</v>
      </c>
      <c r="D305" s="290"/>
      <c r="E305" s="33">
        <v>47600</v>
      </c>
      <c r="F305" s="34">
        <v>0</v>
      </c>
      <c r="G305" s="35">
        <v>0</v>
      </c>
      <c r="H305" s="34">
        <v>0</v>
      </c>
      <c r="I305" s="34">
        <f t="shared" si="5"/>
        <v>0</v>
      </c>
      <c r="J305" s="37" t="s">
        <v>445</v>
      </c>
    </row>
    <row r="306" spans="1:10" ht="16.5" customHeight="1">
      <c r="A306" s="295" t="s">
        <v>1</v>
      </c>
      <c r="B306" s="298"/>
      <c r="C306" s="289" t="s">
        <v>267</v>
      </c>
      <c r="D306" s="290"/>
      <c r="E306" s="33">
        <v>20000</v>
      </c>
      <c r="F306" s="34">
        <v>20000</v>
      </c>
      <c r="G306" s="35">
        <v>100</v>
      </c>
      <c r="H306" s="34">
        <v>20000</v>
      </c>
      <c r="I306" s="34">
        <f t="shared" si="5"/>
        <v>0</v>
      </c>
      <c r="J306" s="37" t="s">
        <v>445</v>
      </c>
    </row>
    <row r="307" spans="1:10" ht="28.5" customHeight="1">
      <c r="A307" s="295"/>
      <c r="B307" s="298"/>
      <c r="C307" s="289" t="s">
        <v>268</v>
      </c>
      <c r="D307" s="290"/>
      <c r="E307" s="33">
        <v>55000</v>
      </c>
      <c r="F307" s="34">
        <v>50728</v>
      </c>
      <c r="G307" s="35">
        <v>92.23</v>
      </c>
      <c r="H307" s="34">
        <v>50728</v>
      </c>
      <c r="I307" s="34">
        <f t="shared" si="5"/>
        <v>0</v>
      </c>
      <c r="J307" s="37" t="s">
        <v>445</v>
      </c>
    </row>
    <row r="308" spans="1:10" ht="18" customHeight="1">
      <c r="A308" s="295"/>
      <c r="B308" s="298"/>
      <c r="C308" s="289" t="s">
        <v>269</v>
      </c>
      <c r="D308" s="290"/>
      <c r="E308" s="33">
        <v>60000</v>
      </c>
      <c r="F308" s="34">
        <v>31688</v>
      </c>
      <c r="G308" s="35">
        <v>52.81</v>
      </c>
      <c r="H308" s="34">
        <v>31688.400000000001</v>
      </c>
      <c r="I308" s="34">
        <f t="shared" si="5"/>
        <v>-0.40000000000145519</v>
      </c>
      <c r="J308" s="37" t="s">
        <v>445</v>
      </c>
    </row>
    <row r="309" spans="1:10" ht="25.5" customHeight="1">
      <c r="A309" s="295"/>
      <c r="B309" s="298"/>
      <c r="C309" s="289" t="s">
        <v>270</v>
      </c>
      <c r="D309" s="290"/>
      <c r="E309" s="33">
        <v>452287</v>
      </c>
      <c r="F309" s="34">
        <v>212040</v>
      </c>
      <c r="G309" s="35">
        <v>46.88</v>
      </c>
      <c r="H309" s="34">
        <v>212125.8</v>
      </c>
      <c r="I309" s="34">
        <f t="shared" si="5"/>
        <v>-85.799999999988358</v>
      </c>
      <c r="J309" s="37" t="s">
        <v>445</v>
      </c>
    </row>
    <row r="310" spans="1:10" ht="30.75" customHeight="1">
      <c r="A310" s="303"/>
      <c r="B310" s="304"/>
      <c r="C310" s="284" t="s">
        <v>271</v>
      </c>
      <c r="D310" s="285"/>
      <c r="E310" s="42">
        <v>15912</v>
      </c>
      <c r="F310" s="43">
        <v>0</v>
      </c>
      <c r="G310" s="44">
        <v>0</v>
      </c>
      <c r="H310" s="43">
        <v>0</v>
      </c>
      <c r="I310" s="43">
        <f t="shared" si="5"/>
        <v>0</v>
      </c>
      <c r="J310" s="45" t="s">
        <v>445</v>
      </c>
    </row>
    <row r="311" spans="1:10" ht="18.75" customHeight="1">
      <c r="A311" s="301" t="s">
        <v>272</v>
      </c>
      <c r="B311" s="302"/>
      <c r="C311" s="302"/>
      <c r="D311" s="302"/>
      <c r="E311" s="108">
        <v>3622300</v>
      </c>
      <c r="F311" s="109">
        <v>1492690</v>
      </c>
      <c r="G311" s="110">
        <v>41.21</v>
      </c>
      <c r="H311" s="109">
        <f>H312</f>
        <v>1477586</v>
      </c>
      <c r="I311" s="109">
        <f t="shared" si="5"/>
        <v>15104</v>
      </c>
      <c r="J311" s="111" t="s">
        <v>445</v>
      </c>
    </row>
    <row r="312" spans="1:10" ht="15" customHeight="1">
      <c r="A312" s="295" t="s">
        <v>1</v>
      </c>
      <c r="B312" s="291" t="s">
        <v>273</v>
      </c>
      <c r="C312" s="292"/>
      <c r="D312" s="292"/>
      <c r="E312" s="28">
        <v>3622300</v>
      </c>
      <c r="F312" s="29">
        <v>1492690</v>
      </c>
      <c r="G312" s="30">
        <v>41.21</v>
      </c>
      <c r="H312" s="29">
        <f>SUM(H313:H315)</f>
        <v>1477586</v>
      </c>
      <c r="I312" s="29">
        <f t="shared" si="5"/>
        <v>15104</v>
      </c>
      <c r="J312" s="31" t="s">
        <v>445</v>
      </c>
    </row>
    <row r="313" spans="1:10" ht="90.75" customHeight="1">
      <c r="A313" s="295"/>
      <c r="B313" s="287" t="s">
        <v>1</v>
      </c>
      <c r="C313" s="289" t="s">
        <v>274</v>
      </c>
      <c r="D313" s="290"/>
      <c r="E313" s="33">
        <v>500000</v>
      </c>
      <c r="F313" s="34">
        <v>16864</v>
      </c>
      <c r="G313" s="35">
        <v>3.37</v>
      </c>
      <c r="H313" s="34">
        <v>1760</v>
      </c>
      <c r="I313" s="34">
        <f t="shared" si="5"/>
        <v>15104</v>
      </c>
      <c r="J313" s="72" t="s">
        <v>471</v>
      </c>
    </row>
    <row r="314" spans="1:10" ht="28.5" customHeight="1">
      <c r="A314" s="295"/>
      <c r="B314" s="296"/>
      <c r="C314" s="289" t="s">
        <v>275</v>
      </c>
      <c r="D314" s="290"/>
      <c r="E314" s="33">
        <v>2978905</v>
      </c>
      <c r="F314" s="34">
        <v>1332431</v>
      </c>
      <c r="G314" s="35">
        <v>44.73</v>
      </c>
      <c r="H314" s="34">
        <v>1332431</v>
      </c>
      <c r="I314" s="34">
        <f t="shared" si="5"/>
        <v>0</v>
      </c>
      <c r="J314" s="37" t="s">
        <v>445</v>
      </c>
    </row>
    <row r="315" spans="1:10" ht="28.5" customHeight="1">
      <c r="A315" s="295"/>
      <c r="B315" s="288"/>
      <c r="C315" s="289" t="s">
        <v>276</v>
      </c>
      <c r="D315" s="290"/>
      <c r="E315" s="33">
        <v>143395</v>
      </c>
      <c r="F315" s="34">
        <v>143395</v>
      </c>
      <c r="G315" s="35">
        <v>100</v>
      </c>
      <c r="H315" s="34">
        <v>143395</v>
      </c>
      <c r="I315" s="34">
        <f t="shared" si="5"/>
        <v>0</v>
      </c>
      <c r="J315" s="37" t="s">
        <v>445</v>
      </c>
    </row>
    <row r="316" spans="1:10" ht="19.5" customHeight="1">
      <c r="A316" s="293" t="s">
        <v>277</v>
      </c>
      <c r="B316" s="294"/>
      <c r="C316" s="294"/>
      <c r="D316" s="294"/>
      <c r="E316" s="52">
        <v>48842892</v>
      </c>
      <c r="F316" s="53">
        <v>7748519</v>
      </c>
      <c r="G316" s="54">
        <v>15.86</v>
      </c>
      <c r="H316" s="53">
        <f>H317+H321+H323+H325+H327+H329+H333+H335+H337+H339+H341</f>
        <v>7748613.5300000003</v>
      </c>
      <c r="I316" s="53">
        <f t="shared" si="5"/>
        <v>-94.53000000026077</v>
      </c>
      <c r="J316" s="55" t="s">
        <v>445</v>
      </c>
    </row>
    <row r="317" spans="1:10" ht="17.25" customHeight="1">
      <c r="A317" s="27" t="s">
        <v>1</v>
      </c>
      <c r="B317" s="291" t="s">
        <v>278</v>
      </c>
      <c r="C317" s="292"/>
      <c r="D317" s="292"/>
      <c r="E317" s="28">
        <v>34830651</v>
      </c>
      <c r="F317" s="29">
        <v>1896269</v>
      </c>
      <c r="G317" s="30">
        <v>5.44</v>
      </c>
      <c r="H317" s="29">
        <f>SUM(H318:H320)</f>
        <v>1896269.31</v>
      </c>
      <c r="I317" s="29">
        <f t="shared" si="5"/>
        <v>-0.31000000005587935</v>
      </c>
      <c r="J317" s="31" t="s">
        <v>445</v>
      </c>
    </row>
    <row r="318" spans="1:10" ht="27.75" customHeight="1">
      <c r="A318" s="32"/>
      <c r="B318" s="296"/>
      <c r="C318" s="289" t="s">
        <v>279</v>
      </c>
      <c r="D318" s="290"/>
      <c r="E318" s="33">
        <v>8015000</v>
      </c>
      <c r="F318" s="34">
        <v>1118945</v>
      </c>
      <c r="G318" s="35">
        <v>13.96</v>
      </c>
      <c r="H318" s="34">
        <v>1118944.58</v>
      </c>
      <c r="I318" s="34">
        <f t="shared" si="5"/>
        <v>0.41999999992549419</v>
      </c>
      <c r="J318" s="37" t="s">
        <v>445</v>
      </c>
    </row>
    <row r="319" spans="1:10" ht="27.75" customHeight="1">
      <c r="A319" s="32"/>
      <c r="B319" s="296"/>
      <c r="C319" s="289" t="s">
        <v>280</v>
      </c>
      <c r="D319" s="290"/>
      <c r="E319" s="33">
        <v>20043781</v>
      </c>
      <c r="F319" s="34">
        <v>777325</v>
      </c>
      <c r="G319" s="35">
        <v>3.88</v>
      </c>
      <c r="H319" s="34">
        <v>777324.73</v>
      </c>
      <c r="I319" s="34">
        <f t="shared" si="5"/>
        <v>0.27000000001862645</v>
      </c>
      <c r="J319" s="37" t="s">
        <v>445</v>
      </c>
    </row>
    <row r="320" spans="1:10" ht="27.75" customHeight="1">
      <c r="A320" s="32"/>
      <c r="B320" s="288"/>
      <c r="C320" s="289" t="s">
        <v>281</v>
      </c>
      <c r="D320" s="290"/>
      <c r="E320" s="33">
        <v>6771870</v>
      </c>
      <c r="F320" s="34">
        <v>0</v>
      </c>
      <c r="G320" s="35">
        <v>0</v>
      </c>
      <c r="H320" s="34">
        <v>0</v>
      </c>
      <c r="I320" s="34">
        <f t="shared" si="5"/>
        <v>0</v>
      </c>
      <c r="J320" s="37" t="s">
        <v>445</v>
      </c>
    </row>
    <row r="321" spans="1:10" ht="17.25" customHeight="1">
      <c r="A321" s="32"/>
      <c r="B321" s="291" t="s">
        <v>282</v>
      </c>
      <c r="C321" s="292"/>
      <c r="D321" s="292"/>
      <c r="E321" s="28">
        <v>150000</v>
      </c>
      <c r="F321" s="29">
        <v>0</v>
      </c>
      <c r="G321" s="30">
        <v>0</v>
      </c>
      <c r="H321" s="29">
        <f>H322</f>
        <v>0</v>
      </c>
      <c r="I321" s="29">
        <f t="shared" si="5"/>
        <v>0</v>
      </c>
      <c r="J321" s="31" t="s">
        <v>445</v>
      </c>
    </row>
    <row r="322" spans="1:10" ht="28.5" customHeight="1">
      <c r="A322" s="32"/>
      <c r="B322" s="8" t="s">
        <v>1</v>
      </c>
      <c r="C322" s="289" t="s">
        <v>279</v>
      </c>
      <c r="D322" s="290"/>
      <c r="E322" s="33">
        <v>150000</v>
      </c>
      <c r="F322" s="34">
        <v>0</v>
      </c>
      <c r="G322" s="35">
        <v>0</v>
      </c>
      <c r="H322" s="34">
        <v>0</v>
      </c>
      <c r="I322" s="34">
        <f t="shared" si="5"/>
        <v>0</v>
      </c>
      <c r="J322" s="37" t="s">
        <v>445</v>
      </c>
    </row>
    <row r="323" spans="1:10" ht="17.25" customHeight="1">
      <c r="A323" s="32"/>
      <c r="B323" s="291" t="s">
        <v>283</v>
      </c>
      <c r="C323" s="292"/>
      <c r="D323" s="292"/>
      <c r="E323" s="28">
        <v>201278</v>
      </c>
      <c r="F323" s="29">
        <v>0</v>
      </c>
      <c r="G323" s="30">
        <v>0</v>
      </c>
      <c r="H323" s="29">
        <f>H324</f>
        <v>0</v>
      </c>
      <c r="I323" s="29">
        <f t="shared" si="5"/>
        <v>0</v>
      </c>
      <c r="J323" s="31" t="s">
        <v>445</v>
      </c>
    </row>
    <row r="324" spans="1:10" ht="31.5" customHeight="1">
      <c r="A324" s="32"/>
      <c r="B324" s="8" t="s">
        <v>1</v>
      </c>
      <c r="C324" s="289" t="s">
        <v>279</v>
      </c>
      <c r="D324" s="290"/>
      <c r="E324" s="33">
        <v>201278</v>
      </c>
      <c r="F324" s="34">
        <v>0</v>
      </c>
      <c r="G324" s="35">
        <v>0</v>
      </c>
      <c r="H324" s="34">
        <v>0</v>
      </c>
      <c r="I324" s="34">
        <f t="shared" si="5"/>
        <v>0</v>
      </c>
      <c r="J324" s="37" t="s">
        <v>445</v>
      </c>
    </row>
    <row r="325" spans="1:10" ht="17.25" customHeight="1">
      <c r="A325" s="32"/>
      <c r="B325" s="291" t="s">
        <v>284</v>
      </c>
      <c r="C325" s="292"/>
      <c r="D325" s="292"/>
      <c r="E325" s="28">
        <v>3004700</v>
      </c>
      <c r="F325" s="29">
        <v>0</v>
      </c>
      <c r="G325" s="30">
        <v>0</v>
      </c>
      <c r="H325" s="29">
        <f>H326</f>
        <v>0</v>
      </c>
      <c r="I325" s="29">
        <f t="shared" si="5"/>
        <v>0</v>
      </c>
      <c r="J325" s="31" t="s">
        <v>445</v>
      </c>
    </row>
    <row r="326" spans="1:10" ht="27" customHeight="1">
      <c r="A326" s="32"/>
      <c r="B326" s="8" t="s">
        <v>1</v>
      </c>
      <c r="C326" s="289" t="s">
        <v>279</v>
      </c>
      <c r="D326" s="290"/>
      <c r="E326" s="33">
        <v>3004700</v>
      </c>
      <c r="F326" s="34">
        <v>0</v>
      </c>
      <c r="G326" s="35">
        <v>0</v>
      </c>
      <c r="H326" s="34">
        <v>0</v>
      </c>
      <c r="I326" s="34">
        <f t="shared" si="5"/>
        <v>0</v>
      </c>
      <c r="J326" s="37" t="s">
        <v>445</v>
      </c>
    </row>
    <row r="327" spans="1:10" ht="17.25" customHeight="1">
      <c r="A327" s="32"/>
      <c r="B327" s="291" t="s">
        <v>285</v>
      </c>
      <c r="C327" s="292"/>
      <c r="D327" s="292"/>
      <c r="E327" s="28">
        <v>5440000</v>
      </c>
      <c r="F327" s="29">
        <v>2467779</v>
      </c>
      <c r="G327" s="30">
        <v>45.36</v>
      </c>
      <c r="H327" s="29">
        <f>H328</f>
        <v>2467779.4</v>
      </c>
      <c r="I327" s="29">
        <f t="shared" si="5"/>
        <v>-0.39999999990686774</v>
      </c>
      <c r="J327" s="31" t="s">
        <v>445</v>
      </c>
    </row>
    <row r="328" spans="1:10" ht="16.5" customHeight="1">
      <c r="A328" s="32"/>
      <c r="B328" s="8" t="s">
        <v>1</v>
      </c>
      <c r="C328" s="289" t="s">
        <v>286</v>
      </c>
      <c r="D328" s="290"/>
      <c r="E328" s="33">
        <v>5440000</v>
      </c>
      <c r="F328" s="34">
        <v>2467779</v>
      </c>
      <c r="G328" s="35">
        <v>45.36</v>
      </c>
      <c r="H328" s="34">
        <v>2467779.4</v>
      </c>
      <c r="I328" s="34">
        <f t="shared" si="5"/>
        <v>-0.39999999990686774</v>
      </c>
      <c r="J328" s="37" t="s">
        <v>445</v>
      </c>
    </row>
    <row r="329" spans="1:10" ht="17.25" customHeight="1">
      <c r="A329" s="32"/>
      <c r="B329" s="291" t="s">
        <v>287</v>
      </c>
      <c r="C329" s="292"/>
      <c r="D329" s="292"/>
      <c r="E329" s="28">
        <v>738722</v>
      </c>
      <c r="F329" s="29">
        <v>30000</v>
      </c>
      <c r="G329" s="30">
        <v>4.0599999999999996</v>
      </c>
      <c r="H329" s="29">
        <f>SUM(H330:H332)</f>
        <v>30000</v>
      </c>
      <c r="I329" s="29">
        <f t="shared" si="5"/>
        <v>0</v>
      </c>
      <c r="J329" s="31" t="s">
        <v>445</v>
      </c>
    </row>
    <row r="330" spans="1:10" ht="26.25" customHeight="1">
      <c r="A330" s="32"/>
      <c r="B330" s="287" t="s">
        <v>1</v>
      </c>
      <c r="C330" s="289" t="s">
        <v>288</v>
      </c>
      <c r="D330" s="290"/>
      <c r="E330" s="33">
        <v>700000</v>
      </c>
      <c r="F330" s="34">
        <v>0</v>
      </c>
      <c r="G330" s="35">
        <v>0</v>
      </c>
      <c r="H330" s="34">
        <v>0</v>
      </c>
      <c r="I330" s="34">
        <f t="shared" ref="I330:I393" si="6">+F330-H330</f>
        <v>0</v>
      </c>
      <c r="J330" s="37" t="s">
        <v>445</v>
      </c>
    </row>
    <row r="331" spans="1:10" ht="17.25" customHeight="1">
      <c r="A331" s="32"/>
      <c r="B331" s="296"/>
      <c r="C331" s="289" t="s">
        <v>289</v>
      </c>
      <c r="D331" s="290"/>
      <c r="E331" s="33">
        <v>30000</v>
      </c>
      <c r="F331" s="34">
        <v>30000</v>
      </c>
      <c r="G331" s="35">
        <v>100</v>
      </c>
      <c r="H331" s="34">
        <v>30000</v>
      </c>
      <c r="I331" s="34">
        <f t="shared" si="6"/>
        <v>0</v>
      </c>
      <c r="J331" s="37" t="s">
        <v>445</v>
      </c>
    </row>
    <row r="332" spans="1:10" ht="26.25" customHeight="1">
      <c r="A332" s="32"/>
      <c r="B332" s="288"/>
      <c r="C332" s="289" t="s">
        <v>279</v>
      </c>
      <c r="D332" s="290"/>
      <c r="E332" s="33">
        <v>8722</v>
      </c>
      <c r="F332" s="34">
        <v>0</v>
      </c>
      <c r="G332" s="35">
        <v>0</v>
      </c>
      <c r="H332" s="34">
        <v>0</v>
      </c>
      <c r="I332" s="34">
        <f t="shared" si="6"/>
        <v>0</v>
      </c>
      <c r="J332" s="37" t="s">
        <v>445</v>
      </c>
    </row>
    <row r="333" spans="1:10" ht="17.25" customHeight="1">
      <c r="A333" s="32"/>
      <c r="B333" s="291" t="s">
        <v>290</v>
      </c>
      <c r="C333" s="292"/>
      <c r="D333" s="292"/>
      <c r="E333" s="28">
        <v>50000</v>
      </c>
      <c r="F333" s="29">
        <v>0</v>
      </c>
      <c r="G333" s="30">
        <v>0</v>
      </c>
      <c r="H333" s="29">
        <f>H334</f>
        <v>0</v>
      </c>
      <c r="I333" s="29">
        <f t="shared" si="6"/>
        <v>0</v>
      </c>
      <c r="J333" s="31" t="s">
        <v>445</v>
      </c>
    </row>
    <row r="334" spans="1:10" ht="28.5" customHeight="1">
      <c r="A334" s="32"/>
      <c r="B334" s="8" t="s">
        <v>1</v>
      </c>
      <c r="C334" s="289" t="s">
        <v>288</v>
      </c>
      <c r="D334" s="290"/>
      <c r="E334" s="33">
        <v>50000</v>
      </c>
      <c r="F334" s="34">
        <v>0</v>
      </c>
      <c r="G334" s="35">
        <v>0</v>
      </c>
      <c r="H334" s="34">
        <v>0</v>
      </c>
      <c r="I334" s="34">
        <f t="shared" si="6"/>
        <v>0</v>
      </c>
      <c r="J334" s="37" t="s">
        <v>445</v>
      </c>
    </row>
    <row r="335" spans="1:10" ht="17.25" customHeight="1">
      <c r="A335" s="32"/>
      <c r="B335" s="291" t="s">
        <v>291</v>
      </c>
      <c r="C335" s="292"/>
      <c r="D335" s="292"/>
      <c r="E335" s="28">
        <v>50000</v>
      </c>
      <c r="F335" s="29">
        <v>123</v>
      </c>
      <c r="G335" s="30">
        <v>0.25</v>
      </c>
      <c r="H335" s="29">
        <f>H336</f>
        <v>123</v>
      </c>
      <c r="I335" s="29">
        <f t="shared" si="6"/>
        <v>0</v>
      </c>
      <c r="J335" s="31" t="s">
        <v>445</v>
      </c>
    </row>
    <row r="336" spans="1:10" ht="17.25" customHeight="1">
      <c r="A336" s="32"/>
      <c r="B336" s="8" t="s">
        <v>1</v>
      </c>
      <c r="C336" s="289" t="s">
        <v>292</v>
      </c>
      <c r="D336" s="290"/>
      <c r="E336" s="33">
        <v>50000</v>
      </c>
      <c r="F336" s="34">
        <v>123</v>
      </c>
      <c r="G336" s="35">
        <v>0.25</v>
      </c>
      <c r="H336" s="34">
        <v>123</v>
      </c>
      <c r="I336" s="34">
        <f t="shared" si="6"/>
        <v>0</v>
      </c>
      <c r="J336" s="37" t="s">
        <v>445</v>
      </c>
    </row>
    <row r="337" spans="1:10" ht="17.25" customHeight="1">
      <c r="A337" s="32"/>
      <c r="B337" s="291" t="s">
        <v>293</v>
      </c>
      <c r="C337" s="292"/>
      <c r="D337" s="292"/>
      <c r="E337" s="28">
        <v>450000</v>
      </c>
      <c r="F337" s="29">
        <v>325992</v>
      </c>
      <c r="G337" s="30">
        <v>72.44</v>
      </c>
      <c r="H337" s="29">
        <f>H338</f>
        <v>325992</v>
      </c>
      <c r="I337" s="29">
        <f t="shared" si="6"/>
        <v>0</v>
      </c>
      <c r="J337" s="31" t="s">
        <v>445</v>
      </c>
    </row>
    <row r="338" spans="1:10" ht="17.25" customHeight="1">
      <c r="A338" s="40"/>
      <c r="B338" s="75" t="s">
        <v>1</v>
      </c>
      <c r="C338" s="284" t="s">
        <v>292</v>
      </c>
      <c r="D338" s="285"/>
      <c r="E338" s="42">
        <v>450000</v>
      </c>
      <c r="F338" s="43">
        <v>325992</v>
      </c>
      <c r="G338" s="44">
        <v>72.44</v>
      </c>
      <c r="H338" s="43">
        <v>325992</v>
      </c>
      <c r="I338" s="43">
        <f t="shared" si="6"/>
        <v>0</v>
      </c>
      <c r="J338" s="45" t="s">
        <v>445</v>
      </c>
    </row>
    <row r="339" spans="1:10" ht="28.5" customHeight="1">
      <c r="A339" s="295" t="s">
        <v>1</v>
      </c>
      <c r="B339" s="299" t="s">
        <v>294</v>
      </c>
      <c r="C339" s="300"/>
      <c r="D339" s="300"/>
      <c r="E339" s="59">
        <v>23171</v>
      </c>
      <c r="F339" s="60">
        <v>6599</v>
      </c>
      <c r="G339" s="61">
        <v>28.48</v>
      </c>
      <c r="H339" s="60">
        <f>H340</f>
        <v>6693.7999999999993</v>
      </c>
      <c r="I339" s="60">
        <f t="shared" si="6"/>
        <v>-94.799999999999272</v>
      </c>
      <c r="J339" s="62" t="s">
        <v>445</v>
      </c>
    </row>
    <row r="340" spans="1:10" ht="29.25" customHeight="1">
      <c r="A340" s="295"/>
      <c r="B340" s="8" t="s">
        <v>1</v>
      </c>
      <c r="C340" s="289" t="s">
        <v>295</v>
      </c>
      <c r="D340" s="290"/>
      <c r="E340" s="33">
        <v>23171</v>
      </c>
      <c r="F340" s="34">
        <v>6599</v>
      </c>
      <c r="G340" s="35">
        <v>28.48</v>
      </c>
      <c r="H340" s="34">
        <v>6693.7999999999993</v>
      </c>
      <c r="I340" s="34">
        <f t="shared" si="6"/>
        <v>-94.799999999999272</v>
      </c>
      <c r="J340" s="37" t="s">
        <v>445</v>
      </c>
    </row>
    <row r="341" spans="1:10" ht="17.25" customHeight="1">
      <c r="A341" s="295"/>
      <c r="B341" s="291" t="s">
        <v>296</v>
      </c>
      <c r="C341" s="292"/>
      <c r="D341" s="292"/>
      <c r="E341" s="28">
        <v>3904370</v>
      </c>
      <c r="F341" s="29">
        <v>3021756</v>
      </c>
      <c r="G341" s="30">
        <v>77.39</v>
      </c>
      <c r="H341" s="29">
        <f>SUM(H342:H348)</f>
        <v>3021756.0200000005</v>
      </c>
      <c r="I341" s="29">
        <f t="shared" si="6"/>
        <v>-2.0000000484287739E-2</v>
      </c>
      <c r="J341" s="31" t="s">
        <v>445</v>
      </c>
    </row>
    <row r="342" spans="1:10" ht="15.75" customHeight="1">
      <c r="A342" s="295"/>
      <c r="B342" s="287" t="s">
        <v>1</v>
      </c>
      <c r="C342" s="289" t="s">
        <v>297</v>
      </c>
      <c r="D342" s="290"/>
      <c r="E342" s="33">
        <v>60000</v>
      </c>
      <c r="F342" s="34">
        <v>14050</v>
      </c>
      <c r="G342" s="35">
        <v>23.42</v>
      </c>
      <c r="H342" s="34">
        <v>14050</v>
      </c>
      <c r="I342" s="34">
        <f t="shared" si="6"/>
        <v>0</v>
      </c>
      <c r="J342" s="37" t="s">
        <v>445</v>
      </c>
    </row>
    <row r="343" spans="1:10" ht="15.75" customHeight="1">
      <c r="A343" s="295"/>
      <c r="B343" s="296"/>
      <c r="C343" s="289" t="s">
        <v>298</v>
      </c>
      <c r="D343" s="290"/>
      <c r="E343" s="33">
        <v>80000</v>
      </c>
      <c r="F343" s="34">
        <v>4247</v>
      </c>
      <c r="G343" s="35">
        <v>5.31</v>
      </c>
      <c r="H343" s="34">
        <v>4246.6000000000004</v>
      </c>
      <c r="I343" s="34">
        <f t="shared" si="6"/>
        <v>0.3999999999996362</v>
      </c>
      <c r="J343" s="37" t="s">
        <v>445</v>
      </c>
    </row>
    <row r="344" spans="1:10" ht="15.75" customHeight="1">
      <c r="A344" s="295"/>
      <c r="B344" s="296"/>
      <c r="C344" s="289" t="s">
        <v>299</v>
      </c>
      <c r="D344" s="290"/>
      <c r="E344" s="33">
        <v>1000</v>
      </c>
      <c r="F344" s="34">
        <v>0</v>
      </c>
      <c r="G344" s="35">
        <v>0</v>
      </c>
      <c r="H344" s="34">
        <v>0</v>
      </c>
      <c r="I344" s="34">
        <f t="shared" si="6"/>
        <v>0</v>
      </c>
      <c r="J344" s="37" t="s">
        <v>445</v>
      </c>
    </row>
    <row r="345" spans="1:10" ht="13.5" customHeight="1">
      <c r="A345" s="295"/>
      <c r="B345" s="296"/>
      <c r="C345" s="289" t="s">
        <v>414</v>
      </c>
      <c r="D345" s="290"/>
      <c r="E345" s="33">
        <v>45000</v>
      </c>
      <c r="F345" s="34">
        <v>14850</v>
      </c>
      <c r="G345" s="35">
        <v>33</v>
      </c>
      <c r="H345" s="34">
        <v>14850</v>
      </c>
      <c r="I345" s="34">
        <f t="shared" si="6"/>
        <v>0</v>
      </c>
      <c r="J345" s="37" t="s">
        <v>445</v>
      </c>
    </row>
    <row r="346" spans="1:10" ht="39.75" customHeight="1">
      <c r="A346" s="295"/>
      <c r="B346" s="296"/>
      <c r="C346" s="289" t="s">
        <v>300</v>
      </c>
      <c r="D346" s="290"/>
      <c r="E346" s="33">
        <v>1899850</v>
      </c>
      <c r="F346" s="34">
        <v>1324722</v>
      </c>
      <c r="G346" s="35">
        <v>69.73</v>
      </c>
      <c r="H346" s="34">
        <v>1324722.0900000001</v>
      </c>
      <c r="I346" s="34">
        <f t="shared" si="6"/>
        <v>-9.0000000083819032E-2</v>
      </c>
      <c r="J346" s="37" t="s">
        <v>445</v>
      </c>
    </row>
    <row r="347" spans="1:10" ht="17.25" customHeight="1">
      <c r="A347" s="295"/>
      <c r="B347" s="296"/>
      <c r="C347" s="289" t="s">
        <v>301</v>
      </c>
      <c r="D347" s="290"/>
      <c r="E347" s="33">
        <v>1663888</v>
      </c>
      <c r="F347" s="34">
        <v>1663887</v>
      </c>
      <c r="G347" s="35">
        <v>100</v>
      </c>
      <c r="H347" s="34">
        <v>1663887.33</v>
      </c>
      <c r="I347" s="34">
        <f t="shared" si="6"/>
        <v>-0.33000000007450581</v>
      </c>
      <c r="J347" s="37" t="s">
        <v>445</v>
      </c>
    </row>
    <row r="348" spans="1:10" ht="17.25" customHeight="1">
      <c r="A348" s="295"/>
      <c r="B348" s="288"/>
      <c r="C348" s="289" t="s">
        <v>44</v>
      </c>
      <c r="D348" s="290"/>
      <c r="E348" s="33">
        <v>154632</v>
      </c>
      <c r="F348" s="34">
        <v>0</v>
      </c>
      <c r="G348" s="35">
        <v>0</v>
      </c>
      <c r="H348" s="34">
        <v>0</v>
      </c>
      <c r="I348" s="34">
        <f t="shared" si="6"/>
        <v>0</v>
      </c>
      <c r="J348" s="37" t="s">
        <v>445</v>
      </c>
    </row>
    <row r="349" spans="1:10" ht="22.5" customHeight="1">
      <c r="A349" s="293" t="s">
        <v>302</v>
      </c>
      <c r="B349" s="294"/>
      <c r="C349" s="294"/>
      <c r="D349" s="294"/>
      <c r="E349" s="52">
        <v>4398234</v>
      </c>
      <c r="F349" s="53">
        <v>2447977</v>
      </c>
      <c r="G349" s="54">
        <v>55.66</v>
      </c>
      <c r="H349" s="53">
        <f>H350+H353+H355+H357+H362</f>
        <v>2446504.7399999998</v>
      </c>
      <c r="I349" s="53">
        <f t="shared" si="6"/>
        <v>1472.2600000002421</v>
      </c>
      <c r="J349" s="55" t="s">
        <v>445</v>
      </c>
    </row>
    <row r="350" spans="1:10" ht="19.5" customHeight="1">
      <c r="A350" s="295" t="s">
        <v>1</v>
      </c>
      <c r="B350" s="291" t="s">
        <v>303</v>
      </c>
      <c r="C350" s="292"/>
      <c r="D350" s="292"/>
      <c r="E350" s="28">
        <v>200000</v>
      </c>
      <c r="F350" s="29">
        <v>0</v>
      </c>
      <c r="G350" s="30">
        <v>0</v>
      </c>
      <c r="H350" s="29">
        <f>SUM(H351:H352)</f>
        <v>0</v>
      </c>
      <c r="I350" s="29">
        <f t="shared" si="6"/>
        <v>0</v>
      </c>
      <c r="J350" s="31" t="s">
        <v>445</v>
      </c>
    </row>
    <row r="351" spans="1:10" ht="27.75" customHeight="1">
      <c r="A351" s="295"/>
      <c r="B351" s="287" t="s">
        <v>1</v>
      </c>
      <c r="C351" s="289" t="s">
        <v>304</v>
      </c>
      <c r="D351" s="290"/>
      <c r="E351" s="33">
        <v>70000</v>
      </c>
      <c r="F351" s="34">
        <v>0</v>
      </c>
      <c r="G351" s="35">
        <v>0</v>
      </c>
      <c r="H351" s="34">
        <v>0</v>
      </c>
      <c r="I351" s="34">
        <f t="shared" si="6"/>
        <v>0</v>
      </c>
      <c r="J351" s="37" t="s">
        <v>445</v>
      </c>
    </row>
    <row r="352" spans="1:10" ht="27.75" customHeight="1">
      <c r="A352" s="295"/>
      <c r="B352" s="288"/>
      <c r="C352" s="289" t="s">
        <v>305</v>
      </c>
      <c r="D352" s="290"/>
      <c r="E352" s="33">
        <v>130000</v>
      </c>
      <c r="F352" s="34">
        <v>0</v>
      </c>
      <c r="G352" s="35">
        <v>0</v>
      </c>
      <c r="H352" s="34">
        <v>0</v>
      </c>
      <c r="I352" s="34">
        <f t="shared" si="6"/>
        <v>0</v>
      </c>
      <c r="J352" s="37" t="s">
        <v>445</v>
      </c>
    </row>
    <row r="353" spans="1:10" ht="19.5" customHeight="1">
      <c r="A353" s="295"/>
      <c r="B353" s="291" t="s">
        <v>306</v>
      </c>
      <c r="C353" s="292"/>
      <c r="D353" s="292"/>
      <c r="E353" s="28">
        <v>95000</v>
      </c>
      <c r="F353" s="29">
        <v>15000</v>
      </c>
      <c r="G353" s="30">
        <v>15.79</v>
      </c>
      <c r="H353" s="29">
        <f>H354</f>
        <v>14999.7</v>
      </c>
      <c r="I353" s="29">
        <f t="shared" si="6"/>
        <v>0.2999999999992724</v>
      </c>
      <c r="J353" s="31" t="s">
        <v>445</v>
      </c>
    </row>
    <row r="354" spans="1:10" ht="19.5" customHeight="1">
      <c r="A354" s="295"/>
      <c r="B354" s="8" t="s">
        <v>1</v>
      </c>
      <c r="C354" s="289" t="s">
        <v>307</v>
      </c>
      <c r="D354" s="290"/>
      <c r="E354" s="33">
        <v>95000</v>
      </c>
      <c r="F354" s="34">
        <v>15000</v>
      </c>
      <c r="G354" s="35">
        <v>15.79</v>
      </c>
      <c r="H354" s="34">
        <v>14999.7</v>
      </c>
      <c r="I354" s="34">
        <f t="shared" si="6"/>
        <v>0.2999999999992724</v>
      </c>
      <c r="J354" s="37" t="s">
        <v>445</v>
      </c>
    </row>
    <row r="355" spans="1:10" ht="30" customHeight="1">
      <c r="A355" s="295"/>
      <c r="B355" s="291" t="s">
        <v>415</v>
      </c>
      <c r="C355" s="292"/>
      <c r="D355" s="292"/>
      <c r="E355" s="28">
        <v>1147000</v>
      </c>
      <c r="F355" s="29">
        <v>601294</v>
      </c>
      <c r="G355" s="30">
        <v>52.42</v>
      </c>
      <c r="H355" s="29">
        <f>H356</f>
        <v>600086.35</v>
      </c>
      <c r="I355" s="29">
        <f t="shared" si="6"/>
        <v>1207.6500000000233</v>
      </c>
      <c r="J355" s="31" t="s">
        <v>445</v>
      </c>
    </row>
    <row r="356" spans="1:10" ht="39" customHeight="1">
      <c r="A356" s="295"/>
      <c r="B356" s="8" t="s">
        <v>1</v>
      </c>
      <c r="C356" s="289" t="s">
        <v>416</v>
      </c>
      <c r="D356" s="290"/>
      <c r="E356" s="33">
        <v>1147000</v>
      </c>
      <c r="F356" s="34">
        <v>601294</v>
      </c>
      <c r="G356" s="35">
        <v>52.42</v>
      </c>
      <c r="H356" s="34">
        <v>600086.35</v>
      </c>
      <c r="I356" s="34">
        <f t="shared" si="6"/>
        <v>1207.6500000000233</v>
      </c>
      <c r="J356" s="36" t="s">
        <v>455</v>
      </c>
    </row>
    <row r="357" spans="1:10" ht="19.5" customHeight="1">
      <c r="A357" s="295"/>
      <c r="B357" s="291" t="s">
        <v>308</v>
      </c>
      <c r="C357" s="292"/>
      <c r="D357" s="292"/>
      <c r="E357" s="28">
        <v>1298234</v>
      </c>
      <c r="F357" s="29">
        <v>1042071</v>
      </c>
      <c r="G357" s="30">
        <v>80.27</v>
      </c>
      <c r="H357" s="29">
        <f>SUM(H358:H361)</f>
        <v>1042075.44</v>
      </c>
      <c r="I357" s="29">
        <f t="shared" si="6"/>
        <v>-4.4399999999441206</v>
      </c>
      <c r="J357" s="31" t="s">
        <v>445</v>
      </c>
    </row>
    <row r="358" spans="1:10">
      <c r="A358" s="295"/>
      <c r="B358" s="287" t="s">
        <v>1</v>
      </c>
      <c r="C358" s="289" t="s">
        <v>309</v>
      </c>
      <c r="D358" s="290"/>
      <c r="E358" s="33">
        <v>90000</v>
      </c>
      <c r="F358" s="34">
        <v>67866</v>
      </c>
      <c r="G358" s="35">
        <v>75.41</v>
      </c>
      <c r="H358" s="34">
        <v>67870</v>
      </c>
      <c r="I358" s="34">
        <f t="shared" si="6"/>
        <v>-4</v>
      </c>
      <c r="J358" s="37" t="s">
        <v>445</v>
      </c>
    </row>
    <row r="359" spans="1:10" ht="27" customHeight="1">
      <c r="A359" s="295"/>
      <c r="B359" s="296"/>
      <c r="C359" s="289" t="s">
        <v>310</v>
      </c>
      <c r="D359" s="290"/>
      <c r="E359" s="33">
        <v>10000</v>
      </c>
      <c r="F359" s="34">
        <v>0</v>
      </c>
      <c r="G359" s="35">
        <v>0</v>
      </c>
      <c r="H359" s="34">
        <v>0</v>
      </c>
      <c r="I359" s="34">
        <f t="shared" si="6"/>
        <v>0</v>
      </c>
      <c r="J359" s="37" t="s">
        <v>445</v>
      </c>
    </row>
    <row r="360" spans="1:10">
      <c r="A360" s="295"/>
      <c r="B360" s="296"/>
      <c r="C360" s="289" t="s">
        <v>311</v>
      </c>
      <c r="D360" s="290"/>
      <c r="E360" s="33">
        <v>200000</v>
      </c>
      <c r="F360" s="34">
        <v>0</v>
      </c>
      <c r="G360" s="35">
        <v>0</v>
      </c>
      <c r="H360" s="34">
        <v>0</v>
      </c>
      <c r="I360" s="34">
        <f t="shared" si="6"/>
        <v>0</v>
      </c>
      <c r="J360" s="37" t="s">
        <v>445</v>
      </c>
    </row>
    <row r="361" spans="1:10">
      <c r="A361" s="295"/>
      <c r="B361" s="288"/>
      <c r="C361" s="289" t="s">
        <v>312</v>
      </c>
      <c r="D361" s="290"/>
      <c r="E361" s="33">
        <v>998234</v>
      </c>
      <c r="F361" s="34">
        <v>974205</v>
      </c>
      <c r="G361" s="35">
        <v>97.59</v>
      </c>
      <c r="H361" s="34">
        <v>974205.43999999994</v>
      </c>
      <c r="I361" s="34">
        <f t="shared" si="6"/>
        <v>-0.43999999994412065</v>
      </c>
      <c r="J361" s="37" t="s">
        <v>445</v>
      </c>
    </row>
    <row r="362" spans="1:10" ht="19.5" customHeight="1">
      <c r="A362" s="295"/>
      <c r="B362" s="291" t="s">
        <v>313</v>
      </c>
      <c r="C362" s="292"/>
      <c r="D362" s="292"/>
      <c r="E362" s="28">
        <v>1658000</v>
      </c>
      <c r="F362" s="29">
        <v>789612</v>
      </c>
      <c r="G362" s="30">
        <v>47.62</v>
      </c>
      <c r="H362" s="29">
        <f>SUM(H363:H365)</f>
        <v>789343.25</v>
      </c>
      <c r="I362" s="29">
        <f t="shared" si="6"/>
        <v>268.75</v>
      </c>
      <c r="J362" s="31" t="s">
        <v>445</v>
      </c>
    </row>
    <row r="363" spans="1:10" ht="15" customHeight="1">
      <c r="A363" s="295"/>
      <c r="B363" s="287" t="s">
        <v>1</v>
      </c>
      <c r="C363" s="289" t="s">
        <v>314</v>
      </c>
      <c r="D363" s="290"/>
      <c r="E363" s="33">
        <v>406100</v>
      </c>
      <c r="F363" s="34">
        <v>140000</v>
      </c>
      <c r="G363" s="35">
        <v>34.47</v>
      </c>
      <c r="H363" s="34">
        <v>140000</v>
      </c>
      <c r="I363" s="34">
        <f t="shared" si="6"/>
        <v>0</v>
      </c>
      <c r="J363" s="37" t="s">
        <v>445</v>
      </c>
    </row>
    <row r="364" spans="1:10" ht="15" customHeight="1">
      <c r="A364" s="295"/>
      <c r="B364" s="296"/>
      <c r="C364" s="289" t="s">
        <v>417</v>
      </c>
      <c r="D364" s="290"/>
      <c r="E364" s="33">
        <v>573000</v>
      </c>
      <c r="F364" s="34">
        <v>294939</v>
      </c>
      <c r="G364" s="35">
        <v>51.47</v>
      </c>
      <c r="H364" s="34">
        <v>294560.21000000002</v>
      </c>
      <c r="I364" s="34">
        <f t="shared" si="6"/>
        <v>378.78999999997905</v>
      </c>
      <c r="J364" s="37" t="s">
        <v>445</v>
      </c>
    </row>
    <row r="365" spans="1:10" ht="15" customHeight="1">
      <c r="A365" s="295"/>
      <c r="B365" s="288"/>
      <c r="C365" s="289" t="s">
        <v>418</v>
      </c>
      <c r="D365" s="290"/>
      <c r="E365" s="33">
        <v>678900</v>
      </c>
      <c r="F365" s="34">
        <v>354673</v>
      </c>
      <c r="G365" s="35">
        <v>52.24</v>
      </c>
      <c r="H365" s="34">
        <v>354783.04000000004</v>
      </c>
      <c r="I365" s="34">
        <f t="shared" si="6"/>
        <v>-110.04000000003725</v>
      </c>
      <c r="J365" s="37" t="s">
        <v>445</v>
      </c>
    </row>
    <row r="366" spans="1:10" ht="20.25" customHeight="1">
      <c r="A366" s="293" t="s">
        <v>315</v>
      </c>
      <c r="B366" s="294"/>
      <c r="C366" s="294"/>
      <c r="D366" s="294"/>
      <c r="E366" s="52">
        <v>54323046</v>
      </c>
      <c r="F366" s="53">
        <v>30656425</v>
      </c>
      <c r="G366" s="54">
        <v>56.43</v>
      </c>
      <c r="H366" s="53">
        <f>H367+H369+H371+H378</f>
        <v>30652878.289999999</v>
      </c>
      <c r="I366" s="53">
        <f t="shared" si="6"/>
        <v>3546.7100000008941</v>
      </c>
      <c r="J366" s="55" t="s">
        <v>445</v>
      </c>
    </row>
    <row r="367" spans="1:10" ht="18" customHeight="1">
      <c r="A367" s="27" t="s">
        <v>1</v>
      </c>
      <c r="B367" s="291" t="s">
        <v>316</v>
      </c>
      <c r="C367" s="292"/>
      <c r="D367" s="292"/>
      <c r="E367" s="28">
        <v>1200000</v>
      </c>
      <c r="F367" s="29">
        <v>1162016</v>
      </c>
      <c r="G367" s="30">
        <v>96.83</v>
      </c>
      <c r="H367" s="29">
        <f>H368</f>
        <v>1162015.74</v>
      </c>
      <c r="I367" s="29">
        <f t="shared" si="6"/>
        <v>0.26000000000931323</v>
      </c>
      <c r="J367" s="31" t="s">
        <v>445</v>
      </c>
    </row>
    <row r="368" spans="1:10" ht="27" customHeight="1">
      <c r="A368" s="32"/>
      <c r="B368" s="8" t="s">
        <v>1</v>
      </c>
      <c r="C368" s="289" t="s">
        <v>317</v>
      </c>
      <c r="D368" s="290"/>
      <c r="E368" s="33">
        <v>1200000</v>
      </c>
      <c r="F368" s="34">
        <v>1162016</v>
      </c>
      <c r="G368" s="35">
        <v>96.83</v>
      </c>
      <c r="H368" s="34">
        <v>1162015.74</v>
      </c>
      <c r="I368" s="34">
        <f t="shared" si="6"/>
        <v>0.26000000000931323</v>
      </c>
      <c r="J368" s="37" t="s">
        <v>445</v>
      </c>
    </row>
    <row r="369" spans="1:14" ht="18" customHeight="1">
      <c r="A369" s="32"/>
      <c r="B369" s="291" t="s">
        <v>318</v>
      </c>
      <c r="C369" s="292"/>
      <c r="D369" s="292"/>
      <c r="E369" s="28">
        <v>1316000</v>
      </c>
      <c r="F369" s="29">
        <v>604363</v>
      </c>
      <c r="G369" s="30">
        <v>45.92</v>
      </c>
      <c r="H369" s="29">
        <f>H370</f>
        <v>604362.54</v>
      </c>
      <c r="I369" s="29">
        <f t="shared" si="6"/>
        <v>0.4599999999627471</v>
      </c>
      <c r="J369" s="31" t="s">
        <v>445</v>
      </c>
    </row>
    <row r="370" spans="1:14" ht="18" customHeight="1">
      <c r="A370" s="40"/>
      <c r="B370" s="76" t="s">
        <v>1</v>
      </c>
      <c r="C370" s="284" t="s">
        <v>319</v>
      </c>
      <c r="D370" s="285"/>
      <c r="E370" s="42">
        <v>1316000</v>
      </c>
      <c r="F370" s="43">
        <v>604363</v>
      </c>
      <c r="G370" s="44">
        <v>45.92</v>
      </c>
      <c r="H370" s="43">
        <v>604362.54</v>
      </c>
      <c r="I370" s="43">
        <f t="shared" si="6"/>
        <v>0.4599999999627471</v>
      </c>
      <c r="J370" s="45" t="s">
        <v>445</v>
      </c>
    </row>
    <row r="371" spans="1:14" ht="18" customHeight="1">
      <c r="A371" s="32"/>
      <c r="B371" s="299" t="s">
        <v>320</v>
      </c>
      <c r="C371" s="300"/>
      <c r="D371" s="300"/>
      <c r="E371" s="59">
        <v>18837482</v>
      </c>
      <c r="F371" s="60">
        <v>7981638</v>
      </c>
      <c r="G371" s="61">
        <v>42.37</v>
      </c>
      <c r="H371" s="60">
        <f>SUM(H372:H377)</f>
        <v>7981638.3699999992</v>
      </c>
      <c r="I371" s="60">
        <f t="shared" si="6"/>
        <v>-0.36999999918043613</v>
      </c>
      <c r="J371" s="62" t="s">
        <v>445</v>
      </c>
    </row>
    <row r="372" spans="1:14">
      <c r="A372" s="32"/>
      <c r="B372" s="77" t="s">
        <v>1</v>
      </c>
      <c r="C372" s="289" t="s">
        <v>321</v>
      </c>
      <c r="D372" s="290"/>
      <c r="E372" s="33">
        <v>11141203</v>
      </c>
      <c r="F372" s="34">
        <v>4441340</v>
      </c>
      <c r="G372" s="35">
        <v>39.86</v>
      </c>
      <c r="H372" s="34">
        <v>4441339.5599999996</v>
      </c>
      <c r="I372" s="34">
        <f t="shared" si="6"/>
        <v>0.44000000040978193</v>
      </c>
      <c r="J372" s="37" t="s">
        <v>445</v>
      </c>
    </row>
    <row r="373" spans="1:14" ht="28.5" customHeight="1">
      <c r="A373" s="295" t="s">
        <v>1</v>
      </c>
      <c r="B373" s="298"/>
      <c r="C373" s="289" t="s">
        <v>322</v>
      </c>
      <c r="D373" s="290"/>
      <c r="E373" s="33">
        <v>637620</v>
      </c>
      <c r="F373" s="34">
        <v>318810</v>
      </c>
      <c r="G373" s="35">
        <v>50</v>
      </c>
      <c r="H373" s="34">
        <v>318810.03999999998</v>
      </c>
      <c r="I373" s="34">
        <f t="shared" si="6"/>
        <v>-3.9999999979045242E-2</v>
      </c>
      <c r="J373" s="37" t="s">
        <v>445</v>
      </c>
    </row>
    <row r="374" spans="1:14" ht="13.5" customHeight="1">
      <c r="A374" s="295"/>
      <c r="B374" s="298"/>
      <c r="C374" s="289" t="s">
        <v>419</v>
      </c>
      <c r="D374" s="290"/>
      <c r="E374" s="33">
        <v>1000</v>
      </c>
      <c r="F374" s="34">
        <v>0</v>
      </c>
      <c r="G374" s="35">
        <v>0</v>
      </c>
      <c r="H374" s="34">
        <v>0</v>
      </c>
      <c r="I374" s="34">
        <f t="shared" si="6"/>
        <v>0</v>
      </c>
      <c r="J374" s="37" t="s">
        <v>445</v>
      </c>
    </row>
    <row r="375" spans="1:14" ht="14.25" customHeight="1">
      <c r="A375" s="295"/>
      <c r="B375" s="298"/>
      <c r="C375" s="289" t="s">
        <v>323</v>
      </c>
      <c r="D375" s="290"/>
      <c r="E375" s="33">
        <v>6941906</v>
      </c>
      <c r="F375" s="34">
        <v>3207328</v>
      </c>
      <c r="G375" s="35">
        <v>46.2</v>
      </c>
      <c r="H375" s="34">
        <v>3207327.75</v>
      </c>
      <c r="I375" s="34">
        <f t="shared" si="6"/>
        <v>0.25</v>
      </c>
      <c r="J375" s="37" t="s">
        <v>445</v>
      </c>
    </row>
    <row r="376" spans="1:14" ht="14.25" customHeight="1">
      <c r="A376" s="295"/>
      <c r="B376" s="298"/>
      <c r="C376" s="289" t="s">
        <v>42</v>
      </c>
      <c r="D376" s="290"/>
      <c r="E376" s="33">
        <v>15753</v>
      </c>
      <c r="F376" s="34">
        <v>14161</v>
      </c>
      <c r="G376" s="35">
        <f>F376/E376%</f>
        <v>89.893988446645082</v>
      </c>
      <c r="H376" s="34">
        <v>14161.02</v>
      </c>
      <c r="I376" s="34">
        <f t="shared" si="6"/>
        <v>-2.0000000000436557E-2</v>
      </c>
      <c r="J376" s="37" t="s">
        <v>445</v>
      </c>
      <c r="K376" s="78"/>
      <c r="L376" s="78"/>
      <c r="M376" s="78"/>
      <c r="N376" s="78"/>
    </row>
    <row r="377" spans="1:14" ht="28.5" customHeight="1">
      <c r="A377" s="295"/>
      <c r="B377" s="298"/>
      <c r="C377" s="289" t="s">
        <v>324</v>
      </c>
      <c r="D377" s="290"/>
      <c r="E377" s="33">
        <v>100000</v>
      </c>
      <c r="F377" s="34">
        <v>0</v>
      </c>
      <c r="G377" s="35">
        <v>0</v>
      </c>
      <c r="H377" s="34">
        <v>0</v>
      </c>
      <c r="I377" s="34">
        <f t="shared" si="6"/>
        <v>0</v>
      </c>
      <c r="J377" s="37" t="s">
        <v>445</v>
      </c>
    </row>
    <row r="378" spans="1:14" ht="18" customHeight="1">
      <c r="A378" s="295" t="s">
        <v>1</v>
      </c>
      <c r="B378" s="291" t="s">
        <v>325</v>
      </c>
      <c r="C378" s="292"/>
      <c r="D378" s="292"/>
      <c r="E378" s="28">
        <v>32969564</v>
      </c>
      <c r="F378" s="29">
        <v>20908408</v>
      </c>
      <c r="G378" s="30">
        <v>63.42</v>
      </c>
      <c r="H378" s="29">
        <f>SUM(H379:H393)</f>
        <v>20904861.640000001</v>
      </c>
      <c r="I378" s="29">
        <f t="shared" si="6"/>
        <v>3546.359999999404</v>
      </c>
      <c r="J378" s="31" t="s">
        <v>445</v>
      </c>
    </row>
    <row r="379" spans="1:14" ht="17.25" customHeight="1">
      <c r="A379" s="295"/>
      <c r="B379" s="287" t="s">
        <v>1</v>
      </c>
      <c r="C379" s="289" t="s">
        <v>326</v>
      </c>
      <c r="D379" s="290"/>
      <c r="E379" s="33">
        <v>1469675</v>
      </c>
      <c r="F379" s="34">
        <v>842696</v>
      </c>
      <c r="G379" s="35">
        <v>57.34</v>
      </c>
      <c r="H379" s="34">
        <v>842696.26</v>
      </c>
      <c r="I379" s="34">
        <f t="shared" si="6"/>
        <v>-0.26000000000931323</v>
      </c>
      <c r="J379" s="37" t="s">
        <v>445</v>
      </c>
    </row>
    <row r="380" spans="1:14" ht="17.25" customHeight="1">
      <c r="A380" s="295"/>
      <c r="B380" s="296"/>
      <c r="C380" s="289" t="s">
        <v>327</v>
      </c>
      <c r="D380" s="290"/>
      <c r="E380" s="33">
        <v>3906362</v>
      </c>
      <c r="F380" s="34">
        <v>2616933</v>
      </c>
      <c r="G380" s="35">
        <v>66.989999999999995</v>
      </c>
      <c r="H380" s="34">
        <v>2616932.81</v>
      </c>
      <c r="I380" s="34">
        <f t="shared" si="6"/>
        <v>0.18999999994412065</v>
      </c>
      <c r="J380" s="37" t="s">
        <v>445</v>
      </c>
    </row>
    <row r="381" spans="1:14" ht="17.25" customHeight="1">
      <c r="A381" s="295"/>
      <c r="B381" s="296"/>
      <c r="C381" s="289" t="s">
        <v>328</v>
      </c>
      <c r="D381" s="290"/>
      <c r="E381" s="33">
        <v>4374880</v>
      </c>
      <c r="F381" s="34">
        <v>2841870</v>
      </c>
      <c r="G381" s="35">
        <v>64.959999999999994</v>
      </c>
      <c r="H381" s="34">
        <v>2841870.24</v>
      </c>
      <c r="I381" s="34">
        <f t="shared" si="6"/>
        <v>-0.24000000022351742</v>
      </c>
      <c r="J381" s="37" t="s">
        <v>445</v>
      </c>
    </row>
    <row r="382" spans="1:14" ht="17.25" customHeight="1">
      <c r="A382" s="295"/>
      <c r="B382" s="296"/>
      <c r="C382" s="289" t="s">
        <v>329</v>
      </c>
      <c r="D382" s="290"/>
      <c r="E382" s="33">
        <v>4117973</v>
      </c>
      <c r="F382" s="34">
        <v>3010513</v>
      </c>
      <c r="G382" s="35">
        <v>73.11</v>
      </c>
      <c r="H382" s="34">
        <v>3010512.5999999996</v>
      </c>
      <c r="I382" s="34">
        <f t="shared" si="6"/>
        <v>0.40000000037252903</v>
      </c>
      <c r="J382" s="37" t="s">
        <v>445</v>
      </c>
    </row>
    <row r="383" spans="1:14" ht="17.25" customHeight="1">
      <c r="A383" s="295"/>
      <c r="B383" s="296"/>
      <c r="C383" s="289" t="s">
        <v>330</v>
      </c>
      <c r="D383" s="290"/>
      <c r="E383" s="33">
        <v>1050670</v>
      </c>
      <c r="F383" s="34">
        <v>840822</v>
      </c>
      <c r="G383" s="35">
        <v>80.03</v>
      </c>
      <c r="H383" s="34">
        <v>840821.60000000009</v>
      </c>
      <c r="I383" s="34">
        <f t="shared" si="6"/>
        <v>0.39999999990686774</v>
      </c>
      <c r="J383" s="37" t="s">
        <v>445</v>
      </c>
    </row>
    <row r="384" spans="1:14" ht="17.25" customHeight="1">
      <c r="A384" s="295"/>
      <c r="B384" s="296"/>
      <c r="C384" s="289" t="s">
        <v>331</v>
      </c>
      <c r="D384" s="290"/>
      <c r="E384" s="33">
        <v>405409</v>
      </c>
      <c r="F384" s="34">
        <v>269736</v>
      </c>
      <c r="G384" s="35">
        <v>66.53</v>
      </c>
      <c r="H384" s="34">
        <v>269735.88</v>
      </c>
      <c r="I384" s="34">
        <f t="shared" si="6"/>
        <v>0.11999999999534339</v>
      </c>
      <c r="J384" s="37" t="s">
        <v>445</v>
      </c>
    </row>
    <row r="385" spans="1:14" ht="17.25" customHeight="1">
      <c r="A385" s="295"/>
      <c r="B385" s="296"/>
      <c r="C385" s="289" t="s">
        <v>332</v>
      </c>
      <c r="D385" s="290"/>
      <c r="E385" s="33">
        <v>86897</v>
      </c>
      <c r="F385" s="34">
        <v>27627</v>
      </c>
      <c r="G385" s="35">
        <v>31.79</v>
      </c>
      <c r="H385" s="34">
        <v>27627.33</v>
      </c>
      <c r="I385" s="34">
        <f t="shared" si="6"/>
        <v>-0.33000000000174623</v>
      </c>
      <c r="J385" s="37" t="s">
        <v>445</v>
      </c>
    </row>
    <row r="386" spans="1:14" ht="17.25" customHeight="1">
      <c r="A386" s="295"/>
      <c r="B386" s="296"/>
      <c r="C386" s="289" t="s">
        <v>333</v>
      </c>
      <c r="D386" s="290"/>
      <c r="E386" s="33">
        <v>139060</v>
      </c>
      <c r="F386" s="34">
        <v>99588</v>
      </c>
      <c r="G386" s="35">
        <v>71.62</v>
      </c>
      <c r="H386" s="34">
        <v>99588.06</v>
      </c>
      <c r="I386" s="34">
        <f t="shared" si="6"/>
        <v>-5.9999999997671694E-2</v>
      </c>
      <c r="J386" s="37" t="s">
        <v>445</v>
      </c>
    </row>
    <row r="387" spans="1:14" ht="17.25" customHeight="1">
      <c r="A387" s="295"/>
      <c r="B387" s="296"/>
      <c r="C387" s="289" t="s">
        <v>334</v>
      </c>
      <c r="D387" s="290"/>
      <c r="E387" s="33">
        <v>2249831</v>
      </c>
      <c r="F387" s="34">
        <v>1081220</v>
      </c>
      <c r="G387" s="35">
        <v>48.06</v>
      </c>
      <c r="H387" s="34">
        <v>1081220.1099999999</v>
      </c>
      <c r="I387" s="34">
        <f t="shared" si="6"/>
        <v>-0.10999999986961484</v>
      </c>
      <c r="J387" s="37" t="s">
        <v>445</v>
      </c>
    </row>
    <row r="388" spans="1:14" ht="17.25" customHeight="1">
      <c r="A388" s="295"/>
      <c r="B388" s="296"/>
      <c r="C388" s="289" t="s">
        <v>335</v>
      </c>
      <c r="D388" s="290"/>
      <c r="E388" s="33">
        <v>1410530</v>
      </c>
      <c r="F388" s="34">
        <v>957768</v>
      </c>
      <c r="G388" s="35">
        <v>67.900000000000006</v>
      </c>
      <c r="H388" s="34">
        <v>957767.72</v>
      </c>
      <c r="I388" s="34">
        <f t="shared" si="6"/>
        <v>0.28000000002793968</v>
      </c>
      <c r="J388" s="37" t="s">
        <v>445</v>
      </c>
    </row>
    <row r="389" spans="1:14" ht="64.5" customHeight="1">
      <c r="A389" s="295"/>
      <c r="B389" s="296"/>
      <c r="C389" s="289" t="s">
        <v>336</v>
      </c>
      <c r="D389" s="290"/>
      <c r="E389" s="33">
        <v>2250760</v>
      </c>
      <c r="F389" s="34">
        <v>955946</v>
      </c>
      <c r="G389" s="35">
        <v>42.47</v>
      </c>
      <c r="H389" s="34">
        <v>952199</v>
      </c>
      <c r="I389" s="34">
        <f t="shared" si="6"/>
        <v>3747</v>
      </c>
      <c r="J389" s="36" t="s">
        <v>454</v>
      </c>
    </row>
    <row r="390" spans="1:14" ht="14.25" customHeight="1">
      <c r="A390" s="295"/>
      <c r="B390" s="296"/>
      <c r="C390" s="289" t="s">
        <v>337</v>
      </c>
      <c r="D390" s="290"/>
      <c r="E390" s="33">
        <v>1166601</v>
      </c>
      <c r="F390" s="34">
        <v>655216</v>
      </c>
      <c r="G390" s="35">
        <v>56.16</v>
      </c>
      <c r="H390" s="34">
        <v>655216.49</v>
      </c>
      <c r="I390" s="34">
        <f t="shared" si="6"/>
        <v>-0.48999999999068677</v>
      </c>
      <c r="J390" s="37" t="s">
        <v>445</v>
      </c>
    </row>
    <row r="391" spans="1:14" ht="28.5" customHeight="1">
      <c r="A391" s="295"/>
      <c r="B391" s="296"/>
      <c r="C391" s="289" t="s">
        <v>338</v>
      </c>
      <c r="D391" s="290"/>
      <c r="E391" s="33">
        <v>1284890</v>
      </c>
      <c r="F391" s="34">
        <v>694868</v>
      </c>
      <c r="G391" s="35">
        <v>54.08</v>
      </c>
      <c r="H391" s="34">
        <v>695260.83000000007</v>
      </c>
      <c r="I391" s="34">
        <f t="shared" si="6"/>
        <v>-392.83000000007451</v>
      </c>
      <c r="J391" s="37" t="s">
        <v>445</v>
      </c>
    </row>
    <row r="392" spans="1:14" ht="15.75" customHeight="1">
      <c r="A392" s="295"/>
      <c r="B392" s="296"/>
      <c r="C392" s="289" t="s">
        <v>339</v>
      </c>
      <c r="D392" s="290"/>
      <c r="E392" s="33">
        <v>8885692</v>
      </c>
      <c r="F392" s="34">
        <v>5887274</v>
      </c>
      <c r="G392" s="35">
        <v>66.260000000000005</v>
      </c>
      <c r="H392" s="34">
        <v>5887275.1399999997</v>
      </c>
      <c r="I392" s="34">
        <f t="shared" si="6"/>
        <v>-1.1399999996647239</v>
      </c>
      <c r="J392" s="37" t="s">
        <v>445</v>
      </c>
    </row>
    <row r="393" spans="1:14" ht="18" customHeight="1">
      <c r="A393" s="295"/>
      <c r="B393" s="296"/>
      <c r="C393" s="289" t="s">
        <v>42</v>
      </c>
      <c r="D393" s="290"/>
      <c r="E393" s="33">
        <v>170334</v>
      </c>
      <c r="F393" s="34">
        <v>126331</v>
      </c>
      <c r="G393" s="35">
        <f>F393/E393%</f>
        <v>74.166637312574125</v>
      </c>
      <c r="H393" s="34">
        <v>126137.56999999999</v>
      </c>
      <c r="I393" s="34">
        <f t="shared" si="6"/>
        <v>193.43000000000757</v>
      </c>
      <c r="J393" s="37" t="s">
        <v>445</v>
      </c>
      <c r="K393" s="78"/>
      <c r="L393" s="78"/>
      <c r="M393" s="78"/>
      <c r="N393" s="78"/>
    </row>
    <row r="394" spans="1:14" ht="20.25" customHeight="1">
      <c r="A394" s="293" t="s">
        <v>340</v>
      </c>
      <c r="B394" s="294"/>
      <c r="C394" s="294"/>
      <c r="D394" s="294"/>
      <c r="E394" s="52">
        <v>3249909</v>
      </c>
      <c r="F394" s="53">
        <v>1795018</v>
      </c>
      <c r="G394" s="54">
        <v>55.23</v>
      </c>
      <c r="H394" s="53">
        <f>H395+H398+H403+H405</f>
        <v>1794907</v>
      </c>
      <c r="I394" s="53">
        <f t="shared" ref="I394:I457" si="7">+F394-H394</f>
        <v>111</v>
      </c>
      <c r="J394" s="55" t="s">
        <v>445</v>
      </c>
    </row>
    <row r="395" spans="1:14" ht="20.25" customHeight="1">
      <c r="A395" s="27" t="s">
        <v>1</v>
      </c>
      <c r="B395" s="291" t="s">
        <v>341</v>
      </c>
      <c r="C395" s="292"/>
      <c r="D395" s="292"/>
      <c r="E395" s="28">
        <v>1543146</v>
      </c>
      <c r="F395" s="29">
        <v>883244</v>
      </c>
      <c r="G395" s="30">
        <v>57.24</v>
      </c>
      <c r="H395" s="29">
        <f>SUM(H396:H397)</f>
        <v>883132.90999999992</v>
      </c>
      <c r="I395" s="29">
        <f t="shared" si="7"/>
        <v>111.09000000008382</v>
      </c>
      <c r="J395" s="31" t="s">
        <v>445</v>
      </c>
    </row>
    <row r="396" spans="1:14" ht="27.75" customHeight="1">
      <c r="A396" s="32"/>
      <c r="B396" s="287" t="s">
        <v>1</v>
      </c>
      <c r="C396" s="289" t="s">
        <v>257</v>
      </c>
      <c r="D396" s="290"/>
      <c r="E396" s="33">
        <v>907</v>
      </c>
      <c r="F396" s="34">
        <v>0</v>
      </c>
      <c r="G396" s="35">
        <v>0</v>
      </c>
      <c r="H396" s="34">
        <v>0</v>
      </c>
      <c r="I396" s="34">
        <f t="shared" si="7"/>
        <v>0</v>
      </c>
      <c r="J396" s="37" t="s">
        <v>445</v>
      </c>
    </row>
    <row r="397" spans="1:14" ht="18" customHeight="1">
      <c r="A397" s="32"/>
      <c r="B397" s="288"/>
      <c r="C397" s="289" t="s">
        <v>342</v>
      </c>
      <c r="D397" s="290"/>
      <c r="E397" s="33">
        <v>1542239</v>
      </c>
      <c r="F397" s="34">
        <v>883244</v>
      </c>
      <c r="G397" s="35">
        <v>57.27</v>
      </c>
      <c r="H397" s="34">
        <v>883132.90999999992</v>
      </c>
      <c r="I397" s="34">
        <f t="shared" si="7"/>
        <v>111.09000000008382</v>
      </c>
      <c r="J397" s="37" t="s">
        <v>445</v>
      </c>
    </row>
    <row r="398" spans="1:14" ht="20.25" customHeight="1">
      <c r="A398" s="32"/>
      <c r="B398" s="291" t="s">
        <v>343</v>
      </c>
      <c r="C398" s="292"/>
      <c r="D398" s="292"/>
      <c r="E398" s="28">
        <v>1656446</v>
      </c>
      <c r="F398" s="29">
        <v>906819</v>
      </c>
      <c r="G398" s="30">
        <v>54.74</v>
      </c>
      <c r="H398" s="29">
        <f>SUM(H399:H402)</f>
        <v>906818.59</v>
      </c>
      <c r="I398" s="29">
        <f t="shared" si="7"/>
        <v>0.41000000003259629</v>
      </c>
      <c r="J398" s="31" t="s">
        <v>445</v>
      </c>
    </row>
    <row r="399" spans="1:14" ht="26.25" customHeight="1">
      <c r="A399" s="32"/>
      <c r="B399" s="287" t="s">
        <v>1</v>
      </c>
      <c r="C399" s="289" t="s">
        <v>249</v>
      </c>
      <c r="D399" s="290"/>
      <c r="E399" s="33">
        <v>2398</v>
      </c>
      <c r="F399" s="34">
        <v>0</v>
      </c>
      <c r="G399" s="35">
        <v>0</v>
      </c>
      <c r="H399" s="34">
        <v>0</v>
      </c>
      <c r="I399" s="34">
        <f t="shared" si="7"/>
        <v>0</v>
      </c>
      <c r="J399" s="37" t="s">
        <v>445</v>
      </c>
    </row>
    <row r="400" spans="1:14" ht="15.75" customHeight="1">
      <c r="A400" s="32"/>
      <c r="B400" s="296"/>
      <c r="C400" s="289" t="s">
        <v>344</v>
      </c>
      <c r="D400" s="290"/>
      <c r="E400" s="33">
        <v>1007885</v>
      </c>
      <c r="F400" s="34">
        <v>562336</v>
      </c>
      <c r="G400" s="35">
        <v>55.79</v>
      </c>
      <c r="H400" s="34">
        <v>562335.55999999994</v>
      </c>
      <c r="I400" s="34">
        <f t="shared" si="7"/>
        <v>0.44000000006053597</v>
      </c>
      <c r="J400" s="37" t="s">
        <v>445</v>
      </c>
    </row>
    <row r="401" spans="1:10" ht="15.75" customHeight="1">
      <c r="A401" s="32"/>
      <c r="B401" s="296"/>
      <c r="C401" s="289" t="s">
        <v>345</v>
      </c>
      <c r="D401" s="290"/>
      <c r="E401" s="33">
        <v>636994</v>
      </c>
      <c r="F401" s="34">
        <v>338304</v>
      </c>
      <c r="G401" s="35">
        <v>53.11</v>
      </c>
      <c r="H401" s="34">
        <v>338304.23</v>
      </c>
      <c r="I401" s="34">
        <f t="shared" si="7"/>
        <v>-0.22999999998137355</v>
      </c>
      <c r="J401" s="37" t="s">
        <v>445</v>
      </c>
    </row>
    <row r="402" spans="1:10" ht="15.75" customHeight="1">
      <c r="A402" s="32"/>
      <c r="B402" s="288"/>
      <c r="C402" s="289" t="s">
        <v>346</v>
      </c>
      <c r="D402" s="290"/>
      <c r="E402" s="33">
        <v>9169</v>
      </c>
      <c r="F402" s="34">
        <v>6179</v>
      </c>
      <c r="G402" s="35">
        <v>67.39</v>
      </c>
      <c r="H402" s="34">
        <v>6178.8</v>
      </c>
      <c r="I402" s="34">
        <f t="shared" si="7"/>
        <v>0.1999999999998181</v>
      </c>
      <c r="J402" s="37" t="s">
        <v>445</v>
      </c>
    </row>
    <row r="403" spans="1:10" ht="20.25" customHeight="1">
      <c r="A403" s="32"/>
      <c r="B403" s="291" t="s">
        <v>347</v>
      </c>
      <c r="C403" s="292"/>
      <c r="D403" s="292"/>
      <c r="E403" s="28">
        <v>14694</v>
      </c>
      <c r="F403" s="29">
        <v>4956</v>
      </c>
      <c r="G403" s="30">
        <v>33.72</v>
      </c>
      <c r="H403" s="29">
        <f>H404</f>
        <v>4955.5</v>
      </c>
      <c r="I403" s="29">
        <f t="shared" si="7"/>
        <v>0.5</v>
      </c>
      <c r="J403" s="31" t="s">
        <v>445</v>
      </c>
    </row>
    <row r="404" spans="1:10" ht="17.25" customHeight="1">
      <c r="A404" s="40"/>
      <c r="B404" s="76" t="s">
        <v>1</v>
      </c>
      <c r="C404" s="284" t="s">
        <v>255</v>
      </c>
      <c r="D404" s="285"/>
      <c r="E404" s="42">
        <v>14694</v>
      </c>
      <c r="F404" s="43">
        <v>4956</v>
      </c>
      <c r="G404" s="44">
        <v>33.72</v>
      </c>
      <c r="H404" s="43">
        <v>4955.5</v>
      </c>
      <c r="I404" s="43">
        <f t="shared" si="7"/>
        <v>0.5</v>
      </c>
      <c r="J404" s="45" t="s">
        <v>445</v>
      </c>
    </row>
    <row r="405" spans="1:10" ht="20.25" customHeight="1">
      <c r="A405" s="32"/>
      <c r="B405" s="299" t="s">
        <v>348</v>
      </c>
      <c r="C405" s="300"/>
      <c r="D405" s="300"/>
      <c r="E405" s="59">
        <v>35623</v>
      </c>
      <c r="F405" s="60">
        <v>0</v>
      </c>
      <c r="G405" s="61">
        <v>0</v>
      </c>
      <c r="H405" s="60">
        <f>SUM(H407:H408)</f>
        <v>0</v>
      </c>
      <c r="I405" s="60">
        <f t="shared" si="7"/>
        <v>0</v>
      </c>
      <c r="J405" s="62" t="s">
        <v>445</v>
      </c>
    </row>
    <row r="406" spans="1:10" ht="16.5" customHeight="1">
      <c r="A406" s="295" t="s">
        <v>1</v>
      </c>
      <c r="B406" s="298"/>
      <c r="C406" s="289" t="s">
        <v>265</v>
      </c>
      <c r="D406" s="290"/>
      <c r="E406" s="33">
        <v>25000</v>
      </c>
      <c r="F406" s="34">
        <v>0</v>
      </c>
      <c r="G406" s="35">
        <v>0</v>
      </c>
      <c r="H406" s="34">
        <v>0</v>
      </c>
      <c r="I406" s="34">
        <f t="shared" si="7"/>
        <v>0</v>
      </c>
      <c r="J406" s="37" t="s">
        <v>445</v>
      </c>
    </row>
    <row r="407" spans="1:10" ht="16.5" customHeight="1">
      <c r="A407" s="295"/>
      <c r="B407" s="298"/>
      <c r="C407" s="289" t="s">
        <v>266</v>
      </c>
      <c r="D407" s="290"/>
      <c r="E407" s="33">
        <v>9520</v>
      </c>
      <c r="F407" s="34">
        <v>0</v>
      </c>
      <c r="G407" s="35">
        <v>0</v>
      </c>
      <c r="H407" s="34">
        <v>0</v>
      </c>
      <c r="I407" s="34">
        <f t="shared" si="7"/>
        <v>0</v>
      </c>
      <c r="J407" s="37" t="s">
        <v>445</v>
      </c>
    </row>
    <row r="408" spans="1:10" ht="27.75" customHeight="1">
      <c r="A408" s="295"/>
      <c r="B408" s="298"/>
      <c r="C408" s="289" t="s">
        <v>271</v>
      </c>
      <c r="D408" s="290"/>
      <c r="E408" s="33">
        <v>1103</v>
      </c>
      <c r="F408" s="34">
        <v>0</v>
      </c>
      <c r="G408" s="35">
        <v>0</v>
      </c>
      <c r="H408" s="34">
        <v>0</v>
      </c>
      <c r="I408" s="34">
        <f t="shared" si="7"/>
        <v>0</v>
      </c>
      <c r="J408" s="37" t="s">
        <v>445</v>
      </c>
    </row>
    <row r="409" spans="1:10" ht="21" customHeight="1">
      <c r="A409" s="293" t="s">
        <v>349</v>
      </c>
      <c r="B409" s="294"/>
      <c r="C409" s="294"/>
      <c r="D409" s="294"/>
      <c r="E409" s="52">
        <v>673085</v>
      </c>
      <c r="F409" s="53">
        <v>74040</v>
      </c>
      <c r="G409" s="54">
        <v>11</v>
      </c>
      <c r="H409" s="53">
        <f>H410+H413+H417+H419+H421+H423+H425</f>
        <v>74040</v>
      </c>
      <c r="I409" s="53">
        <f t="shared" si="7"/>
        <v>0</v>
      </c>
      <c r="J409" s="55" t="s">
        <v>445</v>
      </c>
    </row>
    <row r="410" spans="1:10" ht="17.25" customHeight="1">
      <c r="A410" s="295" t="s">
        <v>1</v>
      </c>
      <c r="B410" s="291" t="s">
        <v>350</v>
      </c>
      <c r="C410" s="292"/>
      <c r="D410" s="292"/>
      <c r="E410" s="28">
        <v>0</v>
      </c>
      <c r="F410" s="29">
        <v>0</v>
      </c>
      <c r="G410" s="30">
        <v>0</v>
      </c>
      <c r="H410" s="29">
        <f>SUM(H411:H412)</f>
        <v>0</v>
      </c>
      <c r="I410" s="29">
        <f t="shared" si="7"/>
        <v>0</v>
      </c>
      <c r="J410" s="31" t="s">
        <v>445</v>
      </c>
    </row>
    <row r="411" spans="1:10" ht="17.25" customHeight="1">
      <c r="A411" s="295"/>
      <c r="B411" s="287" t="s">
        <v>1</v>
      </c>
      <c r="C411" s="289" t="s">
        <v>351</v>
      </c>
      <c r="D411" s="290"/>
      <c r="E411" s="33">
        <v>0</v>
      </c>
      <c r="F411" s="34">
        <v>0</v>
      </c>
      <c r="G411" s="35">
        <v>0</v>
      </c>
      <c r="H411" s="34">
        <v>0</v>
      </c>
      <c r="I411" s="34">
        <f t="shared" si="7"/>
        <v>0</v>
      </c>
      <c r="J411" s="37" t="s">
        <v>445</v>
      </c>
    </row>
    <row r="412" spans="1:10" ht="17.25" customHeight="1">
      <c r="A412" s="295"/>
      <c r="B412" s="288"/>
      <c r="C412" s="289" t="s">
        <v>358</v>
      </c>
      <c r="D412" s="290"/>
      <c r="E412" s="33">
        <v>0</v>
      </c>
      <c r="F412" s="34">
        <v>0</v>
      </c>
      <c r="G412" s="35">
        <v>0</v>
      </c>
      <c r="H412" s="34">
        <v>0</v>
      </c>
      <c r="I412" s="34">
        <f t="shared" si="7"/>
        <v>0</v>
      </c>
      <c r="J412" s="37" t="s">
        <v>445</v>
      </c>
    </row>
    <row r="413" spans="1:10" ht="17.25" customHeight="1">
      <c r="A413" s="295"/>
      <c r="B413" s="291" t="s">
        <v>352</v>
      </c>
      <c r="C413" s="292"/>
      <c r="D413" s="292"/>
      <c r="E413" s="28">
        <v>47000</v>
      </c>
      <c r="F413" s="29">
        <v>0</v>
      </c>
      <c r="G413" s="30">
        <v>0</v>
      </c>
      <c r="H413" s="29">
        <f>SUM(H414:H416)</f>
        <v>0</v>
      </c>
      <c r="I413" s="29">
        <f t="shared" si="7"/>
        <v>0</v>
      </c>
      <c r="J413" s="31" t="s">
        <v>445</v>
      </c>
    </row>
    <row r="414" spans="1:10" ht="28.5" customHeight="1">
      <c r="A414" s="295"/>
      <c r="B414" s="287" t="s">
        <v>1</v>
      </c>
      <c r="C414" s="289" t="s">
        <v>353</v>
      </c>
      <c r="D414" s="290"/>
      <c r="E414" s="33">
        <v>32750</v>
      </c>
      <c r="F414" s="34">
        <v>0</v>
      </c>
      <c r="G414" s="35">
        <v>0</v>
      </c>
      <c r="H414" s="34">
        <v>0</v>
      </c>
      <c r="I414" s="34">
        <f t="shared" si="7"/>
        <v>0</v>
      </c>
      <c r="J414" s="37" t="s">
        <v>445</v>
      </c>
    </row>
    <row r="415" spans="1:10" ht="15" customHeight="1">
      <c r="A415" s="295"/>
      <c r="B415" s="296"/>
      <c r="C415" s="289" t="s">
        <v>354</v>
      </c>
      <c r="D415" s="290"/>
      <c r="E415" s="33">
        <v>14250</v>
      </c>
      <c r="F415" s="34">
        <v>0</v>
      </c>
      <c r="G415" s="35">
        <v>0</v>
      </c>
      <c r="H415" s="34">
        <v>0</v>
      </c>
      <c r="I415" s="34">
        <f t="shared" si="7"/>
        <v>0</v>
      </c>
      <c r="J415" s="37" t="s">
        <v>445</v>
      </c>
    </row>
    <row r="416" spans="1:10" ht="15" customHeight="1">
      <c r="A416" s="295"/>
      <c r="B416" s="288"/>
      <c r="C416" s="289" t="s">
        <v>358</v>
      </c>
      <c r="D416" s="290"/>
      <c r="E416" s="33">
        <v>0</v>
      </c>
      <c r="F416" s="34">
        <v>0</v>
      </c>
      <c r="G416" s="35">
        <v>0</v>
      </c>
      <c r="H416" s="34">
        <v>0</v>
      </c>
      <c r="I416" s="34">
        <f t="shared" si="7"/>
        <v>0</v>
      </c>
      <c r="J416" s="37" t="s">
        <v>445</v>
      </c>
    </row>
    <row r="417" spans="1:10" ht="17.25" customHeight="1">
      <c r="A417" s="295"/>
      <c r="B417" s="291" t="s">
        <v>438</v>
      </c>
      <c r="C417" s="292"/>
      <c r="D417" s="292"/>
      <c r="E417" s="28">
        <v>0</v>
      </c>
      <c r="F417" s="29">
        <v>0</v>
      </c>
      <c r="G417" s="30">
        <v>0</v>
      </c>
      <c r="H417" s="29">
        <f>H418</f>
        <v>0</v>
      </c>
      <c r="I417" s="29">
        <f t="shared" si="7"/>
        <v>0</v>
      </c>
      <c r="J417" s="31" t="s">
        <v>445</v>
      </c>
    </row>
    <row r="418" spans="1:10" ht="17.25" customHeight="1">
      <c r="A418" s="295"/>
      <c r="B418" s="8" t="s">
        <v>1</v>
      </c>
      <c r="C418" s="289" t="s">
        <v>356</v>
      </c>
      <c r="D418" s="290"/>
      <c r="E418" s="33">
        <v>0</v>
      </c>
      <c r="F418" s="34">
        <v>0</v>
      </c>
      <c r="G418" s="35">
        <v>0</v>
      </c>
      <c r="H418" s="34">
        <v>0</v>
      </c>
      <c r="I418" s="34">
        <f t="shared" si="7"/>
        <v>0</v>
      </c>
      <c r="J418" s="37" t="s">
        <v>445</v>
      </c>
    </row>
    <row r="419" spans="1:10" ht="17.25" customHeight="1">
      <c r="A419" s="295"/>
      <c r="B419" s="291" t="s">
        <v>355</v>
      </c>
      <c r="C419" s="292"/>
      <c r="D419" s="292"/>
      <c r="E419" s="28">
        <v>185000</v>
      </c>
      <c r="F419" s="29">
        <v>0</v>
      </c>
      <c r="G419" s="30">
        <v>0</v>
      </c>
      <c r="H419" s="29">
        <f>H420</f>
        <v>0</v>
      </c>
      <c r="I419" s="29">
        <f t="shared" si="7"/>
        <v>0</v>
      </c>
      <c r="J419" s="31" t="s">
        <v>445</v>
      </c>
    </row>
    <row r="420" spans="1:10" ht="17.25" customHeight="1">
      <c r="A420" s="295"/>
      <c r="B420" s="8" t="s">
        <v>1</v>
      </c>
      <c r="C420" s="289" t="s">
        <v>356</v>
      </c>
      <c r="D420" s="290"/>
      <c r="E420" s="33">
        <v>185000</v>
      </c>
      <c r="F420" s="34">
        <v>0</v>
      </c>
      <c r="G420" s="35">
        <v>0</v>
      </c>
      <c r="H420" s="34">
        <v>0</v>
      </c>
      <c r="I420" s="34">
        <f t="shared" si="7"/>
        <v>0</v>
      </c>
      <c r="J420" s="37" t="s">
        <v>445</v>
      </c>
    </row>
    <row r="421" spans="1:10" ht="17.25" customHeight="1">
      <c r="A421" s="295"/>
      <c r="B421" s="291" t="s">
        <v>439</v>
      </c>
      <c r="C421" s="292"/>
      <c r="D421" s="292"/>
      <c r="E421" s="28">
        <v>0</v>
      </c>
      <c r="F421" s="29">
        <v>0</v>
      </c>
      <c r="G421" s="30">
        <v>0</v>
      </c>
      <c r="H421" s="29">
        <f>H422</f>
        <v>0</v>
      </c>
      <c r="I421" s="29">
        <f t="shared" si="7"/>
        <v>0</v>
      </c>
      <c r="J421" s="31" t="s">
        <v>445</v>
      </c>
    </row>
    <row r="422" spans="1:10" ht="17.25" customHeight="1">
      <c r="A422" s="295"/>
      <c r="B422" s="8" t="s">
        <v>1</v>
      </c>
      <c r="C422" s="289" t="s">
        <v>27</v>
      </c>
      <c r="D422" s="290"/>
      <c r="E422" s="33">
        <v>0</v>
      </c>
      <c r="F422" s="34">
        <v>0</v>
      </c>
      <c r="G422" s="35">
        <v>0</v>
      </c>
      <c r="H422" s="34">
        <v>0</v>
      </c>
      <c r="I422" s="34">
        <f t="shared" si="7"/>
        <v>0</v>
      </c>
      <c r="J422" s="37" t="s">
        <v>445</v>
      </c>
    </row>
    <row r="423" spans="1:10" ht="27" customHeight="1">
      <c r="A423" s="295"/>
      <c r="B423" s="291" t="s">
        <v>440</v>
      </c>
      <c r="C423" s="292"/>
      <c r="D423" s="292"/>
      <c r="E423" s="28">
        <v>0</v>
      </c>
      <c r="F423" s="29">
        <v>0</v>
      </c>
      <c r="G423" s="30">
        <v>0</v>
      </c>
      <c r="H423" s="29">
        <f>H424</f>
        <v>0</v>
      </c>
      <c r="I423" s="29">
        <f t="shared" si="7"/>
        <v>0</v>
      </c>
      <c r="J423" s="31" t="s">
        <v>445</v>
      </c>
    </row>
    <row r="424" spans="1:10" ht="17.25" customHeight="1">
      <c r="A424" s="295"/>
      <c r="B424" s="8" t="s">
        <v>1</v>
      </c>
      <c r="C424" s="289" t="s">
        <v>441</v>
      </c>
      <c r="D424" s="290"/>
      <c r="E424" s="33">
        <v>0</v>
      </c>
      <c r="F424" s="34">
        <v>0</v>
      </c>
      <c r="G424" s="35">
        <v>0</v>
      </c>
      <c r="H424" s="34">
        <v>0</v>
      </c>
      <c r="I424" s="34">
        <f t="shared" si="7"/>
        <v>0</v>
      </c>
      <c r="J424" s="37" t="s">
        <v>445</v>
      </c>
    </row>
    <row r="425" spans="1:10" ht="17.25" customHeight="1">
      <c r="A425" s="295"/>
      <c r="B425" s="291" t="s">
        <v>357</v>
      </c>
      <c r="C425" s="292"/>
      <c r="D425" s="292"/>
      <c r="E425" s="28">
        <v>441085</v>
      </c>
      <c r="F425" s="29">
        <v>74040</v>
      </c>
      <c r="G425" s="30">
        <v>16.79</v>
      </c>
      <c r="H425" s="29">
        <f>SUM(H426:H430)</f>
        <v>74040</v>
      </c>
      <c r="I425" s="29">
        <f t="shared" si="7"/>
        <v>0</v>
      </c>
      <c r="J425" s="31" t="s">
        <v>445</v>
      </c>
    </row>
    <row r="426" spans="1:10" ht="30.75" customHeight="1">
      <c r="A426" s="295"/>
      <c r="B426" s="287" t="s">
        <v>1</v>
      </c>
      <c r="C426" s="289" t="s">
        <v>353</v>
      </c>
      <c r="D426" s="290"/>
      <c r="E426" s="33">
        <v>30000</v>
      </c>
      <c r="F426" s="34">
        <v>0</v>
      </c>
      <c r="G426" s="35">
        <v>0</v>
      </c>
      <c r="H426" s="34">
        <v>0</v>
      </c>
      <c r="I426" s="34">
        <f t="shared" si="7"/>
        <v>0</v>
      </c>
      <c r="J426" s="37" t="s">
        <v>445</v>
      </c>
    </row>
    <row r="427" spans="1:10" ht="16.5" customHeight="1">
      <c r="A427" s="295"/>
      <c r="B427" s="296"/>
      <c r="C427" s="289" t="s">
        <v>351</v>
      </c>
      <c r="D427" s="290"/>
      <c r="E427" s="33">
        <v>230000</v>
      </c>
      <c r="F427" s="34">
        <v>63000</v>
      </c>
      <c r="G427" s="35">
        <v>27.39</v>
      </c>
      <c r="H427" s="34">
        <v>63000</v>
      </c>
      <c r="I427" s="34">
        <f t="shared" si="7"/>
        <v>0</v>
      </c>
      <c r="J427" s="37" t="s">
        <v>445</v>
      </c>
    </row>
    <row r="428" spans="1:10" ht="15" customHeight="1">
      <c r="A428" s="295"/>
      <c r="B428" s="296"/>
      <c r="C428" s="289" t="s">
        <v>442</v>
      </c>
      <c r="D428" s="290"/>
      <c r="E428" s="33">
        <v>0</v>
      </c>
      <c r="F428" s="34">
        <v>0</v>
      </c>
      <c r="G428" s="35">
        <v>0</v>
      </c>
      <c r="H428" s="34">
        <v>0</v>
      </c>
      <c r="I428" s="34">
        <f t="shared" si="7"/>
        <v>0</v>
      </c>
      <c r="J428" s="37" t="s">
        <v>445</v>
      </c>
    </row>
    <row r="429" spans="1:10" ht="14.25" customHeight="1">
      <c r="A429" s="295"/>
      <c r="B429" s="296"/>
      <c r="C429" s="289" t="s">
        <v>358</v>
      </c>
      <c r="D429" s="290"/>
      <c r="E429" s="33">
        <v>67400</v>
      </c>
      <c r="F429" s="34">
        <v>11040</v>
      </c>
      <c r="G429" s="35">
        <v>16.38</v>
      </c>
      <c r="H429" s="34">
        <v>11040</v>
      </c>
      <c r="I429" s="34">
        <f t="shared" si="7"/>
        <v>0</v>
      </c>
      <c r="J429" s="37" t="s">
        <v>445</v>
      </c>
    </row>
    <row r="430" spans="1:10" ht="27" customHeight="1">
      <c r="A430" s="295"/>
      <c r="B430" s="288"/>
      <c r="C430" s="289" t="s">
        <v>359</v>
      </c>
      <c r="D430" s="290"/>
      <c r="E430" s="33">
        <v>113685</v>
      </c>
      <c r="F430" s="34">
        <v>0</v>
      </c>
      <c r="G430" s="35">
        <v>0</v>
      </c>
      <c r="H430" s="34">
        <v>0</v>
      </c>
      <c r="I430" s="34">
        <f t="shared" si="7"/>
        <v>0</v>
      </c>
      <c r="J430" s="37" t="s">
        <v>445</v>
      </c>
    </row>
    <row r="431" spans="1:10" ht="21.75" customHeight="1">
      <c r="A431" s="293" t="s">
        <v>360</v>
      </c>
      <c r="B431" s="294"/>
      <c r="C431" s="294"/>
      <c r="D431" s="294"/>
      <c r="E431" s="52">
        <v>85825393</v>
      </c>
      <c r="F431" s="53">
        <v>27898201</v>
      </c>
      <c r="G431" s="54">
        <v>32.51</v>
      </c>
      <c r="H431" s="53">
        <f>H432+H434+H442+H444+H453+H460+H467+H469+H471</f>
        <v>26997630.050000001</v>
      </c>
      <c r="I431" s="53">
        <f t="shared" si="7"/>
        <v>900570.94999999925</v>
      </c>
      <c r="J431" s="55" t="s">
        <v>445</v>
      </c>
    </row>
    <row r="432" spans="1:10" ht="19.5" customHeight="1">
      <c r="A432" s="27" t="s">
        <v>1</v>
      </c>
      <c r="B432" s="291" t="s">
        <v>361</v>
      </c>
      <c r="C432" s="292"/>
      <c r="D432" s="292"/>
      <c r="E432" s="28">
        <v>1651910</v>
      </c>
      <c r="F432" s="29">
        <v>562159</v>
      </c>
      <c r="G432" s="30">
        <v>34.03</v>
      </c>
      <c r="H432" s="29">
        <f>H433</f>
        <v>465678.5</v>
      </c>
      <c r="I432" s="29">
        <f t="shared" si="7"/>
        <v>96480.5</v>
      </c>
      <c r="J432" s="31" t="s">
        <v>445</v>
      </c>
    </row>
    <row r="433" spans="1:10" ht="153" customHeight="1">
      <c r="A433" s="79" t="s">
        <v>488</v>
      </c>
      <c r="B433" s="80" t="s">
        <v>1</v>
      </c>
      <c r="C433" s="284" t="s">
        <v>362</v>
      </c>
      <c r="D433" s="285"/>
      <c r="E433" s="42">
        <v>1651910</v>
      </c>
      <c r="F433" s="43">
        <v>562159</v>
      </c>
      <c r="G433" s="44">
        <v>34.03</v>
      </c>
      <c r="H433" s="43">
        <v>465678.5</v>
      </c>
      <c r="I433" s="43">
        <f t="shared" si="7"/>
        <v>96480.5</v>
      </c>
      <c r="J433" s="70" t="s">
        <v>472</v>
      </c>
    </row>
    <row r="434" spans="1:10" ht="19.5" customHeight="1">
      <c r="A434" s="32"/>
      <c r="B434" s="299" t="s">
        <v>363</v>
      </c>
      <c r="C434" s="300"/>
      <c r="D434" s="300"/>
      <c r="E434" s="59">
        <v>34778429</v>
      </c>
      <c r="F434" s="60">
        <v>11525773</v>
      </c>
      <c r="G434" s="61">
        <v>33.14</v>
      </c>
      <c r="H434" s="60">
        <f>SUM(H435:H441)</f>
        <v>11275773.190000001</v>
      </c>
      <c r="I434" s="60">
        <f t="shared" si="7"/>
        <v>249999.80999999866</v>
      </c>
      <c r="J434" s="62" t="s">
        <v>445</v>
      </c>
    </row>
    <row r="435" spans="1:10" ht="17.25" customHeight="1">
      <c r="A435" s="32"/>
      <c r="B435" s="287" t="s">
        <v>1</v>
      </c>
      <c r="C435" s="289" t="s">
        <v>364</v>
      </c>
      <c r="D435" s="290"/>
      <c r="E435" s="33">
        <v>5152200</v>
      </c>
      <c r="F435" s="34">
        <v>2625200</v>
      </c>
      <c r="G435" s="35">
        <v>50.95</v>
      </c>
      <c r="H435" s="34">
        <v>2625200</v>
      </c>
      <c r="I435" s="34">
        <f t="shared" si="7"/>
        <v>0</v>
      </c>
      <c r="J435" s="37" t="s">
        <v>445</v>
      </c>
    </row>
    <row r="436" spans="1:10" ht="17.25" customHeight="1">
      <c r="A436" s="32"/>
      <c r="B436" s="296"/>
      <c r="C436" s="289" t="s">
        <v>365</v>
      </c>
      <c r="D436" s="290"/>
      <c r="E436" s="33">
        <v>11380000</v>
      </c>
      <c r="F436" s="34">
        <v>5700000</v>
      </c>
      <c r="G436" s="35">
        <v>50.09</v>
      </c>
      <c r="H436" s="34">
        <v>5700000</v>
      </c>
      <c r="I436" s="34">
        <f t="shared" si="7"/>
        <v>0</v>
      </c>
      <c r="J436" s="37" t="s">
        <v>445</v>
      </c>
    </row>
    <row r="437" spans="1:10" ht="41.25" customHeight="1">
      <c r="A437" s="32"/>
      <c r="B437" s="296"/>
      <c r="C437" s="289" t="s">
        <v>366</v>
      </c>
      <c r="D437" s="290"/>
      <c r="E437" s="33">
        <v>500000</v>
      </c>
      <c r="F437" s="34">
        <v>500000</v>
      </c>
      <c r="G437" s="35">
        <v>100</v>
      </c>
      <c r="H437" s="34">
        <v>250000</v>
      </c>
      <c r="I437" s="34">
        <f t="shared" si="7"/>
        <v>250000</v>
      </c>
      <c r="J437" s="72" t="s">
        <v>470</v>
      </c>
    </row>
    <row r="438" spans="1:10" ht="17.25" customHeight="1">
      <c r="A438" s="32"/>
      <c r="B438" s="296"/>
      <c r="C438" s="289" t="s">
        <v>367</v>
      </c>
      <c r="D438" s="290"/>
      <c r="E438" s="33">
        <v>100000</v>
      </c>
      <c r="F438" s="34">
        <v>0</v>
      </c>
      <c r="G438" s="35">
        <v>0</v>
      </c>
      <c r="H438" s="34">
        <v>0</v>
      </c>
      <c r="I438" s="34">
        <f t="shared" si="7"/>
        <v>0</v>
      </c>
      <c r="J438" s="37" t="s">
        <v>445</v>
      </c>
    </row>
    <row r="439" spans="1:10" ht="17.25" customHeight="1">
      <c r="A439" s="32"/>
      <c r="B439" s="296"/>
      <c r="C439" s="289" t="s">
        <v>368</v>
      </c>
      <c r="D439" s="290"/>
      <c r="E439" s="33">
        <v>16797629</v>
      </c>
      <c r="F439" s="34">
        <v>2578561</v>
      </c>
      <c r="G439" s="35">
        <v>15.35</v>
      </c>
      <c r="H439" s="34">
        <v>2578560.98</v>
      </c>
      <c r="I439" s="34">
        <f t="shared" si="7"/>
        <v>2.0000000018626451E-2</v>
      </c>
      <c r="J439" s="37" t="s">
        <v>445</v>
      </c>
    </row>
    <row r="440" spans="1:10" ht="29.25" customHeight="1">
      <c r="A440" s="32"/>
      <c r="B440" s="296"/>
      <c r="C440" s="289" t="s">
        <v>369</v>
      </c>
      <c r="D440" s="290"/>
      <c r="E440" s="33">
        <v>348600</v>
      </c>
      <c r="F440" s="34">
        <v>122012</v>
      </c>
      <c r="G440" s="35">
        <v>35</v>
      </c>
      <c r="H440" s="34">
        <v>122012.20999999999</v>
      </c>
      <c r="I440" s="34">
        <f t="shared" si="7"/>
        <v>-0.20999999999185093</v>
      </c>
      <c r="J440" s="37" t="s">
        <v>445</v>
      </c>
    </row>
    <row r="441" spans="1:10" ht="24.75" customHeight="1">
      <c r="A441" s="32"/>
      <c r="B441" s="288"/>
      <c r="C441" s="289" t="s">
        <v>370</v>
      </c>
      <c r="D441" s="290"/>
      <c r="E441" s="33">
        <v>500000</v>
      </c>
      <c r="F441" s="34">
        <v>0</v>
      </c>
      <c r="G441" s="35">
        <v>0</v>
      </c>
      <c r="H441" s="34">
        <v>0</v>
      </c>
      <c r="I441" s="34">
        <f t="shared" si="7"/>
        <v>0</v>
      </c>
      <c r="J441" s="37" t="s">
        <v>445</v>
      </c>
    </row>
    <row r="442" spans="1:10" ht="19.5" customHeight="1">
      <c r="A442" s="32"/>
      <c r="B442" s="291" t="s">
        <v>371</v>
      </c>
      <c r="C442" s="292"/>
      <c r="D442" s="292"/>
      <c r="E442" s="28">
        <v>300000</v>
      </c>
      <c r="F442" s="29">
        <v>300000</v>
      </c>
      <c r="G442" s="30">
        <v>100</v>
      </c>
      <c r="H442" s="29">
        <f>H443</f>
        <v>150000</v>
      </c>
      <c r="I442" s="29">
        <f t="shared" si="7"/>
        <v>150000</v>
      </c>
      <c r="J442" s="31" t="s">
        <v>445</v>
      </c>
    </row>
    <row r="443" spans="1:10" ht="41.25" customHeight="1">
      <c r="A443" s="32"/>
      <c r="B443" s="8" t="s">
        <v>1</v>
      </c>
      <c r="C443" s="289" t="s">
        <v>372</v>
      </c>
      <c r="D443" s="290"/>
      <c r="E443" s="33">
        <v>300000</v>
      </c>
      <c r="F443" s="34">
        <v>300000</v>
      </c>
      <c r="G443" s="35">
        <v>100</v>
      </c>
      <c r="H443" s="34">
        <v>150000</v>
      </c>
      <c r="I443" s="34">
        <f t="shared" si="7"/>
        <v>150000</v>
      </c>
      <c r="J443" s="72" t="s">
        <v>470</v>
      </c>
    </row>
    <row r="444" spans="1:10" ht="19.5" customHeight="1">
      <c r="A444" s="32"/>
      <c r="B444" s="291" t="s">
        <v>373</v>
      </c>
      <c r="C444" s="292"/>
      <c r="D444" s="292"/>
      <c r="E444" s="28">
        <v>18153428</v>
      </c>
      <c r="F444" s="29">
        <v>3674158</v>
      </c>
      <c r="G444" s="30">
        <v>20.239999999999998</v>
      </c>
      <c r="H444" s="29">
        <f>SUM(H445:H452)</f>
        <v>3674158.41</v>
      </c>
      <c r="I444" s="29">
        <f t="shared" si="7"/>
        <v>-0.41000000014901161</v>
      </c>
      <c r="J444" s="31" t="s">
        <v>445</v>
      </c>
    </row>
    <row r="445" spans="1:10" ht="19.5" customHeight="1">
      <c r="A445" s="295" t="s">
        <v>1</v>
      </c>
      <c r="B445" s="298"/>
      <c r="C445" s="289" t="s">
        <v>374</v>
      </c>
      <c r="D445" s="290"/>
      <c r="E445" s="33">
        <v>6795780</v>
      </c>
      <c r="F445" s="34">
        <v>3120780</v>
      </c>
      <c r="G445" s="35">
        <v>45.92</v>
      </c>
      <c r="H445" s="34">
        <v>3120780</v>
      </c>
      <c r="I445" s="34">
        <f t="shared" si="7"/>
        <v>0</v>
      </c>
      <c r="J445" s="37" t="s">
        <v>445</v>
      </c>
    </row>
    <row r="446" spans="1:10" ht="26.25" customHeight="1">
      <c r="A446" s="295"/>
      <c r="B446" s="298"/>
      <c r="C446" s="289" t="s">
        <v>375</v>
      </c>
      <c r="D446" s="290"/>
      <c r="E446" s="33">
        <v>400000</v>
      </c>
      <c r="F446" s="34">
        <v>269832</v>
      </c>
      <c r="G446" s="35">
        <v>67.459999999999994</v>
      </c>
      <c r="H446" s="34">
        <v>269832</v>
      </c>
      <c r="I446" s="34">
        <f t="shared" si="7"/>
        <v>0</v>
      </c>
      <c r="J446" s="37" t="s">
        <v>445</v>
      </c>
    </row>
    <row r="447" spans="1:10" ht="26.25" customHeight="1">
      <c r="A447" s="295"/>
      <c r="B447" s="298"/>
      <c r="C447" s="289" t="s">
        <v>376</v>
      </c>
      <c r="D447" s="290"/>
      <c r="E447" s="33">
        <v>50000</v>
      </c>
      <c r="F447" s="34">
        <v>0</v>
      </c>
      <c r="G447" s="35">
        <v>0</v>
      </c>
      <c r="H447" s="34">
        <v>0</v>
      </c>
      <c r="I447" s="34">
        <f t="shared" si="7"/>
        <v>0</v>
      </c>
      <c r="J447" s="37" t="s">
        <v>445</v>
      </c>
    </row>
    <row r="448" spans="1:10" ht="26.25" customHeight="1">
      <c r="A448" s="295"/>
      <c r="B448" s="298"/>
      <c r="C448" s="289" t="s">
        <v>377</v>
      </c>
      <c r="D448" s="290"/>
      <c r="E448" s="33">
        <v>102500</v>
      </c>
      <c r="F448" s="34">
        <v>0</v>
      </c>
      <c r="G448" s="35">
        <v>0</v>
      </c>
      <c r="H448" s="34">
        <v>0</v>
      </c>
      <c r="I448" s="34">
        <f t="shared" si="7"/>
        <v>0</v>
      </c>
      <c r="J448" s="37" t="s">
        <v>445</v>
      </c>
    </row>
    <row r="449" spans="1:10" ht="26.25" customHeight="1">
      <c r="A449" s="295"/>
      <c r="B449" s="298"/>
      <c r="C449" s="289" t="s">
        <v>378</v>
      </c>
      <c r="D449" s="290"/>
      <c r="E449" s="33">
        <v>220000</v>
      </c>
      <c r="F449" s="34">
        <v>0</v>
      </c>
      <c r="G449" s="35">
        <v>0</v>
      </c>
      <c r="H449" s="34">
        <v>0</v>
      </c>
      <c r="I449" s="34">
        <f t="shared" si="7"/>
        <v>0</v>
      </c>
      <c r="J449" s="37" t="s">
        <v>445</v>
      </c>
    </row>
    <row r="450" spans="1:10" ht="26.25" customHeight="1">
      <c r="A450" s="295"/>
      <c r="B450" s="298"/>
      <c r="C450" s="289" t="s">
        <v>376</v>
      </c>
      <c r="D450" s="290"/>
      <c r="E450" s="33">
        <v>350000</v>
      </c>
      <c r="F450" s="34">
        <v>0</v>
      </c>
      <c r="G450" s="35">
        <v>0</v>
      </c>
      <c r="H450" s="34">
        <v>0</v>
      </c>
      <c r="I450" s="34">
        <f t="shared" si="7"/>
        <v>0</v>
      </c>
      <c r="J450" s="37" t="s">
        <v>445</v>
      </c>
    </row>
    <row r="451" spans="1:10" ht="15" customHeight="1">
      <c r="A451" s="295"/>
      <c r="B451" s="298"/>
      <c r="C451" s="289" t="s">
        <v>379</v>
      </c>
      <c r="D451" s="290"/>
      <c r="E451" s="33">
        <v>9512148</v>
      </c>
      <c r="F451" s="34">
        <v>283546</v>
      </c>
      <c r="G451" s="35">
        <v>2.98</v>
      </c>
      <c r="H451" s="34">
        <v>283546.40999999997</v>
      </c>
      <c r="I451" s="34">
        <f t="shared" si="7"/>
        <v>-0.40999999997438863</v>
      </c>
      <c r="J451" s="37" t="s">
        <v>445</v>
      </c>
    </row>
    <row r="452" spans="1:10" ht="26.25" customHeight="1">
      <c r="A452" s="295"/>
      <c r="B452" s="298"/>
      <c r="C452" s="289" t="s">
        <v>380</v>
      </c>
      <c r="D452" s="290"/>
      <c r="E452" s="33">
        <v>723000</v>
      </c>
      <c r="F452" s="34">
        <v>0</v>
      </c>
      <c r="G452" s="35">
        <v>0</v>
      </c>
      <c r="H452" s="34">
        <v>0</v>
      </c>
      <c r="I452" s="34">
        <f t="shared" si="7"/>
        <v>0</v>
      </c>
      <c r="J452" s="37" t="s">
        <v>445</v>
      </c>
    </row>
    <row r="453" spans="1:10" ht="19.5" customHeight="1">
      <c r="A453" s="32" t="s">
        <v>1</v>
      </c>
      <c r="B453" s="291" t="s">
        <v>381</v>
      </c>
      <c r="C453" s="292"/>
      <c r="D453" s="292"/>
      <c r="E453" s="28">
        <v>12468907</v>
      </c>
      <c r="F453" s="29">
        <v>6217629</v>
      </c>
      <c r="G453" s="30">
        <v>49.87</v>
      </c>
      <c r="H453" s="29">
        <f>SUM(H454:H459)</f>
        <v>5813537</v>
      </c>
      <c r="I453" s="29">
        <f t="shared" si="7"/>
        <v>404092</v>
      </c>
      <c r="J453" s="31" t="s">
        <v>445</v>
      </c>
    </row>
    <row r="454" spans="1:10" ht="15.75" customHeight="1">
      <c r="A454" s="32"/>
      <c r="B454" s="287" t="s">
        <v>1</v>
      </c>
      <c r="C454" s="289" t="s">
        <v>382</v>
      </c>
      <c r="D454" s="290"/>
      <c r="E454" s="33">
        <v>11831809</v>
      </c>
      <c r="F454" s="34">
        <v>5812100</v>
      </c>
      <c r="G454" s="35">
        <v>49.12</v>
      </c>
      <c r="H454" s="34">
        <v>5812100</v>
      </c>
      <c r="I454" s="34">
        <f t="shared" si="7"/>
        <v>0</v>
      </c>
      <c r="J454" s="37" t="s">
        <v>445</v>
      </c>
    </row>
    <row r="455" spans="1:10" ht="15.75" customHeight="1">
      <c r="A455" s="32"/>
      <c r="B455" s="296"/>
      <c r="C455" s="289" t="s">
        <v>383</v>
      </c>
      <c r="D455" s="290"/>
      <c r="E455" s="33">
        <v>50000</v>
      </c>
      <c r="F455" s="34">
        <v>0</v>
      </c>
      <c r="G455" s="35">
        <v>0</v>
      </c>
      <c r="H455" s="34">
        <v>0</v>
      </c>
      <c r="I455" s="34">
        <f t="shared" si="7"/>
        <v>0</v>
      </c>
      <c r="J455" s="37" t="s">
        <v>445</v>
      </c>
    </row>
    <row r="456" spans="1:10" ht="28.5" customHeight="1">
      <c r="A456" s="32"/>
      <c r="B456" s="296"/>
      <c r="C456" s="289" t="s">
        <v>468</v>
      </c>
      <c r="D456" s="290"/>
      <c r="E456" s="33">
        <v>33931</v>
      </c>
      <c r="F456" s="34">
        <v>0</v>
      </c>
      <c r="G456" s="35">
        <v>0</v>
      </c>
      <c r="H456" s="34">
        <v>0</v>
      </c>
      <c r="I456" s="34">
        <f t="shared" si="7"/>
        <v>0</v>
      </c>
      <c r="J456" s="37" t="s">
        <v>445</v>
      </c>
    </row>
    <row r="457" spans="1:10" ht="47.25" customHeight="1">
      <c r="A457" s="32"/>
      <c r="B457" s="296"/>
      <c r="C457" s="289" t="s">
        <v>469</v>
      </c>
      <c r="D457" s="290"/>
      <c r="E457" s="33">
        <v>404092</v>
      </c>
      <c r="F457" s="34">
        <v>404092</v>
      </c>
      <c r="G457" s="35">
        <v>100</v>
      </c>
      <c r="H457" s="34">
        <v>0</v>
      </c>
      <c r="I457" s="34">
        <f t="shared" si="7"/>
        <v>404092</v>
      </c>
      <c r="J457" s="72" t="s">
        <v>470</v>
      </c>
    </row>
    <row r="458" spans="1:10" ht="28.5" customHeight="1">
      <c r="A458" s="32"/>
      <c r="B458" s="296"/>
      <c r="C458" s="289" t="s">
        <v>384</v>
      </c>
      <c r="D458" s="290"/>
      <c r="E458" s="33">
        <v>147638</v>
      </c>
      <c r="F458" s="34">
        <v>0</v>
      </c>
      <c r="G458" s="35">
        <v>0</v>
      </c>
      <c r="H458" s="34">
        <v>0</v>
      </c>
      <c r="I458" s="34">
        <f t="shared" ref="I458:I483" si="8">+F458-H458</f>
        <v>0</v>
      </c>
      <c r="J458" s="37" t="s">
        <v>445</v>
      </c>
    </row>
    <row r="459" spans="1:10" ht="19.5" customHeight="1">
      <c r="A459" s="32"/>
      <c r="B459" s="288"/>
      <c r="C459" s="289" t="s">
        <v>106</v>
      </c>
      <c r="D459" s="290"/>
      <c r="E459" s="33">
        <v>1437</v>
      </c>
      <c r="F459" s="34">
        <v>1437</v>
      </c>
      <c r="G459" s="35">
        <v>100</v>
      </c>
      <c r="H459" s="34">
        <v>1437</v>
      </c>
      <c r="I459" s="34">
        <f t="shared" si="8"/>
        <v>0</v>
      </c>
      <c r="J459" s="37" t="s">
        <v>445</v>
      </c>
    </row>
    <row r="460" spans="1:10" ht="19.5" customHeight="1">
      <c r="A460" s="32"/>
      <c r="B460" s="291" t="s">
        <v>385</v>
      </c>
      <c r="C460" s="292"/>
      <c r="D460" s="292"/>
      <c r="E460" s="28">
        <v>16009481</v>
      </c>
      <c r="F460" s="29">
        <v>4800494</v>
      </c>
      <c r="G460" s="30">
        <v>29.99</v>
      </c>
      <c r="H460" s="29">
        <f>SUM(H461:H466)</f>
        <v>4800493.59</v>
      </c>
      <c r="I460" s="29">
        <f t="shared" si="8"/>
        <v>0.41000000014901161</v>
      </c>
      <c r="J460" s="31" t="s">
        <v>445</v>
      </c>
    </row>
    <row r="461" spans="1:10" ht="15.75" customHeight="1">
      <c r="A461" s="32"/>
      <c r="B461" s="38" t="s">
        <v>1</v>
      </c>
      <c r="C461" s="289" t="s">
        <v>386</v>
      </c>
      <c r="D461" s="290"/>
      <c r="E461" s="33">
        <v>7451225</v>
      </c>
      <c r="F461" s="34">
        <v>3720000</v>
      </c>
      <c r="G461" s="35">
        <v>49.92</v>
      </c>
      <c r="H461" s="34">
        <v>3720000</v>
      </c>
      <c r="I461" s="34">
        <f t="shared" si="8"/>
        <v>0</v>
      </c>
      <c r="J461" s="37" t="s">
        <v>445</v>
      </c>
    </row>
    <row r="462" spans="1:10" ht="15" customHeight="1">
      <c r="A462" s="32"/>
      <c r="B462" s="39"/>
      <c r="C462" s="289" t="s">
        <v>387</v>
      </c>
      <c r="D462" s="290"/>
      <c r="E462" s="33">
        <v>255780</v>
      </c>
      <c r="F462" s="34">
        <v>0</v>
      </c>
      <c r="G462" s="35">
        <v>0</v>
      </c>
      <c r="H462" s="34">
        <v>0</v>
      </c>
      <c r="I462" s="34">
        <f t="shared" si="8"/>
        <v>0</v>
      </c>
      <c r="J462" s="37" t="s">
        <v>445</v>
      </c>
    </row>
    <row r="463" spans="1:10" ht="15.75" customHeight="1">
      <c r="A463" s="40"/>
      <c r="B463" s="41"/>
      <c r="C463" s="284" t="s">
        <v>388</v>
      </c>
      <c r="D463" s="285"/>
      <c r="E463" s="42">
        <v>2280000</v>
      </c>
      <c r="F463" s="43">
        <v>0</v>
      </c>
      <c r="G463" s="44">
        <v>0</v>
      </c>
      <c r="H463" s="43">
        <v>0</v>
      </c>
      <c r="I463" s="43">
        <f t="shared" si="8"/>
        <v>0</v>
      </c>
      <c r="J463" s="45" t="s">
        <v>445</v>
      </c>
    </row>
    <row r="464" spans="1:10" ht="15.75" customHeight="1">
      <c r="A464" s="32"/>
      <c r="B464" s="39"/>
      <c r="C464" s="297" t="s">
        <v>389</v>
      </c>
      <c r="D464" s="288"/>
      <c r="E464" s="46">
        <v>4145450</v>
      </c>
      <c r="F464" s="47">
        <v>1080494</v>
      </c>
      <c r="G464" s="48">
        <v>26.06</v>
      </c>
      <c r="H464" s="47">
        <v>1080493.5899999999</v>
      </c>
      <c r="I464" s="47">
        <f t="shared" si="8"/>
        <v>0.41000000014901161</v>
      </c>
      <c r="J464" s="57" t="s">
        <v>445</v>
      </c>
    </row>
    <row r="465" spans="1:10" ht="26.25" customHeight="1">
      <c r="A465" s="32"/>
      <c r="B465" s="39"/>
      <c r="C465" s="289" t="s">
        <v>390</v>
      </c>
      <c r="D465" s="290"/>
      <c r="E465" s="33">
        <v>277000</v>
      </c>
      <c r="F465" s="34">
        <v>0</v>
      </c>
      <c r="G465" s="35">
        <v>0</v>
      </c>
      <c r="H465" s="34">
        <v>0</v>
      </c>
      <c r="I465" s="34">
        <f t="shared" si="8"/>
        <v>0</v>
      </c>
      <c r="J465" s="37" t="s">
        <v>445</v>
      </c>
    </row>
    <row r="466" spans="1:10" ht="16.5" customHeight="1">
      <c r="A466" s="32"/>
      <c r="B466" s="50"/>
      <c r="C466" s="289" t="s">
        <v>391</v>
      </c>
      <c r="D466" s="290"/>
      <c r="E466" s="33">
        <v>1600026</v>
      </c>
      <c r="F466" s="34">
        <v>0</v>
      </c>
      <c r="G466" s="35">
        <v>0</v>
      </c>
      <c r="H466" s="34">
        <v>0</v>
      </c>
      <c r="I466" s="34">
        <f t="shared" si="8"/>
        <v>0</v>
      </c>
      <c r="J466" s="37" t="s">
        <v>445</v>
      </c>
    </row>
    <row r="467" spans="1:10" ht="19.5" customHeight="1">
      <c r="A467" s="32"/>
      <c r="B467" s="291" t="s">
        <v>392</v>
      </c>
      <c r="C467" s="292"/>
      <c r="D467" s="292"/>
      <c r="E467" s="28">
        <v>862148</v>
      </c>
      <c r="F467" s="29">
        <v>416900</v>
      </c>
      <c r="G467" s="30">
        <v>48.36</v>
      </c>
      <c r="H467" s="29">
        <f>H468</f>
        <v>416900</v>
      </c>
      <c r="I467" s="29">
        <f t="shared" si="8"/>
        <v>0</v>
      </c>
      <c r="J467" s="31" t="s">
        <v>445</v>
      </c>
    </row>
    <row r="468" spans="1:10" ht="19.5" customHeight="1">
      <c r="A468" s="32"/>
      <c r="B468" s="8" t="s">
        <v>1</v>
      </c>
      <c r="C468" s="289" t="s">
        <v>393</v>
      </c>
      <c r="D468" s="290"/>
      <c r="E468" s="33">
        <v>862148</v>
      </c>
      <c r="F468" s="34">
        <v>416900</v>
      </c>
      <c r="G468" s="35">
        <v>48.36</v>
      </c>
      <c r="H468" s="34">
        <v>416900</v>
      </c>
      <c r="I468" s="34">
        <f t="shared" si="8"/>
        <v>0</v>
      </c>
      <c r="J468" s="37" t="s">
        <v>445</v>
      </c>
    </row>
    <row r="469" spans="1:10" ht="19.5" customHeight="1">
      <c r="A469" s="32"/>
      <c r="B469" s="291" t="s">
        <v>394</v>
      </c>
      <c r="C469" s="292"/>
      <c r="D469" s="292"/>
      <c r="E469" s="28">
        <v>1200000</v>
      </c>
      <c r="F469" s="29">
        <v>0</v>
      </c>
      <c r="G469" s="30">
        <v>0</v>
      </c>
      <c r="H469" s="29">
        <f>H470</f>
        <v>0</v>
      </c>
      <c r="I469" s="29">
        <f t="shared" si="8"/>
        <v>0</v>
      </c>
      <c r="J469" s="31" t="s">
        <v>445</v>
      </c>
    </row>
    <row r="470" spans="1:10" ht="18.75" customHeight="1">
      <c r="A470" s="32"/>
      <c r="B470" s="8" t="s">
        <v>1</v>
      </c>
      <c r="C470" s="289" t="s">
        <v>395</v>
      </c>
      <c r="D470" s="290"/>
      <c r="E470" s="33">
        <v>1200000</v>
      </c>
      <c r="F470" s="34">
        <v>0</v>
      </c>
      <c r="G470" s="35">
        <v>0</v>
      </c>
      <c r="H470" s="34">
        <v>0</v>
      </c>
      <c r="I470" s="34">
        <f t="shared" si="8"/>
        <v>0</v>
      </c>
      <c r="J470" s="37" t="s">
        <v>445</v>
      </c>
    </row>
    <row r="471" spans="1:10" ht="19.5" customHeight="1">
      <c r="A471" s="32"/>
      <c r="B471" s="291" t="s">
        <v>396</v>
      </c>
      <c r="C471" s="292"/>
      <c r="D471" s="292"/>
      <c r="E471" s="28">
        <v>401090</v>
      </c>
      <c r="F471" s="29">
        <v>401089</v>
      </c>
      <c r="G471" s="30">
        <v>100</v>
      </c>
      <c r="H471" s="29">
        <f>SUM(H472:H472)</f>
        <v>401089.36</v>
      </c>
      <c r="I471" s="29">
        <f t="shared" si="8"/>
        <v>-0.35999999998603016</v>
      </c>
      <c r="J471" s="31" t="s">
        <v>445</v>
      </c>
    </row>
    <row r="472" spans="1:10" ht="17.25" customHeight="1">
      <c r="A472" s="58"/>
      <c r="B472" s="81"/>
      <c r="C472" s="289" t="s">
        <v>397</v>
      </c>
      <c r="D472" s="290"/>
      <c r="E472" s="33">
        <v>401090</v>
      </c>
      <c r="F472" s="34">
        <v>401089</v>
      </c>
      <c r="G472" s="35">
        <v>100</v>
      </c>
      <c r="H472" s="34">
        <v>401089.36</v>
      </c>
      <c r="I472" s="34">
        <f t="shared" si="8"/>
        <v>-0.35999999998603016</v>
      </c>
      <c r="J472" s="37" t="s">
        <v>445</v>
      </c>
    </row>
    <row r="473" spans="1:10" ht="30" customHeight="1">
      <c r="A473" s="293" t="s">
        <v>398</v>
      </c>
      <c r="B473" s="294"/>
      <c r="C473" s="294"/>
      <c r="D473" s="294"/>
      <c r="E473" s="52">
        <v>936613</v>
      </c>
      <c r="F473" s="53">
        <v>379265</v>
      </c>
      <c r="G473" s="54">
        <v>40.49</v>
      </c>
      <c r="H473" s="53">
        <f>H474</f>
        <v>378430.07</v>
      </c>
      <c r="I473" s="53">
        <f t="shared" si="8"/>
        <v>834.92999999999302</v>
      </c>
      <c r="J473" s="55" t="s">
        <v>445</v>
      </c>
    </row>
    <row r="474" spans="1:10" ht="19.5" customHeight="1">
      <c r="A474" s="295" t="s">
        <v>1</v>
      </c>
      <c r="B474" s="291" t="s">
        <v>399</v>
      </c>
      <c r="C474" s="292"/>
      <c r="D474" s="292"/>
      <c r="E474" s="28">
        <v>936613</v>
      </c>
      <c r="F474" s="29">
        <v>379265</v>
      </c>
      <c r="G474" s="30">
        <v>40.49</v>
      </c>
      <c r="H474" s="29">
        <f>H475</f>
        <v>378430.07</v>
      </c>
      <c r="I474" s="29">
        <f t="shared" si="8"/>
        <v>834.92999999999302</v>
      </c>
      <c r="J474" s="31" t="s">
        <v>445</v>
      </c>
    </row>
    <row r="475" spans="1:10" ht="27.75" customHeight="1">
      <c r="A475" s="295"/>
      <c r="B475" s="8" t="s">
        <v>1</v>
      </c>
      <c r="C475" s="289" t="s">
        <v>400</v>
      </c>
      <c r="D475" s="290"/>
      <c r="E475" s="33">
        <v>936613</v>
      </c>
      <c r="F475" s="34">
        <v>379265</v>
      </c>
      <c r="G475" s="35">
        <v>40.49</v>
      </c>
      <c r="H475" s="34">
        <v>378430.07</v>
      </c>
      <c r="I475" s="34">
        <f t="shared" si="8"/>
        <v>834.92999999999302</v>
      </c>
      <c r="J475" s="37" t="s">
        <v>445</v>
      </c>
    </row>
    <row r="476" spans="1:10" ht="19.5" customHeight="1">
      <c r="A476" s="293" t="s">
        <v>401</v>
      </c>
      <c r="B476" s="294"/>
      <c r="C476" s="294"/>
      <c r="D476" s="294"/>
      <c r="E476" s="52">
        <v>4995000</v>
      </c>
      <c r="F476" s="53">
        <v>1669876</v>
      </c>
      <c r="G476" s="54">
        <v>33.43</v>
      </c>
      <c r="H476" s="53">
        <f>H477+H480</f>
        <v>1670475.78</v>
      </c>
      <c r="I476" s="53">
        <f t="shared" si="8"/>
        <v>-599.78000000002794</v>
      </c>
      <c r="J476" s="55" t="s">
        <v>445</v>
      </c>
    </row>
    <row r="477" spans="1:10" ht="19.5" customHeight="1">
      <c r="A477" s="27"/>
      <c r="B477" s="291" t="s">
        <v>402</v>
      </c>
      <c r="C477" s="292"/>
      <c r="D477" s="292"/>
      <c r="E477" s="28">
        <v>3308000</v>
      </c>
      <c r="F477" s="29">
        <v>1285000</v>
      </c>
      <c r="G477" s="30">
        <v>38.85</v>
      </c>
      <c r="H477" s="29">
        <f>SUM(H478:H479)</f>
        <v>1285000</v>
      </c>
      <c r="I477" s="29">
        <f t="shared" si="8"/>
        <v>0</v>
      </c>
      <c r="J477" s="31" t="s">
        <v>445</v>
      </c>
    </row>
    <row r="478" spans="1:10" ht="25.5" customHeight="1">
      <c r="A478" s="32"/>
      <c r="B478" s="287" t="s">
        <v>1</v>
      </c>
      <c r="C478" s="289" t="s">
        <v>489</v>
      </c>
      <c r="D478" s="290"/>
      <c r="E478" s="33">
        <v>2728000</v>
      </c>
      <c r="F478" s="34">
        <v>1270000</v>
      </c>
      <c r="G478" s="35">
        <v>46.55</v>
      </c>
      <c r="H478" s="34">
        <v>1270000</v>
      </c>
      <c r="I478" s="34">
        <f t="shared" si="8"/>
        <v>0</v>
      </c>
      <c r="J478" s="37" t="s">
        <v>445</v>
      </c>
    </row>
    <row r="479" spans="1:10" ht="15.75" customHeight="1">
      <c r="A479" s="32"/>
      <c r="B479" s="288"/>
      <c r="C479" s="289" t="s">
        <v>403</v>
      </c>
      <c r="D479" s="290"/>
      <c r="E479" s="33">
        <v>580000</v>
      </c>
      <c r="F479" s="34">
        <v>15000</v>
      </c>
      <c r="G479" s="35">
        <v>2.59</v>
      </c>
      <c r="H479" s="34">
        <v>15000</v>
      </c>
      <c r="I479" s="34">
        <f t="shared" si="8"/>
        <v>0</v>
      </c>
      <c r="J479" s="37" t="s">
        <v>445</v>
      </c>
    </row>
    <row r="480" spans="1:10" ht="19.5" customHeight="1">
      <c r="A480" s="32"/>
      <c r="B480" s="291" t="s">
        <v>404</v>
      </c>
      <c r="C480" s="292"/>
      <c r="D480" s="292"/>
      <c r="E480" s="28">
        <v>1687000</v>
      </c>
      <c r="F480" s="29">
        <v>384876</v>
      </c>
      <c r="G480" s="30">
        <v>22.81</v>
      </c>
      <c r="H480" s="29">
        <f>SUM(H481:H483)</f>
        <v>385475.78</v>
      </c>
      <c r="I480" s="29">
        <f t="shared" si="8"/>
        <v>-599.78000000002794</v>
      </c>
      <c r="J480" s="31" t="s">
        <v>445</v>
      </c>
    </row>
    <row r="481" spans="1:10" ht="29.25" customHeight="1">
      <c r="A481" s="32"/>
      <c r="B481" s="82" t="s">
        <v>1</v>
      </c>
      <c r="C481" s="289" t="s">
        <v>490</v>
      </c>
      <c r="D481" s="290"/>
      <c r="E481" s="33">
        <v>70000</v>
      </c>
      <c r="F481" s="34">
        <v>70000</v>
      </c>
      <c r="G481" s="35">
        <v>100</v>
      </c>
      <c r="H481" s="34">
        <v>70000</v>
      </c>
      <c r="I481" s="34">
        <f t="shared" si="8"/>
        <v>0</v>
      </c>
      <c r="J481" s="37" t="s">
        <v>445</v>
      </c>
    </row>
    <row r="482" spans="1:10" ht="17.25" customHeight="1">
      <c r="A482" s="32"/>
      <c r="B482" s="83"/>
      <c r="C482" s="289" t="s">
        <v>405</v>
      </c>
      <c r="D482" s="290"/>
      <c r="E482" s="33">
        <v>617000</v>
      </c>
      <c r="F482" s="34">
        <v>314876</v>
      </c>
      <c r="G482" s="35">
        <v>51.03</v>
      </c>
      <c r="H482" s="34">
        <v>315475.78000000003</v>
      </c>
      <c r="I482" s="34">
        <f t="shared" si="8"/>
        <v>-599.78000000002794</v>
      </c>
      <c r="J482" s="37" t="s">
        <v>445</v>
      </c>
    </row>
    <row r="483" spans="1:10">
      <c r="A483" s="40"/>
      <c r="B483" s="41"/>
      <c r="C483" s="284" t="s">
        <v>406</v>
      </c>
      <c r="D483" s="285"/>
      <c r="E483" s="42">
        <v>1000000</v>
      </c>
      <c r="F483" s="43">
        <v>0</v>
      </c>
      <c r="G483" s="44">
        <v>0</v>
      </c>
      <c r="H483" s="43">
        <v>0</v>
      </c>
      <c r="I483" s="43">
        <f t="shared" si="8"/>
        <v>0</v>
      </c>
      <c r="J483" s="45" t="s">
        <v>445</v>
      </c>
    </row>
    <row r="484" spans="1:10">
      <c r="A484" s="84" t="s">
        <v>1</v>
      </c>
      <c r="B484" s="286"/>
      <c r="C484" s="286"/>
      <c r="D484" s="85"/>
      <c r="E484" s="86">
        <v>973355087</v>
      </c>
      <c r="F484" s="87">
        <v>355889629</v>
      </c>
      <c r="G484" s="88">
        <v>36.56</v>
      </c>
      <c r="H484" s="87">
        <v>360487370.91999996</v>
      </c>
    </row>
    <row r="485" spans="1:10">
      <c r="E485" s="78">
        <f>E13+E45+E48+E69+E74+E143+E160+E171+E189++E255+E258+E277+E311+E316+E349+E366+E394+E409+E431+E473+E476+E243</f>
        <v>973355087</v>
      </c>
      <c r="F485" s="78">
        <f>F13+F45+F48+F69+F74+F143+F160+F171+F189++F255+F258+F277+F311+F316+F349+F366+F394+F409+F431+F473+F476+F243</f>
        <v>355889630</v>
      </c>
      <c r="H485" s="78">
        <f>H13+H45+H48+H69+H74+H143+H160+H171+H189++H255+H258+H277+H311+H316+H349+H366+H394+H409+H431+H473+H476+H243</f>
        <v>360487371.13</v>
      </c>
    </row>
    <row r="486" spans="1:10">
      <c r="E486" s="78">
        <f>E484-E485</f>
        <v>0</v>
      </c>
      <c r="F486" s="78">
        <f>F484-F485</f>
        <v>-1</v>
      </c>
      <c r="H486" s="78">
        <f>H484-H485</f>
        <v>-0.21000003814697266</v>
      </c>
    </row>
    <row r="487" spans="1:10">
      <c r="E487" s="78">
        <f>E484-E8</f>
        <v>0</v>
      </c>
      <c r="F487" s="78">
        <f>F484-F8</f>
        <v>-0.19999998807907104</v>
      </c>
      <c r="H487" s="78">
        <f>H484-H8</f>
        <v>0</v>
      </c>
    </row>
  </sheetData>
  <mergeCells count="552">
    <mergeCell ref="J206:J207"/>
    <mergeCell ref="A2:G2"/>
    <mergeCell ref="A3:J3"/>
    <mergeCell ref="A4:G4"/>
    <mergeCell ref="A5:C5"/>
    <mergeCell ref="D5:F5"/>
    <mergeCell ref="A6:B6"/>
    <mergeCell ref="C6:D6"/>
    <mergeCell ref="A7:B7"/>
    <mergeCell ref="C7:D7"/>
    <mergeCell ref="A8:D8"/>
    <mergeCell ref="C9:D9"/>
    <mergeCell ref="C12:D12"/>
    <mergeCell ref="A13:D13"/>
    <mergeCell ref="B14:D14"/>
    <mergeCell ref="B15:B18"/>
    <mergeCell ref="C15:D15"/>
    <mergeCell ref="C16:D16"/>
    <mergeCell ref="C17:D17"/>
    <mergeCell ref="C18:D18"/>
    <mergeCell ref="B19:D19"/>
    <mergeCell ref="C20:D20"/>
    <mergeCell ref="C21:D21"/>
    <mergeCell ref="C22:D22"/>
    <mergeCell ref="C23:D23"/>
    <mergeCell ref="C24:D24"/>
    <mergeCell ref="C25:D25"/>
    <mergeCell ref="C32:D32"/>
    <mergeCell ref="B33:D33"/>
    <mergeCell ref="B34:B35"/>
    <mergeCell ref="C34:D34"/>
    <mergeCell ref="C35:D35"/>
    <mergeCell ref="B36:D36"/>
    <mergeCell ref="C26:D26"/>
    <mergeCell ref="C27:D27"/>
    <mergeCell ref="C28:D28"/>
    <mergeCell ref="B29:D29"/>
    <mergeCell ref="C30:D30"/>
    <mergeCell ref="B31:D31"/>
    <mergeCell ref="C44:D44"/>
    <mergeCell ref="A45:D45"/>
    <mergeCell ref="A46:A47"/>
    <mergeCell ref="B46:D46"/>
    <mergeCell ref="C47:D47"/>
    <mergeCell ref="A48:D48"/>
    <mergeCell ref="A37:B38"/>
    <mergeCell ref="C37:D37"/>
    <mergeCell ref="C38:D38"/>
    <mergeCell ref="A39:A44"/>
    <mergeCell ref="B39:D39"/>
    <mergeCell ref="C40:D40"/>
    <mergeCell ref="B41:D41"/>
    <mergeCell ref="B42:B44"/>
    <mergeCell ref="C42:D42"/>
    <mergeCell ref="C43:D43"/>
    <mergeCell ref="C57:D57"/>
    <mergeCell ref="C58:D58"/>
    <mergeCell ref="C59:D59"/>
    <mergeCell ref="C60:D60"/>
    <mergeCell ref="C61:D61"/>
    <mergeCell ref="B62:D62"/>
    <mergeCell ref="B49:D49"/>
    <mergeCell ref="C50:D50"/>
    <mergeCell ref="C51:D51"/>
    <mergeCell ref="C52:D52"/>
    <mergeCell ref="C53:D53"/>
    <mergeCell ref="C54:D54"/>
    <mergeCell ref="C55:D55"/>
    <mergeCell ref="C56:D56"/>
    <mergeCell ref="A69:D69"/>
    <mergeCell ref="A70:A73"/>
    <mergeCell ref="B70:D70"/>
    <mergeCell ref="B71:B73"/>
    <mergeCell ref="C71:D71"/>
    <mergeCell ref="C72:D72"/>
    <mergeCell ref="C73:D73"/>
    <mergeCell ref="B63:B68"/>
    <mergeCell ref="C63:D63"/>
    <mergeCell ref="C64:D64"/>
    <mergeCell ref="C65:D65"/>
    <mergeCell ref="C66:D66"/>
    <mergeCell ref="C67:D67"/>
    <mergeCell ref="C68:D68"/>
    <mergeCell ref="C82:D82"/>
    <mergeCell ref="C83:D83"/>
    <mergeCell ref="C84:D84"/>
    <mergeCell ref="C85:D85"/>
    <mergeCell ref="C86:D86"/>
    <mergeCell ref="C87:D87"/>
    <mergeCell ref="A74:D74"/>
    <mergeCell ref="B75:D75"/>
    <mergeCell ref="B76:B90"/>
    <mergeCell ref="C76:D76"/>
    <mergeCell ref="C77:D77"/>
    <mergeCell ref="C78:D78"/>
    <mergeCell ref="C79:D79"/>
    <mergeCell ref="C80:D80"/>
    <mergeCell ref="C81:D81"/>
    <mergeCell ref="C126:D126"/>
    <mergeCell ref="C127:D127"/>
    <mergeCell ref="C116:D116"/>
    <mergeCell ref="C117:D117"/>
    <mergeCell ref="C118:D118"/>
    <mergeCell ref="C119:D119"/>
    <mergeCell ref="C88:D88"/>
    <mergeCell ref="C89:D89"/>
    <mergeCell ref="C90:D90"/>
    <mergeCell ref="B91:D91"/>
    <mergeCell ref="B92:B93"/>
    <mergeCell ref="C92:D92"/>
    <mergeCell ref="C93:D93"/>
    <mergeCell ref="C110:D110"/>
    <mergeCell ref="C111:D111"/>
    <mergeCell ref="B94:D94"/>
    <mergeCell ref="B95:B100"/>
    <mergeCell ref="C95:D95"/>
    <mergeCell ref="C96:D96"/>
    <mergeCell ref="C97:D97"/>
    <mergeCell ref="C98:D98"/>
    <mergeCell ref="C99:D99"/>
    <mergeCell ref="C100:D100"/>
    <mergeCell ref="C112:D112"/>
    <mergeCell ref="C113:D113"/>
    <mergeCell ref="C114:D114"/>
    <mergeCell ref="C115:D115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20:D120"/>
    <mergeCell ref="C121:D121"/>
    <mergeCell ref="A136:B142"/>
    <mergeCell ref="C136:D136"/>
    <mergeCell ref="C137:D137"/>
    <mergeCell ref="C138:D138"/>
    <mergeCell ref="C139:D139"/>
    <mergeCell ref="C140:D140"/>
    <mergeCell ref="C141:D141"/>
    <mergeCell ref="C142:D142"/>
    <mergeCell ref="A128:A135"/>
    <mergeCell ref="B128:D128"/>
    <mergeCell ref="C129:D129"/>
    <mergeCell ref="B130:D130"/>
    <mergeCell ref="B131:B133"/>
    <mergeCell ref="C131:D131"/>
    <mergeCell ref="C132:D132"/>
    <mergeCell ref="C133:D133"/>
    <mergeCell ref="B134:D134"/>
    <mergeCell ref="C135:D135"/>
    <mergeCell ref="C122:D122"/>
    <mergeCell ref="C123:D123"/>
    <mergeCell ref="C124:D124"/>
    <mergeCell ref="C125:D125"/>
    <mergeCell ref="C151:D151"/>
    <mergeCell ref="C152:D152"/>
    <mergeCell ref="C153:D153"/>
    <mergeCell ref="C154:D154"/>
    <mergeCell ref="C155:D155"/>
    <mergeCell ref="C156:D156"/>
    <mergeCell ref="A143:D143"/>
    <mergeCell ref="B144:D144"/>
    <mergeCell ref="C145:D145"/>
    <mergeCell ref="C146:D146"/>
    <mergeCell ref="C147:D147"/>
    <mergeCell ref="C148:D148"/>
    <mergeCell ref="C149:D149"/>
    <mergeCell ref="C150:D150"/>
    <mergeCell ref="C164:D164"/>
    <mergeCell ref="C165:D165"/>
    <mergeCell ref="C166:D166"/>
    <mergeCell ref="C167:D167"/>
    <mergeCell ref="C168:D168"/>
    <mergeCell ref="A169:A170"/>
    <mergeCell ref="B169:D169"/>
    <mergeCell ref="C170:D170"/>
    <mergeCell ref="B157:D157"/>
    <mergeCell ref="B158:B159"/>
    <mergeCell ref="C158:D158"/>
    <mergeCell ref="C159:D159"/>
    <mergeCell ref="A160:D160"/>
    <mergeCell ref="A161:A163"/>
    <mergeCell ref="B161:D161"/>
    <mergeCell ref="B162:B163"/>
    <mergeCell ref="C162:D162"/>
    <mergeCell ref="C163:D163"/>
    <mergeCell ref="A171:D171"/>
    <mergeCell ref="A172:A188"/>
    <mergeCell ref="B172:D172"/>
    <mergeCell ref="B173:B174"/>
    <mergeCell ref="C173:D173"/>
    <mergeCell ref="C174:D174"/>
    <mergeCell ref="B175:D175"/>
    <mergeCell ref="B176:B177"/>
    <mergeCell ref="C176:D176"/>
    <mergeCell ref="C177:D177"/>
    <mergeCell ref="B178:D178"/>
    <mergeCell ref="C179:D179"/>
    <mergeCell ref="B180:D180"/>
    <mergeCell ref="C181:D181"/>
    <mergeCell ref="B182:D182"/>
    <mergeCell ref="B183:B188"/>
    <mergeCell ref="C183:D183"/>
    <mergeCell ref="C184:D184"/>
    <mergeCell ref="C185:D185"/>
    <mergeCell ref="C186:D186"/>
    <mergeCell ref="C187:D187"/>
    <mergeCell ref="C188:D188"/>
    <mergeCell ref="C216:D216"/>
    <mergeCell ref="A189:D189"/>
    <mergeCell ref="A190:A194"/>
    <mergeCell ref="B190:D190"/>
    <mergeCell ref="B191:B194"/>
    <mergeCell ref="C191:D191"/>
    <mergeCell ref="C192:D192"/>
    <mergeCell ref="C193:D193"/>
    <mergeCell ref="C194:D194"/>
    <mergeCell ref="A195:B196"/>
    <mergeCell ref="C195:D195"/>
    <mergeCell ref="C196:D196"/>
    <mergeCell ref="C228:D228"/>
    <mergeCell ref="B197:D197"/>
    <mergeCell ref="B198:B201"/>
    <mergeCell ref="C198:D198"/>
    <mergeCell ref="C199:D199"/>
    <mergeCell ref="C200:D200"/>
    <mergeCell ref="C201:D201"/>
    <mergeCell ref="B202:D202"/>
    <mergeCell ref="C203:D203"/>
    <mergeCell ref="C204:D204"/>
    <mergeCell ref="C205:D205"/>
    <mergeCell ref="C206:D206"/>
    <mergeCell ref="C207:D207"/>
    <mergeCell ref="C208:D208"/>
    <mergeCell ref="C209:D209"/>
    <mergeCell ref="C210:D210"/>
    <mergeCell ref="C217:D217"/>
    <mergeCell ref="C218:D218"/>
    <mergeCell ref="C219:D219"/>
    <mergeCell ref="C211:D211"/>
    <mergeCell ref="C212:D212"/>
    <mergeCell ref="C213:D213"/>
    <mergeCell ref="C214:D214"/>
    <mergeCell ref="C215:D215"/>
    <mergeCell ref="B220:D220"/>
    <mergeCell ref="C221:D221"/>
    <mergeCell ref="B222:D222"/>
    <mergeCell ref="A234:B242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B229:D229"/>
    <mergeCell ref="B230:B233"/>
    <mergeCell ref="C230:D230"/>
    <mergeCell ref="C231:D231"/>
    <mergeCell ref="C232:D232"/>
    <mergeCell ref="C233:D233"/>
    <mergeCell ref="C223:D223"/>
    <mergeCell ref="B224:D224"/>
    <mergeCell ref="C225:D225"/>
    <mergeCell ref="C226:D226"/>
    <mergeCell ref="C227:D227"/>
    <mergeCell ref="B252:D252"/>
    <mergeCell ref="B253:B254"/>
    <mergeCell ref="C253:D253"/>
    <mergeCell ref="C254:D254"/>
    <mergeCell ref="A255:D255"/>
    <mergeCell ref="A256:A257"/>
    <mergeCell ref="B256:D256"/>
    <mergeCell ref="C257:D257"/>
    <mergeCell ref="A243:D243"/>
    <mergeCell ref="A244:A254"/>
    <mergeCell ref="B244:D244"/>
    <mergeCell ref="C245:D245"/>
    <mergeCell ref="B246:D246"/>
    <mergeCell ref="C247:D247"/>
    <mergeCell ref="B248:D248"/>
    <mergeCell ref="C249:D249"/>
    <mergeCell ref="B250:D250"/>
    <mergeCell ref="C251:D251"/>
    <mergeCell ref="B287:B289"/>
    <mergeCell ref="C287:D287"/>
    <mergeCell ref="C288:D288"/>
    <mergeCell ref="C289:D289"/>
    <mergeCell ref="A258:D258"/>
    <mergeCell ref="A259:A270"/>
    <mergeCell ref="B259:D259"/>
    <mergeCell ref="B260:B270"/>
    <mergeCell ref="C260:D260"/>
    <mergeCell ref="C261:D261"/>
    <mergeCell ref="C262:D262"/>
    <mergeCell ref="C263:D263"/>
    <mergeCell ref="C264:D264"/>
    <mergeCell ref="C265:D265"/>
    <mergeCell ref="C266:D266"/>
    <mergeCell ref="C267:D267"/>
    <mergeCell ref="C268:D268"/>
    <mergeCell ref="C269:D269"/>
    <mergeCell ref="C270:D270"/>
    <mergeCell ref="B279:B280"/>
    <mergeCell ref="C279:D279"/>
    <mergeCell ref="C280:D280"/>
    <mergeCell ref="B281:D281"/>
    <mergeCell ref="C282:D282"/>
    <mergeCell ref="B283:D283"/>
    <mergeCell ref="C284:D284"/>
    <mergeCell ref="C285:D285"/>
    <mergeCell ref="B286:D286"/>
    <mergeCell ref="A271:B276"/>
    <mergeCell ref="C271:D271"/>
    <mergeCell ref="C272:D272"/>
    <mergeCell ref="C273:D273"/>
    <mergeCell ref="C274:D274"/>
    <mergeCell ref="C275:D275"/>
    <mergeCell ref="C276:D276"/>
    <mergeCell ref="A277:D277"/>
    <mergeCell ref="B278:D278"/>
    <mergeCell ref="B290:D290"/>
    <mergeCell ref="C291:D291"/>
    <mergeCell ref="B292:D292"/>
    <mergeCell ref="B293:B297"/>
    <mergeCell ref="C293:D293"/>
    <mergeCell ref="C294:D294"/>
    <mergeCell ref="C295:D295"/>
    <mergeCell ref="C296:D296"/>
    <mergeCell ref="C297:D297"/>
    <mergeCell ref="B298:D298"/>
    <mergeCell ref="B299:B300"/>
    <mergeCell ref="C299:D299"/>
    <mergeCell ref="C300:D300"/>
    <mergeCell ref="B301:D301"/>
    <mergeCell ref="B302:B305"/>
    <mergeCell ref="C302:D302"/>
    <mergeCell ref="C303:D303"/>
    <mergeCell ref="C304:D304"/>
    <mergeCell ref="C305:D305"/>
    <mergeCell ref="A311:D311"/>
    <mergeCell ref="A312:A315"/>
    <mergeCell ref="B312:D312"/>
    <mergeCell ref="B313:B315"/>
    <mergeCell ref="C313:D313"/>
    <mergeCell ref="C314:D314"/>
    <mergeCell ref="C315:D315"/>
    <mergeCell ref="A306:B310"/>
    <mergeCell ref="C306:D306"/>
    <mergeCell ref="C307:D307"/>
    <mergeCell ref="C308:D308"/>
    <mergeCell ref="C309:D309"/>
    <mergeCell ref="C310:D310"/>
    <mergeCell ref="C324:D324"/>
    <mergeCell ref="B325:D325"/>
    <mergeCell ref="C326:D326"/>
    <mergeCell ref="B327:D327"/>
    <mergeCell ref="C328:D328"/>
    <mergeCell ref="B329:D329"/>
    <mergeCell ref="A316:D316"/>
    <mergeCell ref="B317:D317"/>
    <mergeCell ref="B318:B320"/>
    <mergeCell ref="C318:D318"/>
    <mergeCell ref="C319:D319"/>
    <mergeCell ref="C320:D320"/>
    <mergeCell ref="B321:D321"/>
    <mergeCell ref="C322:D322"/>
    <mergeCell ref="B323:D323"/>
    <mergeCell ref="A339:A348"/>
    <mergeCell ref="B339:D339"/>
    <mergeCell ref="C340:D340"/>
    <mergeCell ref="B341:D341"/>
    <mergeCell ref="B342:B348"/>
    <mergeCell ref="C342:D342"/>
    <mergeCell ref="B330:B332"/>
    <mergeCell ref="C330:D330"/>
    <mergeCell ref="C331:D331"/>
    <mergeCell ref="C332:D332"/>
    <mergeCell ref="B333:D333"/>
    <mergeCell ref="C334:D334"/>
    <mergeCell ref="C343:D343"/>
    <mergeCell ref="C344:D344"/>
    <mergeCell ref="C345:D345"/>
    <mergeCell ref="C346:D346"/>
    <mergeCell ref="C347:D347"/>
    <mergeCell ref="C348:D348"/>
    <mergeCell ref="B335:D335"/>
    <mergeCell ref="C336:D336"/>
    <mergeCell ref="B337:D337"/>
    <mergeCell ref="C338:D338"/>
    <mergeCell ref="A349:D349"/>
    <mergeCell ref="A350:A365"/>
    <mergeCell ref="B350:D350"/>
    <mergeCell ref="B351:B352"/>
    <mergeCell ref="C351:D351"/>
    <mergeCell ref="C352:D352"/>
    <mergeCell ref="B353:D353"/>
    <mergeCell ref="C354:D354"/>
    <mergeCell ref="B355:D355"/>
    <mergeCell ref="C356:D356"/>
    <mergeCell ref="B362:D362"/>
    <mergeCell ref="B363:B365"/>
    <mergeCell ref="C363:D363"/>
    <mergeCell ref="C364:D364"/>
    <mergeCell ref="C365:D365"/>
    <mergeCell ref="C392:D392"/>
    <mergeCell ref="C393:D393"/>
    <mergeCell ref="A366:D366"/>
    <mergeCell ref="B357:D357"/>
    <mergeCell ref="B358:B361"/>
    <mergeCell ref="C358:D358"/>
    <mergeCell ref="C359:D359"/>
    <mergeCell ref="C360:D360"/>
    <mergeCell ref="C361:D361"/>
    <mergeCell ref="A373:B377"/>
    <mergeCell ref="C373:D373"/>
    <mergeCell ref="C374:D374"/>
    <mergeCell ref="C375:D375"/>
    <mergeCell ref="C376:D376"/>
    <mergeCell ref="C377:D377"/>
    <mergeCell ref="B367:D367"/>
    <mergeCell ref="C368:D368"/>
    <mergeCell ref="B369:D369"/>
    <mergeCell ref="C370:D370"/>
    <mergeCell ref="B371:D371"/>
    <mergeCell ref="C372:D372"/>
    <mergeCell ref="A394:D394"/>
    <mergeCell ref="B395:D395"/>
    <mergeCell ref="B396:B397"/>
    <mergeCell ref="C396:D396"/>
    <mergeCell ref="C397:D397"/>
    <mergeCell ref="B398:D398"/>
    <mergeCell ref="B399:B402"/>
    <mergeCell ref="B405:D405"/>
    <mergeCell ref="C386:D386"/>
    <mergeCell ref="C387:D387"/>
    <mergeCell ref="C388:D388"/>
    <mergeCell ref="C389:D389"/>
    <mergeCell ref="C390:D390"/>
    <mergeCell ref="C391:D391"/>
    <mergeCell ref="A378:A393"/>
    <mergeCell ref="B378:D378"/>
    <mergeCell ref="B379:B393"/>
    <mergeCell ref="C379:D379"/>
    <mergeCell ref="C380:D380"/>
    <mergeCell ref="C381:D381"/>
    <mergeCell ref="C382:D382"/>
    <mergeCell ref="C383:D383"/>
    <mergeCell ref="C384:D384"/>
    <mergeCell ref="C385:D385"/>
    <mergeCell ref="A406:B408"/>
    <mergeCell ref="C406:D406"/>
    <mergeCell ref="C407:D407"/>
    <mergeCell ref="C408:D408"/>
    <mergeCell ref="A409:D409"/>
    <mergeCell ref="C399:D399"/>
    <mergeCell ref="C400:D400"/>
    <mergeCell ref="C401:D401"/>
    <mergeCell ref="C402:D402"/>
    <mergeCell ref="B403:D403"/>
    <mergeCell ref="C404:D404"/>
    <mergeCell ref="B417:D417"/>
    <mergeCell ref="C418:D418"/>
    <mergeCell ref="B419:D419"/>
    <mergeCell ref="C420:D420"/>
    <mergeCell ref="B421:D421"/>
    <mergeCell ref="C422:D422"/>
    <mergeCell ref="A410:A430"/>
    <mergeCell ref="B410:D410"/>
    <mergeCell ref="B411:B412"/>
    <mergeCell ref="C411:D411"/>
    <mergeCell ref="C412:D412"/>
    <mergeCell ref="B413:D413"/>
    <mergeCell ref="B414:B416"/>
    <mergeCell ref="C414:D414"/>
    <mergeCell ref="C415:D415"/>
    <mergeCell ref="C416:D416"/>
    <mergeCell ref="B423:D423"/>
    <mergeCell ref="C424:D424"/>
    <mergeCell ref="B425:D425"/>
    <mergeCell ref="B426:B430"/>
    <mergeCell ref="C426:D426"/>
    <mergeCell ref="C427:D427"/>
    <mergeCell ref="C428:D428"/>
    <mergeCell ref="C429:D429"/>
    <mergeCell ref="C430:D430"/>
    <mergeCell ref="C439:D439"/>
    <mergeCell ref="C440:D440"/>
    <mergeCell ref="C441:D441"/>
    <mergeCell ref="B442:D442"/>
    <mergeCell ref="C443:D443"/>
    <mergeCell ref="B444:D444"/>
    <mergeCell ref="A431:D431"/>
    <mergeCell ref="B432:D432"/>
    <mergeCell ref="C433:D433"/>
    <mergeCell ref="B434:D434"/>
    <mergeCell ref="B435:B441"/>
    <mergeCell ref="C435:D435"/>
    <mergeCell ref="C436:D436"/>
    <mergeCell ref="C437:D437"/>
    <mergeCell ref="C438:D438"/>
    <mergeCell ref="A445:B452"/>
    <mergeCell ref="C445:D445"/>
    <mergeCell ref="C446:D446"/>
    <mergeCell ref="C447:D447"/>
    <mergeCell ref="C448:D448"/>
    <mergeCell ref="C449:D449"/>
    <mergeCell ref="C450:D450"/>
    <mergeCell ref="C451:D451"/>
    <mergeCell ref="C452:D452"/>
    <mergeCell ref="B467:D467"/>
    <mergeCell ref="C468:D468"/>
    <mergeCell ref="B469:D469"/>
    <mergeCell ref="C470:D470"/>
    <mergeCell ref="B471:D471"/>
    <mergeCell ref="C472:D472"/>
    <mergeCell ref="C461:D461"/>
    <mergeCell ref="C462:D462"/>
    <mergeCell ref="C463:D463"/>
    <mergeCell ref="C464:D464"/>
    <mergeCell ref="C465:D465"/>
    <mergeCell ref="C466:D466"/>
    <mergeCell ref="J8:J12"/>
    <mergeCell ref="C483:D483"/>
    <mergeCell ref="B484:C484"/>
    <mergeCell ref="B478:B479"/>
    <mergeCell ref="C478:D478"/>
    <mergeCell ref="C479:D479"/>
    <mergeCell ref="B480:D480"/>
    <mergeCell ref="C481:D481"/>
    <mergeCell ref="C482:D482"/>
    <mergeCell ref="A473:D473"/>
    <mergeCell ref="A474:A475"/>
    <mergeCell ref="B474:D474"/>
    <mergeCell ref="C475:D475"/>
    <mergeCell ref="A476:D476"/>
    <mergeCell ref="B477:D477"/>
    <mergeCell ref="B453:D453"/>
    <mergeCell ref="B454:B459"/>
    <mergeCell ref="C454:D454"/>
    <mergeCell ref="C455:D455"/>
    <mergeCell ref="C456:D456"/>
    <mergeCell ref="C457:D457"/>
    <mergeCell ref="C458:D458"/>
    <mergeCell ref="C459:D459"/>
    <mergeCell ref="B460:D460"/>
  </mergeCells>
  <printOptions horizontalCentered="1"/>
  <pageMargins left="0.39370078740157483" right="0.39370078740157483" top="0.51181102362204722" bottom="0.39370078740157483" header="0.11811023622047245" footer="0.19685039370078741"/>
  <pageSetup paperSize="9" scale="68" firstPageNumber="259" orientation="landscape" useFirstPageNumber="1" r:id="rId1"/>
  <headerFooter>
    <oddHeader>&amp;CInformacja o przebiegu wykonania budżetu Województwa Zachodniopomorskiego za I półrocze 2014 r. - załączniki ___________________________________________________________________________________________________________________________________</oddHeader>
    <oddFooter>&amp;C&amp;P</oddFooter>
  </headerFooter>
  <rowBreaks count="15" manualBreakCount="15">
    <brk id="26" max="9" man="1"/>
    <brk id="55" max="9" man="1"/>
    <brk id="90" max="9" man="1"/>
    <brk id="122" max="9" man="1"/>
    <brk id="150" max="9" man="1"/>
    <brk id="204" max="9" man="1"/>
    <brk id="226" max="9" man="1"/>
    <brk id="257" max="9" man="1"/>
    <brk id="285" max="9" man="1"/>
    <brk id="310" max="9" man="1"/>
    <brk id="338" max="9" man="1"/>
    <brk id="370" max="9" man="1"/>
    <brk id="404" max="9" man="1"/>
    <brk id="433" max="9" man="1"/>
    <brk id="4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Tabela Nr 4</vt:lpstr>
      <vt:lpstr>Tabela Nr 5 </vt:lpstr>
      <vt:lpstr>'Tabela Nr 4'!Obszar_wydruku</vt:lpstr>
      <vt:lpstr>'Tabela Nr 5 '!Obszar_wydruku</vt:lpstr>
      <vt:lpstr>'Tabela Nr 4'!Tytuły_wydruku</vt:lpstr>
      <vt:lpstr>'Tabela Nr 5 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Babczyńska</cp:lastModifiedBy>
  <cp:lastPrinted>2014-08-28T06:20:47Z</cp:lastPrinted>
  <dcterms:created xsi:type="dcterms:W3CDTF">2014-07-22T07:46:22Z</dcterms:created>
  <dcterms:modified xsi:type="dcterms:W3CDTF">2014-08-28T06:28:20Z</dcterms:modified>
</cp:coreProperties>
</file>