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Tabela nr 3" sheetId="1" r:id="rId1"/>
    <sheet name="dziedziny" sheetId="2" r:id="rId2"/>
  </sheets>
  <definedNames>
    <definedName name="_xlnm._FilterDatabase" localSheetId="0" hidden="1">'Tabela nr 3'!$A$5:$K$523</definedName>
    <definedName name="_xlnm.Print_Area" localSheetId="0">'Tabela nr 3'!$A$1:$K$523</definedName>
    <definedName name="_xlnm.Print_Titles" localSheetId="0">'Tabela nr 3'!$6:$7</definedName>
  </definedNames>
  <calcPr calcId="145621"/>
</workbook>
</file>

<file path=xl/calcChain.xml><?xml version="1.0" encoding="utf-8"?>
<calcChain xmlns="http://schemas.openxmlformats.org/spreadsheetml/2006/main">
  <c r="C12" i="2" l="1"/>
  <c r="D16" i="2"/>
  <c r="C16" i="2"/>
  <c r="D15" i="2"/>
  <c r="C15" i="2"/>
  <c r="D13" i="2"/>
  <c r="C13" i="2"/>
  <c r="D14" i="2"/>
  <c r="C14" i="2"/>
  <c r="D11" i="2"/>
  <c r="C11" i="2"/>
  <c r="D10" i="2"/>
  <c r="C10" i="2"/>
  <c r="D9" i="2"/>
  <c r="C9" i="2"/>
  <c r="C8" i="2"/>
  <c r="C17" i="2" l="1"/>
  <c r="J59" i="1" l="1"/>
  <c r="J476" i="1" l="1"/>
  <c r="I502" i="1" l="1"/>
  <c r="I489" i="1"/>
  <c r="I487" i="1"/>
  <c r="D8" i="2" s="1"/>
  <c r="I480" i="1"/>
  <c r="I474" i="1"/>
  <c r="D12" i="2" s="1"/>
  <c r="I472" i="1"/>
  <c r="H472" i="1"/>
  <c r="G472" i="1"/>
  <c r="I469" i="1"/>
  <c r="H469" i="1"/>
  <c r="H471" i="1" s="1"/>
  <c r="G469" i="1"/>
  <c r="G471" i="1" s="1"/>
  <c r="J384" i="1"/>
  <c r="I15" i="1"/>
  <c r="H15" i="1"/>
  <c r="G15" i="1"/>
  <c r="G11" i="1" s="1"/>
  <c r="I12" i="1"/>
  <c r="H12" i="1"/>
  <c r="H14" i="1" s="1"/>
  <c r="H10" i="1" s="1"/>
  <c r="H8" i="1" s="1"/>
  <c r="C19" i="2" s="1"/>
  <c r="C20" i="2" s="1"/>
  <c r="G12" i="1"/>
  <c r="I11" i="1"/>
  <c r="H11" i="1"/>
  <c r="D17" i="2" l="1"/>
  <c r="J11" i="1"/>
  <c r="G14" i="1"/>
  <c r="G10" i="1" s="1"/>
  <c r="G8" i="1" s="1"/>
  <c r="J12" i="1"/>
  <c r="I14" i="1"/>
  <c r="J15" i="1"/>
  <c r="J469" i="1"/>
  <c r="I471" i="1"/>
  <c r="J472" i="1"/>
  <c r="E17" i="2" l="1"/>
  <c r="E9" i="2"/>
  <c r="E15" i="2"/>
  <c r="E14" i="2"/>
  <c r="E16" i="2"/>
  <c r="E10" i="2"/>
  <c r="E13" i="2"/>
  <c r="E11" i="2"/>
  <c r="E8" i="2"/>
  <c r="E12" i="2"/>
  <c r="J471" i="1"/>
  <c r="J14" i="1"/>
  <c r="I10" i="1"/>
  <c r="J10" i="1" l="1"/>
  <c r="I8" i="1"/>
  <c r="K476" i="1" l="1"/>
  <c r="D19" i="2"/>
  <c r="D20" i="2" s="1"/>
  <c r="K523" i="1"/>
  <c r="K521" i="1"/>
  <c r="K519" i="1"/>
  <c r="K517" i="1"/>
  <c r="K515" i="1"/>
  <c r="K513" i="1"/>
  <c r="K511" i="1"/>
  <c r="K509" i="1"/>
  <c r="K507" i="1"/>
  <c r="K505" i="1"/>
  <c r="K503" i="1"/>
  <c r="K500" i="1"/>
  <c r="K498" i="1"/>
  <c r="K496" i="1"/>
  <c r="K494" i="1"/>
  <c r="K492" i="1"/>
  <c r="K490" i="1"/>
  <c r="K487" i="1"/>
  <c r="K486" i="1"/>
  <c r="K484" i="1"/>
  <c r="K482" i="1"/>
  <c r="K480" i="1"/>
  <c r="K479" i="1"/>
  <c r="K477" i="1"/>
  <c r="K474" i="1"/>
  <c r="K467" i="1"/>
  <c r="K465" i="1"/>
  <c r="K463" i="1"/>
  <c r="K461" i="1"/>
  <c r="K459" i="1"/>
  <c r="K457" i="1"/>
  <c r="K455" i="1"/>
  <c r="K453" i="1"/>
  <c r="K451" i="1"/>
  <c r="K449" i="1"/>
  <c r="K447" i="1"/>
  <c r="K445" i="1"/>
  <c r="K443" i="1"/>
  <c r="K441" i="1"/>
  <c r="K439" i="1"/>
  <c r="K437" i="1"/>
  <c r="K435" i="1"/>
  <c r="K433" i="1"/>
  <c r="K431" i="1"/>
  <c r="K429" i="1"/>
  <c r="K427" i="1"/>
  <c r="K425" i="1"/>
  <c r="K423" i="1"/>
  <c r="K421" i="1"/>
  <c r="K419" i="1"/>
  <c r="K417" i="1"/>
  <c r="K415" i="1"/>
  <c r="K413" i="1"/>
  <c r="K411" i="1"/>
  <c r="K409" i="1"/>
  <c r="K407" i="1"/>
  <c r="K405" i="1"/>
  <c r="K403" i="1"/>
  <c r="K401" i="1"/>
  <c r="K399" i="1"/>
  <c r="K397" i="1"/>
  <c r="K395" i="1"/>
  <c r="K393" i="1"/>
  <c r="K391" i="1"/>
  <c r="K389" i="1"/>
  <c r="K387" i="1"/>
  <c r="K385" i="1"/>
  <c r="K382" i="1"/>
  <c r="K380" i="1"/>
  <c r="K378" i="1"/>
  <c r="K376" i="1"/>
  <c r="K374" i="1"/>
  <c r="K372" i="1"/>
  <c r="K370" i="1"/>
  <c r="K368" i="1"/>
  <c r="K366" i="1"/>
  <c r="K364" i="1"/>
  <c r="K362" i="1"/>
  <c r="K360" i="1"/>
  <c r="K522" i="1"/>
  <c r="K520" i="1"/>
  <c r="K518" i="1"/>
  <c r="K516" i="1"/>
  <c r="K514" i="1"/>
  <c r="K512" i="1"/>
  <c r="K510" i="1"/>
  <c r="K508" i="1"/>
  <c r="K506" i="1"/>
  <c r="K504" i="1"/>
  <c r="K501" i="1"/>
  <c r="K499" i="1"/>
  <c r="K497" i="1"/>
  <c r="K495" i="1"/>
  <c r="K493" i="1"/>
  <c r="K491" i="1"/>
  <c r="K488" i="1"/>
  <c r="K485" i="1"/>
  <c r="K483" i="1"/>
  <c r="K481" i="1"/>
  <c r="K478" i="1"/>
  <c r="K475" i="1"/>
  <c r="K468" i="1"/>
  <c r="K466" i="1"/>
  <c r="K464" i="1"/>
  <c r="K462" i="1"/>
  <c r="K460" i="1"/>
  <c r="K458" i="1"/>
  <c r="K456" i="1"/>
  <c r="K454" i="1"/>
  <c r="K452" i="1"/>
  <c r="K450" i="1"/>
  <c r="K448" i="1"/>
  <c r="K446" i="1"/>
  <c r="K444" i="1"/>
  <c r="K442" i="1"/>
  <c r="K440" i="1"/>
  <c r="K438" i="1"/>
  <c r="K436" i="1"/>
  <c r="K434" i="1"/>
  <c r="K432" i="1"/>
  <c r="K430" i="1"/>
  <c r="K428" i="1"/>
  <c r="K426" i="1"/>
  <c r="K424" i="1"/>
  <c r="K422" i="1"/>
  <c r="K420" i="1"/>
  <c r="K418" i="1"/>
  <c r="K416" i="1"/>
  <c r="K414" i="1"/>
  <c r="K412" i="1"/>
  <c r="K410" i="1"/>
  <c r="K408" i="1"/>
  <c r="K406" i="1"/>
  <c r="K404" i="1"/>
  <c r="K402" i="1"/>
  <c r="K400" i="1"/>
  <c r="K398" i="1"/>
  <c r="K396" i="1"/>
  <c r="K394" i="1"/>
  <c r="K392" i="1"/>
  <c r="K390" i="1"/>
  <c r="K388" i="1"/>
  <c r="K386" i="1"/>
  <c r="K384" i="1"/>
  <c r="K383" i="1"/>
  <c r="K381" i="1"/>
  <c r="K379" i="1"/>
  <c r="K377" i="1"/>
  <c r="K375" i="1"/>
  <c r="K373" i="1"/>
  <c r="K371" i="1"/>
  <c r="K369" i="1"/>
  <c r="K367" i="1"/>
  <c r="K365" i="1"/>
  <c r="K363" i="1"/>
  <c r="K361" i="1"/>
  <c r="K359" i="1"/>
  <c r="K357" i="1"/>
  <c r="K355" i="1"/>
  <c r="K353" i="1"/>
  <c r="K351" i="1"/>
  <c r="K349" i="1"/>
  <c r="K347" i="1"/>
  <c r="K345" i="1"/>
  <c r="K343" i="1"/>
  <c r="K341" i="1"/>
  <c r="K339" i="1"/>
  <c r="K337" i="1"/>
  <c r="K335" i="1"/>
  <c r="K333" i="1"/>
  <c r="K331" i="1"/>
  <c r="K329" i="1"/>
  <c r="K327" i="1"/>
  <c r="K325" i="1"/>
  <c r="K323" i="1"/>
  <c r="K321" i="1"/>
  <c r="K319" i="1"/>
  <c r="K317" i="1"/>
  <c r="K315" i="1"/>
  <c r="K313" i="1"/>
  <c r="K311" i="1"/>
  <c r="K309" i="1"/>
  <c r="K307" i="1"/>
  <c r="K305" i="1"/>
  <c r="K303" i="1"/>
  <c r="K301" i="1"/>
  <c r="K299" i="1"/>
  <c r="K297" i="1"/>
  <c r="K295" i="1"/>
  <c r="K293" i="1"/>
  <c r="K291" i="1"/>
  <c r="K289" i="1"/>
  <c r="K287" i="1"/>
  <c r="K285" i="1"/>
  <c r="K283" i="1"/>
  <c r="K281" i="1"/>
  <c r="K279" i="1"/>
  <c r="K277" i="1"/>
  <c r="K275" i="1"/>
  <c r="K273" i="1"/>
  <c r="K271" i="1"/>
  <c r="K269" i="1"/>
  <c r="K267" i="1"/>
  <c r="K265" i="1"/>
  <c r="K263" i="1"/>
  <c r="K261" i="1"/>
  <c r="K259" i="1"/>
  <c r="K257" i="1"/>
  <c r="K255" i="1"/>
  <c r="K253" i="1"/>
  <c r="K251" i="1"/>
  <c r="K249" i="1"/>
  <c r="K247" i="1"/>
  <c r="K245" i="1"/>
  <c r="K243" i="1"/>
  <c r="K241" i="1"/>
  <c r="K239" i="1"/>
  <c r="K237" i="1"/>
  <c r="K235" i="1"/>
  <c r="K233" i="1"/>
  <c r="K231" i="1"/>
  <c r="K229" i="1"/>
  <c r="K227" i="1"/>
  <c r="K225" i="1"/>
  <c r="K223" i="1"/>
  <c r="K221" i="1"/>
  <c r="K219" i="1"/>
  <c r="K217" i="1"/>
  <c r="K215" i="1"/>
  <c r="K213" i="1"/>
  <c r="K211" i="1"/>
  <c r="K209" i="1"/>
  <c r="K207" i="1"/>
  <c r="K205" i="1"/>
  <c r="K203" i="1"/>
  <c r="K201" i="1"/>
  <c r="K199" i="1"/>
  <c r="K197" i="1"/>
  <c r="K195" i="1"/>
  <c r="K358" i="1"/>
  <c r="K356" i="1"/>
  <c r="K354" i="1"/>
  <c r="K352" i="1"/>
  <c r="K350" i="1"/>
  <c r="K348" i="1"/>
  <c r="K346" i="1"/>
  <c r="K344" i="1"/>
  <c r="K342" i="1"/>
  <c r="K340" i="1"/>
  <c r="K338" i="1"/>
  <c r="K336" i="1"/>
  <c r="K334" i="1"/>
  <c r="K332" i="1"/>
  <c r="K330" i="1"/>
  <c r="K328" i="1"/>
  <c r="K326" i="1"/>
  <c r="K324" i="1"/>
  <c r="K322" i="1"/>
  <c r="K320" i="1"/>
  <c r="K318" i="1"/>
  <c r="K316" i="1"/>
  <c r="K314" i="1"/>
  <c r="K312" i="1"/>
  <c r="K310" i="1"/>
  <c r="K308" i="1"/>
  <c r="K306" i="1"/>
  <c r="K304" i="1"/>
  <c r="K302" i="1"/>
  <c r="K300" i="1"/>
  <c r="K298" i="1"/>
  <c r="K296" i="1"/>
  <c r="K294" i="1"/>
  <c r="K292" i="1"/>
  <c r="K290" i="1"/>
  <c r="K288" i="1"/>
  <c r="K286" i="1"/>
  <c r="K284" i="1"/>
  <c r="K282" i="1"/>
  <c r="K280" i="1"/>
  <c r="K278" i="1"/>
  <c r="K276" i="1"/>
  <c r="K274" i="1"/>
  <c r="K272" i="1"/>
  <c r="K270" i="1"/>
  <c r="K268" i="1"/>
  <c r="K266" i="1"/>
  <c r="K264" i="1"/>
  <c r="K262" i="1"/>
  <c r="K260" i="1"/>
  <c r="K258" i="1"/>
  <c r="K256" i="1"/>
  <c r="K254" i="1"/>
  <c r="K252" i="1"/>
  <c r="K250" i="1"/>
  <c r="K248" i="1"/>
  <c r="K246" i="1"/>
  <c r="K244" i="1"/>
  <c r="K242" i="1"/>
  <c r="K240" i="1"/>
  <c r="K238" i="1"/>
  <c r="K236" i="1"/>
  <c r="K234" i="1"/>
  <c r="K232" i="1"/>
  <c r="K230" i="1"/>
  <c r="K228" i="1"/>
  <c r="K226" i="1"/>
  <c r="K224" i="1"/>
  <c r="K222" i="1"/>
  <c r="K220" i="1"/>
  <c r="K218" i="1"/>
  <c r="K216" i="1"/>
  <c r="K214" i="1"/>
  <c r="K212" i="1"/>
  <c r="K210" i="1"/>
  <c r="K208" i="1"/>
  <c r="K206" i="1"/>
  <c r="K204" i="1"/>
  <c r="K202" i="1"/>
  <c r="K200" i="1"/>
  <c r="K198" i="1"/>
  <c r="K196" i="1"/>
  <c r="K194" i="1"/>
  <c r="K193" i="1"/>
  <c r="K191" i="1"/>
  <c r="K189" i="1"/>
  <c r="K187" i="1"/>
  <c r="K185" i="1"/>
  <c r="K183" i="1"/>
  <c r="K181" i="1"/>
  <c r="K179" i="1"/>
  <c r="K177" i="1"/>
  <c r="K175" i="1"/>
  <c r="K173" i="1"/>
  <c r="K171" i="1"/>
  <c r="K169" i="1"/>
  <c r="K167" i="1"/>
  <c r="K165" i="1"/>
  <c r="K163" i="1"/>
  <c r="K161" i="1"/>
  <c r="K159" i="1"/>
  <c r="K157" i="1"/>
  <c r="K155" i="1"/>
  <c r="K153" i="1"/>
  <c r="K151" i="1"/>
  <c r="K149" i="1"/>
  <c r="K147" i="1"/>
  <c r="K145" i="1"/>
  <c r="K143" i="1"/>
  <c r="K140" i="1"/>
  <c r="K138" i="1"/>
  <c r="K136" i="1"/>
  <c r="K134" i="1"/>
  <c r="K132" i="1"/>
  <c r="K130" i="1"/>
  <c r="K128" i="1"/>
  <c r="K126" i="1"/>
  <c r="K124" i="1"/>
  <c r="K122" i="1"/>
  <c r="K120" i="1"/>
  <c r="K118" i="1"/>
  <c r="K116" i="1"/>
  <c r="K114" i="1"/>
  <c r="K112" i="1"/>
  <c r="K110" i="1"/>
  <c r="K108" i="1"/>
  <c r="K106" i="1"/>
  <c r="K104" i="1"/>
  <c r="K102" i="1"/>
  <c r="K99" i="1"/>
  <c r="K97" i="1"/>
  <c r="K95" i="1"/>
  <c r="K93" i="1"/>
  <c r="K91" i="1"/>
  <c r="K89" i="1"/>
  <c r="K87" i="1"/>
  <c r="K86" i="1"/>
  <c r="K84" i="1"/>
  <c r="K82" i="1"/>
  <c r="K80" i="1"/>
  <c r="K78" i="1"/>
  <c r="K76" i="1"/>
  <c r="K74" i="1"/>
  <c r="K72" i="1"/>
  <c r="K70" i="1"/>
  <c r="K68" i="1"/>
  <c r="K66" i="1"/>
  <c r="K64" i="1"/>
  <c r="K62" i="1"/>
  <c r="K60" i="1"/>
  <c r="K59" i="1"/>
  <c r="K57" i="1"/>
  <c r="K55" i="1"/>
  <c r="K53" i="1"/>
  <c r="K51" i="1"/>
  <c r="K48" i="1"/>
  <c r="K46" i="1"/>
  <c r="K44" i="1"/>
  <c r="K42" i="1"/>
  <c r="K40" i="1"/>
  <c r="K38" i="1"/>
  <c r="K36" i="1"/>
  <c r="K34" i="1"/>
  <c r="K32" i="1"/>
  <c r="K30" i="1"/>
  <c r="K28" i="1"/>
  <c r="K26" i="1"/>
  <c r="K24" i="1"/>
  <c r="K22" i="1"/>
  <c r="K20" i="1"/>
  <c r="K18" i="1"/>
  <c r="J8" i="1"/>
  <c r="K192" i="1"/>
  <c r="K190" i="1"/>
  <c r="K188" i="1"/>
  <c r="K186" i="1"/>
  <c r="K184" i="1"/>
  <c r="K182" i="1"/>
  <c r="K180" i="1"/>
  <c r="K178" i="1"/>
  <c r="K176" i="1"/>
  <c r="K174" i="1"/>
  <c r="K172" i="1"/>
  <c r="K170" i="1"/>
  <c r="K168" i="1"/>
  <c r="K166" i="1"/>
  <c r="K164" i="1"/>
  <c r="K162" i="1"/>
  <c r="K160" i="1"/>
  <c r="K158" i="1"/>
  <c r="K156" i="1"/>
  <c r="K154" i="1"/>
  <c r="K152" i="1"/>
  <c r="K150" i="1"/>
  <c r="K148" i="1"/>
  <c r="K146" i="1"/>
  <c r="K144" i="1"/>
  <c r="K142" i="1"/>
  <c r="K141" i="1"/>
  <c r="K139" i="1"/>
  <c r="K137" i="1"/>
  <c r="K135" i="1"/>
  <c r="K133" i="1"/>
  <c r="K131" i="1"/>
  <c r="K129" i="1"/>
  <c r="K127" i="1"/>
  <c r="K125" i="1"/>
  <c r="K123" i="1"/>
  <c r="K121" i="1"/>
  <c r="K119" i="1"/>
  <c r="K117" i="1"/>
  <c r="K115" i="1"/>
  <c r="K113" i="1"/>
  <c r="K111" i="1"/>
  <c r="K109" i="1"/>
  <c r="K107" i="1"/>
  <c r="K105" i="1"/>
  <c r="K103" i="1"/>
  <c r="K101" i="1"/>
  <c r="K100" i="1"/>
  <c r="K98" i="1"/>
  <c r="K96" i="1"/>
  <c r="K94" i="1"/>
  <c r="K92" i="1"/>
  <c r="K90" i="1"/>
  <c r="K88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8" i="1"/>
  <c r="K56" i="1"/>
  <c r="K54" i="1"/>
  <c r="K52" i="1"/>
  <c r="K50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K17" i="1"/>
  <c r="K8" i="1"/>
  <c r="K11" i="1"/>
  <c r="K15" i="1"/>
  <c r="K472" i="1"/>
  <c r="K469" i="1"/>
  <c r="K12" i="1"/>
  <c r="K489" i="1"/>
  <c r="K502" i="1"/>
  <c r="K14" i="1"/>
  <c r="K471" i="1"/>
  <c r="K10" i="1"/>
</calcChain>
</file>

<file path=xl/sharedStrings.xml><?xml version="1.0" encoding="utf-8"?>
<sst xmlns="http://schemas.openxmlformats.org/spreadsheetml/2006/main" count="1065" uniqueCount="477">
  <si>
    <t>w złotych</t>
  </si>
  <si>
    <t>Dział</t>
  </si>
  <si>
    <t>Rozdz.</t>
  </si>
  <si>
    <t>Grupa wydatków</t>
  </si>
  <si>
    <t>Zad. ujęte w WPF</t>
  </si>
  <si>
    <t>Wyszczególnienie
Nazwa zadania</t>
  </si>
  <si>
    <t>Plan 
wg uchwały budżetowej</t>
  </si>
  <si>
    <t>Plan 
wg stanu na dzień
 30.06.2014 r.</t>
  </si>
  <si>
    <t>Wykonanie 
wg stanu na dzień
 30.06.2014 r.</t>
  </si>
  <si>
    <t>Struktura
 w % 
kol. 8</t>
  </si>
  <si>
    <t>WYDATKI OGÓŁEM</t>
  </si>
  <si>
    <t xml:space="preserve"> z tego:</t>
  </si>
  <si>
    <t>WYDATKI BIEŻĄCE</t>
  </si>
  <si>
    <t>WYDATKI MAJĄTKOWE</t>
  </si>
  <si>
    <t>I. WYDATKI ZWIĄZANE Z REALIZACJĄ ZADAŃ WŁASNYCH</t>
  </si>
  <si>
    <t xml:space="preserve"> - WYDATKI BIEŻĄCE</t>
  </si>
  <si>
    <t xml:space="preserve"> - WYDATKI MAJĄTKOWE</t>
  </si>
  <si>
    <t xml:space="preserve"> z tego w działach:</t>
  </si>
  <si>
    <t>010 - Rolnictwo i łowiectwo</t>
  </si>
  <si>
    <t/>
  </si>
  <si>
    <t>01006 - Zarządy melioracji i urządzeń wodnych</t>
  </si>
  <si>
    <t>BIEŻĄCE</t>
  </si>
  <si>
    <t>Bieżąca działalność Zachodniopomorskiego Zarządu Melioracji i Urządzeń Wodnych w Szczecinie</t>
  </si>
  <si>
    <t>Utrzymanie magazynów przeciwpowodziowych</t>
  </si>
  <si>
    <t>Bieżąca obsługa projektu realizowanego w ramach Instrumentu Finansowego LIFE+</t>
  </si>
  <si>
    <t>MAJĄTKOWE</t>
  </si>
  <si>
    <t>Zakupy inwestycyjne jednostek budżetowych</t>
  </si>
  <si>
    <t>01008 - Melioracje wodne</t>
  </si>
  <si>
    <t>Budowa i modernizacja urządzeń melioracji wodnych</t>
  </si>
  <si>
    <t>WPF</t>
  </si>
  <si>
    <t>WPF - Zabezpieczenie przeciwpowodziowe terenów przyległych do Jeziora Jamno</t>
  </si>
  <si>
    <t>WPF - Poprawa warunków przepływu wody w obrębie m. Darłowo wraz z zabezpieczeniem przeciwpowodziowym m. i gm. Darłowo</t>
  </si>
  <si>
    <t>Budowa i modernizacja urządzeń melioracji wodnych - dokumentacja techniczna</t>
  </si>
  <si>
    <t xml:space="preserve">WPF - PROW - Działanie 125, Schemat II </t>
  </si>
  <si>
    <t>WPF - Budowa niebieskiego korytarza ekologicznego wzdłuż doliny rzeki Iny i jej dopływów w ramach Instrumentu Finansowego LIFE+</t>
  </si>
  <si>
    <t>WPF - Budowa niebieskiego korytarza ekologicznego wzdłuż doliny rzeki Regi i jej dopływów w ramach Instrumentu Finansowego LIFE+</t>
  </si>
  <si>
    <t>01009 - Spółki wodne</t>
  </si>
  <si>
    <t>Dotacje celowe dla spółek wodnych</t>
  </si>
  <si>
    <t>01031 - Grupy producentów rolnych</t>
  </si>
  <si>
    <t>Pozostałe zadania z zakresu rolnictwa</t>
  </si>
  <si>
    <t>01041 - Program Rozwoju Obszarów Wiejskich 2007-2013</t>
  </si>
  <si>
    <t>WPF - PROW 2007-2013 - Pomoc Techniczna w ramach Schematu I, II, III</t>
  </si>
  <si>
    <t>Zwroty dotacji  wraz odsetkami i pozostałymi kosztami</t>
  </si>
  <si>
    <t>01042 - Wyłączenie z produkcji gruntów rolnych</t>
  </si>
  <si>
    <t>Pozostałe zadania w zakresie ochrony gruntów rolnych</t>
  </si>
  <si>
    <t>Ochrona gruntów rolnych</t>
  </si>
  <si>
    <t>01095 - Pozostała działalność</t>
  </si>
  <si>
    <t>Zadania z zakresu rolnictwa ekologicznego</t>
  </si>
  <si>
    <t>Pozostałe zadania z zakresu łowiectwa</t>
  </si>
  <si>
    <t>050 - Rybołówstwo i rybactwo</t>
  </si>
  <si>
    <t>05011 - Program Operacyjny Zrównoważony rozwój sektora rybołówstwa i nadbrzeżnych obszarów rybackich 2007-2013</t>
  </si>
  <si>
    <t>WPF - Pomoc Techniczna Programu Operacyjnego "Zrównoważony rozwój sektora rybołówstwa i nadbrzeżnych obszarów rybackich 2007-2013" - Oś 5</t>
  </si>
  <si>
    <t>150 - Przetwórstwo przemysłowe</t>
  </si>
  <si>
    <t>15011 - Rozwój przedsiębiorczości</t>
  </si>
  <si>
    <t>Wydatki bieżące</t>
  </si>
  <si>
    <t>Promocja przedsiębiorczości - organizacja targów, wystaw i konkursów</t>
  </si>
  <si>
    <t>Część gospodarcza - wzajemnych naprzemiennych prezentacji Województwa Zachodniopomorskiego i Meklemburgii - Pomorza Przedniego</t>
  </si>
  <si>
    <t>Konkurs Gospodarczy Marszałka Województwa</t>
  </si>
  <si>
    <t>Zachodniopomorskie Centrum Obsługi Inwestorów i Eksporterów</t>
  </si>
  <si>
    <t>WPF - Sieć Centrów Obsługi Inwestorów i Eksporterów w ramach PO Innowacyjna Gospodarka, Priorytet VI, Działanie 6.2, Poddziałanie 6.2.1</t>
  </si>
  <si>
    <t>WPF - Wzrost atrakcyjności inwestycyjnej Województwa Zachodniopomorskiego - Promocja walorów inwestycyjnych WZ - etap I i II  w ramach RPO WZ</t>
  </si>
  <si>
    <t>WPF - Misje eksportowe - etap I, II, III, IV, V w ramach RPO WZ</t>
  </si>
  <si>
    <t>WPF - Projekt pn. "Bałtyckie Centrum Badawczo - Wdrożeniowe Gospodarki Morskiej" w ramach RPO WZ</t>
  </si>
  <si>
    <t>Zadania w zakresie rozwoju przedsiębiorczości</t>
  </si>
  <si>
    <t>Zwrot dotacji wraz  z odsetkami i pozostałymi kosztami</t>
  </si>
  <si>
    <t>Zwroty dotacji wraz z odsetkami i pozostałymi kosztami</t>
  </si>
  <si>
    <t>Dotacje inwestycyjne w ramach  Osi  I  RPO</t>
  </si>
  <si>
    <t>Zwrot dotacji i płatności inwestycyjnych</t>
  </si>
  <si>
    <t xml:space="preserve">15013 - Rozwój kadr nowoczesnej gospodarki i przedsiębiorczości </t>
  </si>
  <si>
    <t>Priorytet VI, Działanie 6.2 w ramach PO Kapitał Ludzki</t>
  </si>
  <si>
    <t>Priorytet VIII, Działanie 8.1 w ramach PO Kapitał Ludzki</t>
  </si>
  <si>
    <t>Priorytet VIII, Działanie 8.2 w ramach PO Kapitał Ludzki</t>
  </si>
  <si>
    <t>WPF - Projekt pn. "Inwestycja w wiedzę motorem rozwoju innowacyjności w regionie" w ramach Działania 8.2 PO KL</t>
  </si>
  <si>
    <t>WPF - Projekt pn. "Inwestycja w wiedzę motorem rozwoju innowacyjności w regionie - III edycja" w ramach Działania 8.2 PO KL</t>
  </si>
  <si>
    <t>400 - Wytwarzanie i zaopatrywanie w energię elektryczną, gaz i wodę</t>
  </si>
  <si>
    <t>40095 - Pozostała działalność</t>
  </si>
  <si>
    <t>Upowszechnianie oraz promocja zagadnień energetycznych poprzez dostarczanie wiedzy na temat racjonalnego wykorzystania energii i odnawialnych źródeł energii</t>
  </si>
  <si>
    <t>Scenteralizowany zakup energii</t>
  </si>
  <si>
    <t>Dotacje inwestycyjne w ramach  Osi  IV  RPO</t>
  </si>
  <si>
    <t>600 - Transport i łączność</t>
  </si>
  <si>
    <t>60001 - Krajowe pasażerskie przewozy kolejowe</t>
  </si>
  <si>
    <t>Dofinansowanie kolejowych przewozów pasażerskich</t>
  </si>
  <si>
    <t>Promocja taboru kolejowego zakupionego w ramach POIiŚ</t>
  </si>
  <si>
    <t>Opracowanie planu transportowego Województwa Zachodniopomorskiego</t>
  </si>
  <si>
    <t>Studium wykonalności modernizacji kolejowego taboru pasażerskiego o napędzie elektrycznym</t>
  </si>
  <si>
    <t>WPF - Promocja taboru kolejowego zakupionego w ramach POIiŚ</t>
  </si>
  <si>
    <t>Inne zadania z zakresu transportu, w tym kolejowego</t>
  </si>
  <si>
    <t>Naprawy rewizyjne pojazdów szynowych</t>
  </si>
  <si>
    <t>Podatek VAT od zakupionego taboru kolejowego</t>
  </si>
  <si>
    <t>Naprawa pojazdów szynowych w zakresie nie objętym ubezpieczeniem casco</t>
  </si>
  <si>
    <t>Ubezpieczenie taboru kolejowego</t>
  </si>
  <si>
    <t>Usługi telekomunikacyjne dla pojazdów szynowych Województwa</t>
  </si>
  <si>
    <t>Podatek VAT od modernizacji taboru kolejowego</t>
  </si>
  <si>
    <t>Zakup elektrycznych zespołów trakcyjncych do przewozów regionalnych</t>
  </si>
  <si>
    <t>Zakup i montaż kamer monitoringu w pojazdach szynowych Województwa</t>
  </si>
  <si>
    <t>WPF - Zakup pasażerskiego taboru kolejowego do obsługi połączeń międzywojewódzkich przez Województwa: Lubuskie i Zachodniopomorskie" w ramach PO Infrastruktura i Środowisko</t>
  </si>
  <si>
    <t>WPF -Modernizacja kolejowego taboru pasażerskiego o napędzie elektrycznym</t>
  </si>
  <si>
    <t>60003 - Krajowe pasażerskie przewozy autobusowe</t>
  </si>
  <si>
    <t>60013 - Drogi publiczne wojewódzkie</t>
  </si>
  <si>
    <t xml:space="preserve">Bieżące utrzymanie Zachodniopomorskiego Zarządu Dróg Wojewódzkich w Koszalinie </t>
  </si>
  <si>
    <t>Bieżące utrzymanie dróg</t>
  </si>
  <si>
    <t>Zimowe utrzymanie dróg</t>
  </si>
  <si>
    <t>WPF - Obsługa i utrzymanie mostów zwodzonych i mostu granicznego</t>
  </si>
  <si>
    <t>Bieżące utrzymanie obiektów inżynierskich</t>
  </si>
  <si>
    <t>Przebudowa dróg</t>
  </si>
  <si>
    <t>Przebudowa mostów</t>
  </si>
  <si>
    <t>Bezpieczeństwo Ruchu Drogowego</t>
  </si>
  <si>
    <t>WPF - Dokumentacje techniczne na zadania drogowe</t>
  </si>
  <si>
    <t>Przebudowa zaplecza (ZZDW w Koszalinie)</t>
  </si>
  <si>
    <t>WPF - Przebudowa i rozbudowa przejścia drogowego przez m. Tanowo w ciągu drogi nr 115</t>
  </si>
  <si>
    <t>WPF - Monitoring i analizy porealizacyjne inwestycji</t>
  </si>
  <si>
    <t xml:space="preserve">Wykup gruntów pod inwestycje drogowe </t>
  </si>
  <si>
    <t>Zakup sprzętu niezbędnego w pracach budowalnych i modernizacyjnych na drogach wojewódzkich</t>
  </si>
  <si>
    <t>WPF - Wypłata odszkodowań za nieruchomości pod planowane inwestycje drogowe</t>
  </si>
  <si>
    <t>WPF - Przebudowa drogi woj. nr 110 na odcinku Cerkwica - Lędzin</t>
  </si>
  <si>
    <t>WPF - Budowa obejścia m. Goleniów w ciągu drogi woj. nr 113</t>
  </si>
  <si>
    <t>WPF - Budowa obejścia m. Trzebiatów w ciągu drogi woj. nr 102</t>
  </si>
  <si>
    <t>WPF - Przebudowa drogi woj. Nr 203 na odc. Koszalin - Iwięcino</t>
  </si>
  <si>
    <t>WPF - Przebudowa drogi woj. Nr 163 na odc. Czaplinek - Wałcz - etap I i II</t>
  </si>
  <si>
    <t>WPF - Przebudowa drogi woj. Nr 203 na odc. Iwięcino - Darłowo</t>
  </si>
  <si>
    <t>WPF - Budowa obejścia m. Gościno w ciągu drogi wojewódzkiej Nr 162</t>
  </si>
  <si>
    <t>WPF - Budowa obejścia w m. Szczecinek w ciągu drogi wojewódzkiej Nr 172</t>
  </si>
  <si>
    <t>WPF - Przebudowa drogi wojewódzkiej Nr 114 na odcinku Trzebież - Police</t>
  </si>
  <si>
    <t>WPF - Przebudowa drogi wojewódzkiej Nr 106 na odcinku Rzewnowo - Golczewo</t>
  </si>
  <si>
    <t>WPF - Przebudowa drogi wojewódzkiej Nr 124 na odcinku Cedynia - Chojna</t>
  </si>
  <si>
    <t>WPF - Przebudowa drogi wojewódzkiej Nr 109 na odcinku Mrzeżyno - Trzebiatów</t>
  </si>
  <si>
    <t>WPF - Przebudowa drogi wojewódzkiej Nr 167 na odcinku Koszalin - droga 168</t>
  </si>
  <si>
    <t>WPF - Przebudowa i rozbudowa przejścia drogowego przez m. Krzywin w ciągu drogi nr 122</t>
  </si>
  <si>
    <t>WPF - Budowa obejścia m. Darłowo w ciągu drogi woj. nr 203</t>
  </si>
  <si>
    <t>WPF - Budowa obejścia m. Barlinek w ciągu drogi woj. nr 151</t>
  </si>
  <si>
    <t>WPF - Budowa obejścia m. Dobra w ciągu drogi woj. nr 144</t>
  </si>
  <si>
    <t>Zwroty dotacji i płatności inwestycyjnych</t>
  </si>
  <si>
    <t>60041 - Infrastruktura portowa</t>
  </si>
  <si>
    <t xml:space="preserve">Program wojewódzki pn. "Strategia Rozwoju Gospodarki Morskiej w Województwie Zachodniopomorskim" </t>
  </si>
  <si>
    <t xml:space="preserve">60052 - Zadania w zakresie telekomunikacji </t>
  </si>
  <si>
    <t>Przeciwdziałanie wykluczeniu cyfrowemu</t>
  </si>
  <si>
    <t>WPF - Projekt pn. "e-Administracja i e-Turystyka w województwie zachodniopomorskim" w ramach RPO WZ działanie 3.2.</t>
  </si>
  <si>
    <t>60095 - Pozostała działalność</t>
  </si>
  <si>
    <t>Środkowoeuropejski Korytarz Transportowy (CETC) - badania, analizy merytoryczne, prowadzenie i obsługa organizacyjna Sekretariatu Technicznego</t>
  </si>
  <si>
    <t>Espertyzy do zachodniego drogowego obejścia m. Szczecina</t>
  </si>
  <si>
    <t>Ekspertyzy i badania dot. infrastruktury transportowej w Województwie Zachodniopomorskim</t>
  </si>
  <si>
    <t>Koszty postępowania sądowego i prokuratorskiego</t>
  </si>
  <si>
    <t>Wydawanie zaświadczeń ADR</t>
  </si>
  <si>
    <t>Udział w Stowarzyszeniu Gmin, Powiatów i Województw "Droga S11"</t>
  </si>
  <si>
    <t>WPF - Studium wykonalności "Zachodniego drogowego obejścia miasta Szczecina" wraz z Raportem oddziaływania na środowisko</t>
  </si>
  <si>
    <t>WPF - Objęcie nowych udziałów w Spółce z o.o. "Port Lotniczy Szczecin-Goleniów"</t>
  </si>
  <si>
    <t>630 - Turystyka</t>
  </si>
  <si>
    <t>63003 - Zadania w zakresie upowszechniania turystyki</t>
  </si>
  <si>
    <t>Promocja turystyki oraz działania związane z rozwojem markowych produktów turystycznych</t>
  </si>
  <si>
    <t>Zachodniopomorska Regionalna Organizacja Turystyczna</t>
  </si>
  <si>
    <t>Lokalna Organizacja Turystyczna Zachodniopomorskiego Szlaku Żeglarskiego</t>
  </si>
  <si>
    <t>WPF - Projekt pn."Rewitalizacja Europejskiego Szlaku Kulturowego na obszarze Południowego Bałtyku - Pomorska Droga Św. Jakuba" w ramach Współpracy Transgranicznej Południowy Bałtyk</t>
  </si>
  <si>
    <t>WPF - projekt pn. "MARRIAGE - Lepsze zarządzanie mariną, konsolidacja sieci przystani i marketingu turystyki wodnej w obszarze Południowego Bałtyku</t>
  </si>
  <si>
    <t>WPF - Projekt pn. "Zachodniopomorskie - Morze Przygody. Promocja turystyczna Województwa Zachodniopomorskiego"  w ramach RPO, Osi V</t>
  </si>
  <si>
    <t>WPF - Projekt pn. "Zachodniopomorskie - Morze Przygody. Promocja turystyczna Województwa Zachodniopomorskiego i Szczecińskiego Obszaru Metropolitarnego"  w ramach RPO, Osi VI</t>
  </si>
  <si>
    <t>WPF - Projekt pn."Pomorze Zachodnie - wszystko czego potrzebujesz. Promocja turystyczna Województwa Zachodniopomorskiego" w ramach PRO WZ, Osi VI</t>
  </si>
  <si>
    <t>WPF - Projekt pn. " Poznaj Pomorze Zachodnie. Oznakowanie turystyczne regionu" w ramch  RPO,  Osi V</t>
  </si>
  <si>
    <t>WPF - Projekt pn. " Poznaj Pomorze Zachodnie. Oznakowanie turystyczne regionu" w ramch  RPO,  Osi VI</t>
  </si>
  <si>
    <t>WPF - Projekt pn. "Zachodniopomorskie - Morze Przygody. Promocja turystyczna Województwa Zachodniopomorskiego i Szczecińskiego Obszaru Metropolitarnego"  w ramach RPO - zakupy inwestycyjne</t>
  </si>
  <si>
    <t>WPF - Projekt "Rewitalizacja Europejskiego Szlaku Kulturowego na obszarze Południowego Bałtyku - Pomorska Droga Św. Jakuba" w ramach Współpracy Transgranicznej Południowy Bałtyk - zakupy inwestycyjne</t>
  </si>
  <si>
    <t>63095 - Pozostała działalność</t>
  </si>
  <si>
    <t>Programowanie rozwoju turystyki i działania związane z rozwojem turystyki</t>
  </si>
  <si>
    <t xml:space="preserve">Dotacje inwestycyjne w ramach  Osi  V  RPO </t>
  </si>
  <si>
    <t>700 - Gospodarka mieszkaniowa</t>
  </si>
  <si>
    <t>70005 - Gospodarka gruntami i nieruchomościami</t>
  </si>
  <si>
    <t>Administrowanie i zarządzanie nieruchomościami użytkowymi należącymi do zasobu Województwa</t>
  </si>
  <si>
    <t>Remonty w wojewódzkim zasobie nieruchomości</t>
  </si>
  <si>
    <t>Obrót nieruchomościami należącymi do zasobu Województwa</t>
  </si>
  <si>
    <t>Administrowanie i zarządzanie nieruchomościami mieszkalnymi należącymi do zasobu Województwa</t>
  </si>
  <si>
    <t>Działania windykacyjne dotyczące zaległych należności budżetu Województwa oraz do odzyskania nieruchomości i lokali zajmowanych bez tytułu prawnego</t>
  </si>
  <si>
    <t xml:space="preserve">Regulowanie stanu prawnego nieruchomości należących do zasobu Województwa, w szczególności nieruchomości będących w zarządzie jednostek </t>
  </si>
  <si>
    <t>WPF - Gospodarowanie nieruchomościami należącymi do zasobu Województwa Zachodniopomorskiego</t>
  </si>
  <si>
    <t>70095 - Pozostała działalność</t>
  </si>
  <si>
    <t>Pomoc finansowa dla Gminy Pyrzyce</t>
  </si>
  <si>
    <t>710 - Działalność usługowa</t>
  </si>
  <si>
    <t>71003 - Biura planowania przestrzennego</t>
  </si>
  <si>
    <t>WPF - Projekt pn."Partnerstwo miejsko-wiejskie w obszarach metropolitalnych - URMA" w ramach programu INTERREG IVC</t>
  </si>
  <si>
    <t>Bieżące utrzymanie Regionalnego Biura Gospodarki Przestrzennej Województwa Zachodniopomorskiego w Szczecinie</t>
  </si>
  <si>
    <t>71004 - Plany zagospodarowania przestrzennego</t>
  </si>
  <si>
    <t>Pozostałe zadania z zakresu zagospodarowania przestrzennego województwa</t>
  </si>
  <si>
    <t>Wojewódzka Komisja Urbanistyczno-Architektoniczna</t>
  </si>
  <si>
    <t>71013 - Prace geodezyjne i kartograficzne (nieinwestycyjne)</t>
  </si>
  <si>
    <t xml:space="preserve">Zlecanie wykonania i udostępnianie map topograficznych i tematycznych opracowań numerycznych, prowadzenie wojewódzkich baz danych oraz standardowych opracowań kartograficznych </t>
  </si>
  <si>
    <t>71095 - Pozostała działalność</t>
  </si>
  <si>
    <t>Strategia Rozwoju Województwa Zachodniopomorskiego do roku 2020</t>
  </si>
  <si>
    <t>WPF - Projekt pn. "Zachodniopomorskie Regionalne Obserwatorium Terytorialne podstawą rozwoju regionu" w ramach działania 5.2 PO KL</t>
  </si>
  <si>
    <t>Pozostałe zadania w zakresie rozwoju regionalnego</t>
  </si>
  <si>
    <t>Diagnoza i strategia do porozumienia "Polska Zachodnia"</t>
  </si>
  <si>
    <t>WPF - Wydatki inwestycyjne w ramach projektu pn. "Zachodniopomorskie Regionalne Obserwatorium Terytorialne podstawą rozwoju regionu" w ramach działania 5.2 PO KL</t>
  </si>
  <si>
    <t>750 - Administracja publiczna</t>
  </si>
  <si>
    <t>75011 - Urzędy wojewódzkie</t>
  </si>
  <si>
    <t xml:space="preserve">Wynagrodzenia osobowe pracowników oraz dodatkowe wynagrodzenie roczne  </t>
  </si>
  <si>
    <t xml:space="preserve">Pochodne od wynagrodzeń  </t>
  </si>
  <si>
    <t>Dofinansowanie zadań zleconych z zakresu administracji rządowej</t>
  </si>
  <si>
    <t>Kontrola podmiotów wykonujących badania psychologiczne kierowców - dofinansowanie zadań zleconych</t>
  </si>
  <si>
    <t>Realizacja ustawy o usługach turystycznych</t>
  </si>
  <si>
    <t>75017 - Samorządowe sejmiki województw</t>
  </si>
  <si>
    <t>Diety radnych Sejmiku Województwa</t>
  </si>
  <si>
    <t>Wydatki na nadzwyczajne kontrole zewnętrzne zlecane przez Komisję Rewizyjną</t>
  </si>
  <si>
    <t>Obsługa Sejmiku</t>
  </si>
  <si>
    <t>Obsługa posiedzeń komisji i klubów oraz reprezentacja Semiku</t>
  </si>
  <si>
    <t>75018 - Urzędy marszałkowskie</t>
  </si>
  <si>
    <t>WPF - Oś VIII, Pomoc techniczna RPO</t>
  </si>
  <si>
    <t>WPF - Główny Punkt Informacyjny Funduszy Europejskich (GPI) przy ul. Kuśnierskiej</t>
  </si>
  <si>
    <t>WPF - Pomoc Techniczna w ramach Programu EWT INTERREG IVA</t>
  </si>
  <si>
    <t xml:space="preserve">Zakładowy fundusz świadczeń socjalnych  </t>
  </si>
  <si>
    <t>Dofinansowanie nauki, szkolenia i służba przygotowawcza</t>
  </si>
  <si>
    <t>Bieżąca organizacja pracy Urzędu</t>
  </si>
  <si>
    <t>Bieżące utrzymanie siedzib Urzędu</t>
  </si>
  <si>
    <t>Wydatki bieżące na utrzymanie Urzędu w zakresie infrastruktury informatycznej</t>
  </si>
  <si>
    <t xml:space="preserve">Wpłaty na PFRON  </t>
  </si>
  <si>
    <t xml:space="preserve">Koszty postępowania sądowego i prokuratorskiego  </t>
  </si>
  <si>
    <t>Obsługa Regionalnego Programu Operacyjnego 2007-2013</t>
  </si>
  <si>
    <t>Obsługa Wieloosobowego Stanowiska do Spraw  EWT</t>
  </si>
  <si>
    <t>Zakupy inwestycyjne Urzędu Marszałkowskiego</t>
  </si>
  <si>
    <t>Zakupy inwestycyjne Urzędu Marszałkowskiego w zakresie infrastruktury informatycznej</t>
  </si>
  <si>
    <t>WPF - Zakupy inwestycyjne w ramach Osi VIII - Pomoc techniczna RPO</t>
  </si>
  <si>
    <t>75058 - Działalność informacyjna i kulturalna prowadzona za granicą</t>
  </si>
  <si>
    <t>Bieżąca działalność i  utrzymanie Biura Regionalnego Województwa Zachodniopomorskiego w Brukseli</t>
  </si>
  <si>
    <t>75071 - Centrum Rozwoju Zasobów Ludzkich</t>
  </si>
  <si>
    <t>WPF - Projekt pn. "Koordynacja na rzecz aktywnej Integracji" w ramach Działania 1.2, Priorytetu I PO KL</t>
  </si>
  <si>
    <t>75075 - Promocja jednostek samorządu terytorialnego</t>
  </si>
  <si>
    <t>Promocja województwa w zakresie rolnictwa (targi i konkursy)</t>
  </si>
  <si>
    <t>Promocja województwa i kreowanie marki regionu</t>
  </si>
  <si>
    <t>Działania i zakupy promocyjne Sejmiku Województwa</t>
  </si>
  <si>
    <t>Promocja województwa w zakresie kultury, nauki i ochrony dziedzictwa narodowego</t>
  </si>
  <si>
    <t>75095 - Pozostała działalność</t>
  </si>
  <si>
    <t>Kształtowanie pozytywnego wizerunku Województwa w mediach</t>
  </si>
  <si>
    <t>Współpraca z Niemcami</t>
  </si>
  <si>
    <t>Współpraca z Francją</t>
  </si>
  <si>
    <t>Współpraca ze Skandynawią</t>
  </si>
  <si>
    <t>Współpraca z samorządami, związkami i innymi podmiotami</t>
  </si>
  <si>
    <t>Współpraca Subregionalna Państw Morza Bałtyckiego (BSSSC)</t>
  </si>
  <si>
    <t>Pielęgnowanie polskości, wzmacnianie tożsamości regionalnej, organizacja konferencji i uroczystości patriotycznych</t>
  </si>
  <si>
    <t>Współpraca  z organizacjami kombatanckimi działającymi na terenie województwa</t>
  </si>
  <si>
    <t>Realizacja zadań z zakresu równego traktowania</t>
  </si>
  <si>
    <t>Współpraca z organizacjami pozarządowymi</t>
  </si>
  <si>
    <t>Pozostałe zadania w zakresie współpracy międzynarodowej</t>
  </si>
  <si>
    <t>10. Forum Samorządowe - 10 lat polskich samorządów w Unii Europejskiej</t>
  </si>
  <si>
    <t>Budowa pomnika Sybiraków w Szczecinie</t>
  </si>
  <si>
    <t>754 - Bezpieczeństwo publiczne i ochrona przeciwpożarowa</t>
  </si>
  <si>
    <t>75404 - Komendy wojewódzkie Policji</t>
  </si>
  <si>
    <t>Wspieranie działań z zakresu bezpieczeństwa publicznego</t>
  </si>
  <si>
    <t>75410 - Komendy wojewódzkie Państwowej Straży Pożarnej</t>
  </si>
  <si>
    <t>75412 - Ochotnicze straże pożarne</t>
  </si>
  <si>
    <t>75415 - Zadania ratownictwa górskiego i wodnego</t>
  </si>
  <si>
    <t>75495 - Pozostała działalność</t>
  </si>
  <si>
    <t>Realizacja zadań związanych z obronnością państwa</t>
  </si>
  <si>
    <t>757 - Obsługa długu publicznego</t>
  </si>
  <si>
    <t>75702 - Obsługa papierów wartościowych, kredytów i pożyczek jednostek samorządu terytorialnego</t>
  </si>
  <si>
    <t>Odsetki od kredytów i pożyczek</t>
  </si>
  <si>
    <t>758 - Różne rozliczenia</t>
  </si>
  <si>
    <t>75818 - Rezerwy ogólne i celowe</t>
  </si>
  <si>
    <t>Rezerwa ogólna</t>
  </si>
  <si>
    <t>Rezerwa celowa na działania restrukturyzacyjne w wojewódzkich jednostkach ochrony zdrowia</t>
  </si>
  <si>
    <t>Rezerwa celowa na udzielenie przez Zarząd Województwa poręczenia kredytów</t>
  </si>
  <si>
    <t>Rezerwa celowa na zimowe utrzymanie dróg</t>
  </si>
  <si>
    <t>Rezerwa celowa na projekty realizowane w ramach perspektywy 2014-2020 RPO WZ</t>
  </si>
  <si>
    <t>Rezerwa celowa dla MN w Szczecinie na wydatki bieżące związane z realizacją projektu Centrum Dialogu "Przełomy"</t>
  </si>
  <si>
    <t>Rezerwa celowa na dotacje celowe dla spółek wodnych na bieżące utrzymanie urządzeń melioracji wodnych szczegółowych</t>
  </si>
  <si>
    <t>Rezerwa celowa na wkłady własne do projektów o charakterze bieżącym realizowanych przez instytucje kultury</t>
  </si>
  <si>
    <t>Rezerwa celowa na współfinansowanie projektów realizowanych ze środków pochodzących z budżetu UE</t>
  </si>
  <si>
    <t>Rezerwa celowa na zadania z zakresu zarządzania kryzysowego</t>
  </si>
  <si>
    <t>Rezerwa celowa na pokrycie wkładów własnych do zadań dofinansowywanych w ramach programu "Biblioteka+"</t>
  </si>
  <si>
    <t>Rezerwa celowa na modernizację i cyfryzację kin w województwie zachodniopomorskim</t>
  </si>
  <si>
    <t>801 - Oświata i wychowanie</t>
  </si>
  <si>
    <t>80102 - Szkoły podstawowe specjalne</t>
  </si>
  <si>
    <t>Działalność dydaktyczna w szkole podstawowej specjalnej</t>
  </si>
  <si>
    <t>Rządowy program "Radosna szkoła"</t>
  </si>
  <si>
    <t>80111 - Gimnazja specjalne</t>
  </si>
  <si>
    <t>Działalność dydaktyczna w publicznym gimnazjum specjalnym</t>
  </si>
  <si>
    <t>80120 - Licea ogólnokształcące</t>
  </si>
  <si>
    <t>Wspomaganie uczniów w sprawnym posługiwaniu się językiem ukraińskim i polskim oraz rozwijaniu poczucia tożsamości narodowej</t>
  </si>
  <si>
    <t>Działalność dydaktyczna i wychowawcza I Liceum Ogólnokształcącego w Białym Borze</t>
  </si>
  <si>
    <t>80130 - Szkoły zawodowe</t>
  </si>
  <si>
    <t>Działalność dydaktyczna i wychowawcza ZSM w Świnoujściu</t>
  </si>
  <si>
    <t>Świadczenie z zakresu pomocy zdrowotnej dla nauczycieli (wynikające z Karty Nauczyciela)</t>
  </si>
  <si>
    <t>Działalność dydaktyczna i wychowawcza WZSP/ZCKZiU w Szczecinie</t>
  </si>
  <si>
    <t>80141 - Zakłady kształcenia nauczycieli</t>
  </si>
  <si>
    <t>Działalność dydaktyczna i wychowawcza kolegium nauczycielskiego</t>
  </si>
  <si>
    <t>80146 - Dokształcanie i doskonalenie nauczycieli</t>
  </si>
  <si>
    <t>WPF - Projekt pn. "Znaczenie nowoczesnych technologii w motywowaniu dorosłych z terenów defaworyzowanych do uczenia się"</t>
  </si>
  <si>
    <t>Doskonalenie zawodowe nauczycieli</t>
  </si>
  <si>
    <t>Działalność placówek dokształcania i doskonalenia nauczycieli</t>
  </si>
  <si>
    <t>Świadczenia z zakresu pomocy zdrowotnej dla nauczycieli (wynikające z Karty Nauczyciela)</t>
  </si>
  <si>
    <t>Projekty edukacyjne wspierające realizację podstawowych kierunków polityki oświatowej państwa</t>
  </si>
  <si>
    <t>80147 - Biblioteki pedagogiczne</t>
  </si>
  <si>
    <t>Gromadzenie i udostępnianie zbiorów biblioteki pedagogicznej</t>
  </si>
  <si>
    <t>Wykonanie dokumentacji budowlanej i kosztorysowej związanej z rozbudową CEN w Koszalinie</t>
  </si>
  <si>
    <t>80195 - Pozostała działalność</t>
  </si>
  <si>
    <t>WPF- Projekt pn."Lider Zachodniopomorski" w ramach Programu "Młodzież w działaniu", Akcja 5.1 - Spotkania młodzieży i osób odpowiedzialnych za politykę młodzieżową</t>
  </si>
  <si>
    <t>WPF - "Prowadzenie  Punktu Informacji Europejskiej Europe Direct - Szczecin"</t>
  </si>
  <si>
    <t>Bieżąca obsługa zadań oświatowych</t>
  </si>
  <si>
    <t>Nagrody Marszałka z okazji Dnia Edukacji Narodowej</t>
  </si>
  <si>
    <t>Współorganizacja konkursów przedmiotowych</t>
  </si>
  <si>
    <t>Wspieranie nauczania języka polskiego w szkołach położonych na terenie Brandenburgii oraz Meklemburgii Pomorza Przedniego</t>
  </si>
  <si>
    <t>Zachodniopomorski Konkurs Wiedzy o Samorządzie Terytorialnym i Regionie</t>
  </si>
  <si>
    <t>Współpraca Sekretariatu ds. Młodzieży Województwa Zachodniopomorskiego z młodzieżą oraz z pracownikami młodzieżowymi</t>
  </si>
  <si>
    <t>Świadczenia z zakresu pomocy zdrowotnej dla nauczycieli( wynikające z Karty nauczyciela)</t>
  </si>
  <si>
    <t>803 - Szkolnictwo wyższe</t>
  </si>
  <si>
    <t>80395 - Pozostała działalność</t>
  </si>
  <si>
    <t>Wsparcie prorozwojowej działalności naukowej</t>
  </si>
  <si>
    <t>Dotacja celowa dla Akademii Sztuki w Szczecinie</t>
  </si>
  <si>
    <t>WPF - Projekt pn."Akademia Zmienia Szczecin - Modernizacja Pałacu pod Globusem" w ramach RPO WZ</t>
  </si>
  <si>
    <t>WPF - Modernizacja budynku internatu przy pl. Orła Bialego 2 w Szczecinie Akademii Sztuki w Szczecinie</t>
  </si>
  <si>
    <t>851 - Ochrona zdrowia</t>
  </si>
  <si>
    <t>85111 - Szpitale ogólne</t>
  </si>
  <si>
    <t>Dotacje celowe dla placówek ochrony zdrowia na prace modernizacyjne i zakup sprzętu medycznego</t>
  </si>
  <si>
    <t>WPF - Rozbudowa Szpitala Dziecięcego SPSZOZ "Zdroje" - utworzenie Zachodniopomorskiego Centrum Opieki Nad Kobietą i Dzieckiem</t>
  </si>
  <si>
    <t>WPF -  "Zwiększenie dostępności i jakości usług medycznych poprzez wyposażenie w sprzęt i urządzenia medyczne SPS ZOZ  Zdroje w Szczecinie"</t>
  </si>
  <si>
    <t>85117 - Zakłady opiekuńczo-lecznicze i pielęgnacyjno-opiekuńcze</t>
  </si>
  <si>
    <t>85118 - Szpitale uzdrowiskowe</t>
  </si>
  <si>
    <t>85141 - Ratownictwo medyczne</t>
  </si>
  <si>
    <t>85148 - Medycyna pracy</t>
  </si>
  <si>
    <t>Zakup usług zdrowotnych w zakresie medycyny pracy</t>
  </si>
  <si>
    <t>85149 - Programy polityki zdrowotnej</t>
  </si>
  <si>
    <t>Dotacje podmiotowe dla placówek ochrony zdrowia na realizację wojewódzkich programów zdrowotnych</t>
  </si>
  <si>
    <t>Programy polityki zdrowotnej</t>
  </si>
  <si>
    <t>85152 - Zapobieganie i zwalczanie AIDS</t>
  </si>
  <si>
    <t>85153 - Zwalczanie narkomanii</t>
  </si>
  <si>
    <t>Wojewódzki Program Przeciwdziałania Uzależnieniom</t>
  </si>
  <si>
    <t>85154 - Przeciwdziałanie alkoholizmowi</t>
  </si>
  <si>
    <t>85156 - Składki na ubezpieczenie zdrowotne oraz świadczenia dla osób nieobjętych obowiązkiem ubezpieczenia zdrowotnego</t>
  </si>
  <si>
    <t>Finansowanie pomocy zdrowotnej dla uczniów, którzy nie podlegają obowiązkowi ubezpieczenia zdrowotnego z innych tytułów</t>
  </si>
  <si>
    <t>85195 - Pozostała działalność</t>
  </si>
  <si>
    <t>Działania na rzecz profilaktyki i promocji zdrowia psychicznego</t>
  </si>
  <si>
    <t>Inne zadania z zakresu ochrony zdrowia</t>
  </si>
  <si>
    <t>Rekompensaty dla członków Rad Społecznych zakładów opieki zdrowotnej</t>
  </si>
  <si>
    <t>WPF- Rozbudowa cz. środkowej budynku głównego wraz z dostosowaniem oddziałów chirurgicznych do wymogów fachowo-sanitarnych w Specjalistycznym Szpitalu im. A. Sokołowskiego w Szczecinie - Zdunowie</t>
  </si>
  <si>
    <t>Dotacje inwestycyjne w ramach  Osi  VII  RPO</t>
  </si>
  <si>
    <t>852 - Pomoc społeczna</t>
  </si>
  <si>
    <t>85201 - Placówki opiekuńczo-wychowawcze</t>
  </si>
  <si>
    <t>Dotacje celowe na zadania bieżące realizowane przez Regionalne Placówki Terapeutyczno-Opiekuńcze</t>
  </si>
  <si>
    <t>Dotacje celowe na inwestycje i zakupy inwestycyjne realizowane przez Regionalne Placówki Terapeutyczno - Opiekuńcze</t>
  </si>
  <si>
    <t>85205 - Zadania w zakresie przeciwdziałania przemocy w rodzinie</t>
  </si>
  <si>
    <t>Wojewódzki Program Przeciwdziałania Przemocy w Rodzinie</t>
  </si>
  <si>
    <t>85217 - Regionalne ośrodki polityki społecznej</t>
  </si>
  <si>
    <t>Realizacja zadań publicznych poza konkursem ofert</t>
  </si>
  <si>
    <t xml:space="preserve">Regionalna Komisja Egzaminacyjna ds. stopnia specjalizacji w zawodzie pracownika socjalnego </t>
  </si>
  <si>
    <t xml:space="preserve">Region dla Rodziny </t>
  </si>
  <si>
    <t>Zadania w zakresie polityki społecznej</t>
  </si>
  <si>
    <t>85226 - Ośrodki adopcyjno-opiekuńcze</t>
  </si>
  <si>
    <t>Ośrodki adopcyjne</t>
  </si>
  <si>
    <t>853 - Pozostałe zadania w zakresie polityki społecznej</t>
  </si>
  <si>
    <t>85311 - Rehabilitacja zawodowa i społeczna osób niepełnosprawnych</t>
  </si>
  <si>
    <t>Dotacja celowa na współfinansowanie kosztów działania zakładów aktywności zawodowej</t>
  </si>
  <si>
    <t>85325 - Fundusz Gwarantowanych Świadczeń Pracowniczych</t>
  </si>
  <si>
    <t>Realizacja zadań Funduszu Gwarantowanych Świadczeń Pracowniczych</t>
  </si>
  <si>
    <t>85332 - Wojewódzkie urzędy pracy</t>
  </si>
  <si>
    <t>WPF - Priorytet X Pomoc Techniczna w ramach PO Kapitał Ludzki</t>
  </si>
  <si>
    <t>WPF - Priorytet X Pomoc Techniczna w ramach PO Kapitał Ludzki - środki w ramach ROEFS</t>
  </si>
  <si>
    <t>Bieżące utrzymanie i działalność Wojewódzkiego Urzędu Pracy w Szczecinie</t>
  </si>
  <si>
    <t>Rekonstrukcja stropów III piętra budynku WUP w Szczecinie przy ul. Mickiewicza 41</t>
  </si>
  <si>
    <t>WPF - Wydatki inwestycyjne w ramach Priorytetu X Pomoc Techniczna PO Kapitał Ludzki</t>
  </si>
  <si>
    <t>85395 - Pozostała działalność</t>
  </si>
  <si>
    <t>Priorytet VII, Działanie 7.1 w ramach PO Kapitał Ludzki</t>
  </si>
  <si>
    <t>Priorytet VI, Działanie 6.1 w ramach PO Kapitał Ludzki</t>
  </si>
  <si>
    <t>Priorytet VII, Działanie 7.2 w ramach PO Kapitał Ludzki</t>
  </si>
  <si>
    <t>Priorytet IX, Działanie 9.1 w ramach PO Kapitał Ludzki</t>
  </si>
  <si>
    <t>Priorytet IX, Działanie 9.2 w ramach PO Kapitał Ludzki</t>
  </si>
  <si>
    <t>Priorytet IX, Działanie 9.3 w ramach PO Kapitał Ludzki</t>
  </si>
  <si>
    <t>Priorytet IX, Działanie 9.4 w ramach PO Kapitał Ludzki</t>
  </si>
  <si>
    <t>Priorytet IX, Działanie 9.5 w ramach PO Kapitał Ludzki</t>
  </si>
  <si>
    <t>Prioryet VII, Działanie 7.4 w ramach PO Kapitał Ludzki</t>
  </si>
  <si>
    <t>Priorytet IX, Działanie 9.6 w ramach PO Kapitał Ludzki</t>
  </si>
  <si>
    <t>WPF - Projekt pn.: Profesjonalne kadry - lepsze jutro II w ramach działania 7.1 PO KL</t>
  </si>
  <si>
    <t>WPF - Projekt pn. "Piramida Kompetencji - II edycja" w ramach działania 6.1 PO KL</t>
  </si>
  <si>
    <t>WPF - Projekt pn.: "Zachodniopomorskie talenty - regionalny system stypendialny - IV edycja" w ramach Działania 9.1 PO KL</t>
  </si>
  <si>
    <t>WPF - Projekt pn. "Najlepszy w zawodzie" w ramach Działania 9.2 PO KL</t>
  </si>
  <si>
    <t>854 - Edukacyjna opieka wychowawcza</t>
  </si>
  <si>
    <t>85407 - Placówki wychowania pozaszkolnego</t>
  </si>
  <si>
    <t>Edukacyjna opieka wychowawcza</t>
  </si>
  <si>
    <t>85410 - Internaty i bursy szkolne</t>
  </si>
  <si>
    <t>Prowadzenie internatu przy WZSP/ZCKZiU w Szczecinie</t>
  </si>
  <si>
    <t>Prowadzenie internatu przy I Liceum Ogólnokształcącym w Białym Borze</t>
  </si>
  <si>
    <t>Prowadzenie internatu przy Zespole Kolegiów Nauczycielskich w Wałczu</t>
  </si>
  <si>
    <t>85446 - Dokształcanie i doskonalenie nauczycieli</t>
  </si>
  <si>
    <t>85495 - Pozostała działalność</t>
  </si>
  <si>
    <t>900 - Gospodarka komunalna i ochrona środowiska</t>
  </si>
  <si>
    <t>90001 - Gospodarka ściekowa i ochrona wód</t>
  </si>
  <si>
    <t>Wdrażanie Programu Ochrony Środowiska Województwa Zachodniopomorskiego</t>
  </si>
  <si>
    <t>90002 - Gospodarka odpadami</t>
  </si>
  <si>
    <t>Prowadzenie monitoringu o stanie realizacji Programu Ochrony Środowiska i Planu gospodarki odpadami</t>
  </si>
  <si>
    <t>Plan gospodarki odpadami dla Województwa Zachodniopomorskiego</t>
  </si>
  <si>
    <t>90007 - Zmniejszenie hałasu i wibracji</t>
  </si>
  <si>
    <t>Ochrona powietrza atmosferycznego i klimatu</t>
  </si>
  <si>
    <t>90095 - Pozostała działalność</t>
  </si>
  <si>
    <t>Pozostałe zadania w zakresie ochrony środowiska</t>
  </si>
  <si>
    <t>Zakup licencji oraz systemu informatycznego do weryfikacji i zarządzania opłatami środowiskowymi</t>
  </si>
  <si>
    <t>921 - Kultura i ochrona dziedzictwa narodowego</t>
  </si>
  <si>
    <t>92105 - Pozostałe zadania w zakresie kultury</t>
  </si>
  <si>
    <t>Pozostałe zadania w zakresie kultury</t>
  </si>
  <si>
    <t>92106 - Teatry</t>
  </si>
  <si>
    <t>Dotacja podmiotowa dla Teatru Polskiego w Szczecinie</t>
  </si>
  <si>
    <t>Dotacja podmiotowa dla Opery na Zamku w Szczecinie</t>
  </si>
  <si>
    <t>Dofinansowanie działalności Bałtyckiego Teatru Dramatycznego w Koszalinie</t>
  </si>
  <si>
    <t>Dotacje celowe dla Opery na Zamku w Szczecinie na realizację zadań bieżących</t>
  </si>
  <si>
    <t>WPF - Przebudowa Opery na Zamku w Szczecinie</t>
  </si>
  <si>
    <t>WPF - Architektoniczno - urbanistyczna koncepcja rozbudowy Teatru Polskiego w Szczecinie</t>
  </si>
  <si>
    <t>Dotacje celowe dla Opery na Zamku w Szczecinie na realizację zadań lub zakupów inwestycyjnych</t>
  </si>
  <si>
    <t>92108 - Filharmonie, orkiestry, chóry i kapele</t>
  </si>
  <si>
    <t>Dofinansowanie działalności Filharmonii w Koszalinie</t>
  </si>
  <si>
    <t>92109 - Domy i ośrodki kultury, świetlice i kluby</t>
  </si>
  <si>
    <t>Dotacja podmiotowa dla Zamku Książąt Pomorskich w Szczecinie</t>
  </si>
  <si>
    <t>Współprowadzenie Ośrodka Teatralnego Kana jako wspólnej instytucji kultury  Województwa Zachodniopomorskiego i Miasta Szczecin</t>
  </si>
  <si>
    <t>Dotacja celowa dla Zamku Książąt Pomorskich w Szczecinie na Zachodniopomorski Fundusz Filmowy</t>
  </si>
  <si>
    <t>Dotacje celowe dla Ośrodka Teatralnego Kana w Szczecinie na realizację zadań bieżących</t>
  </si>
  <si>
    <t>Dotacje celowe dla Zamku Książąt Pomorskich w Szczecinie na realizację zadań bieżących</t>
  </si>
  <si>
    <t>WPF - Modernizacja  skrzydła  północnego Zamku Książąt Pomorskich w Szczecinie</t>
  </si>
  <si>
    <t>Dotacje celowe dla Zamku Książąt Pomorskich w Szczecinie na realizację zadań lub zakupów inwestycyjnych</t>
  </si>
  <si>
    <t>92116 - Biblioteki</t>
  </si>
  <si>
    <t>Dotacja podmiotowa dla Książnicy Pomorskiej  w Szczecinie</t>
  </si>
  <si>
    <t>Dotacja celowa dla Książnicy Pomorskiej w Szczecinie na utworzenie elektronicznego  leksykonu o historii i kulturze Pomorza Zachodniego</t>
  </si>
  <si>
    <t>Dotacje celowe dla Książnicy Pomorskiej w Szczecinie na realizację zadań bieżących</t>
  </si>
  <si>
    <t>Pomoc finansowa dla gmin województwa zachodniopomorskiego na zadania realizowane w ramach programu "Biblioteka+"</t>
  </si>
  <si>
    <t>Dotacje celowe dla Książnicy Pomorskiej  w Szczecinie na realizację zadań lub zakupów inwestycyjnych</t>
  </si>
  <si>
    <t>92118 - Muzea</t>
  </si>
  <si>
    <t>Dotacja podmiotowa dla Muzeum Narodowego w Szczecinie</t>
  </si>
  <si>
    <t>Dotacje celowe dla Muzeum Narodowego w Szczecinie na realizację zadań bieżących</t>
  </si>
  <si>
    <t>WPF - Rozbudowa Muzeum Narodowego w Szczecinie - Muzeum Morskie</t>
  </si>
  <si>
    <t>WPF -  Budowa pawilonu wystawowego służącego celom Centrum Dialogu Przełomy</t>
  </si>
  <si>
    <t>Dotacje celowe dla Muzeum Narodowego w Szczecinie na realizację zadań lub zakupów inwestycyjnych</t>
  </si>
  <si>
    <t>WPF - Muzeum Narodowe w Szczecinie  - Muzeum tradycji regionalnych</t>
  </si>
  <si>
    <t>92119 - Ośrodki ochrony i dokumentacji zabytków</t>
  </si>
  <si>
    <t xml:space="preserve">Dotacja podmiotowa dla Biura Dokumentacji Zabytków w Szczecinie </t>
  </si>
  <si>
    <t>92120 - Ochrona zabytków i opieka nad zabytkami</t>
  </si>
  <si>
    <t xml:space="preserve">Dotacje celowe na dofinansowanie prac remont. i konserw. obiektów zabytkowych </t>
  </si>
  <si>
    <t>92195 - Pozostała działalność</t>
  </si>
  <si>
    <t>Dotacje inwestycyjne w ramach  Osi  VI  RPO</t>
  </si>
  <si>
    <t>925 - Ogrody botaniczne i zoologiczne oraz naturalne obszary i obiekty chronionej przyrody</t>
  </si>
  <si>
    <t>92502 - Parki krajobrazowe</t>
  </si>
  <si>
    <t>Bieżąca działalność Zespołu Parków Krajobrazowych Województwa Zachodniopomorskiego</t>
  </si>
  <si>
    <t>926 - Kultura fizyczna</t>
  </si>
  <si>
    <t>92605 - Zadania w zakresie kultury fizycznej</t>
  </si>
  <si>
    <t>WPF - Wspieranie realizacji zadań publicznych Województwa Zachodniopomorskiego w zakresie upowszechniania kultury fizycznej</t>
  </si>
  <si>
    <t>Zadania w zakresie kultury fizycznej i sportu</t>
  </si>
  <si>
    <t>92695 - Pozostała działalność</t>
  </si>
  <si>
    <t>Współorganizacja imprez sportowych</t>
  </si>
  <si>
    <t>Pomoc finansowa dla j.s.t. na modernizację małej infrastruktury sportowej</t>
  </si>
  <si>
    <t>II. WYDATKI ZWIĄZANE Z REALIZACJĄ ZADAŃ ZLECONYCH</t>
  </si>
  <si>
    <t>Bieżące utrzymanie urządzeń melioracji wodnych</t>
  </si>
  <si>
    <t>Program dla Odry 2006</t>
  </si>
  <si>
    <t>01078 - Usuwanie skutków klęsk żywiołowych</t>
  </si>
  <si>
    <t>Dotacje dla firm wykonujących pasażerskie regionalne przewozy autobusowe - rekompensata ustawowych ulg i zwolnień w opłatach za przewóz</t>
  </si>
  <si>
    <t xml:space="preserve">71005 - Prace geologiczne (nieinwestycyjne) </t>
  </si>
  <si>
    <t>Pozostałe zadania związane z pracami geologicznymi</t>
  </si>
  <si>
    <t>Zadania z zakresu gospodarki wodnej</t>
  </si>
  <si>
    <t>Zadania wynikające z ustawy o ochronie zdrowia psychicznego</t>
  </si>
  <si>
    <t>85212 - Świadczenia rodzinne, świadczenie z funduszu alimentacyjnego oraz składki na ubezpieczenia emerytalne i rentowe z ubezpieczenia społecznego</t>
  </si>
  <si>
    <t>Koordynacja systemów zabezpieczenia społecznego</t>
  </si>
  <si>
    <t>Bieżąca działanlość Publicznego Ośrodka Adopcyjnego w Szczecinie</t>
  </si>
  <si>
    <t>Bieżąca działalność Publicznego Ośrodka Adopcyjnego w Koszalinie</t>
  </si>
  <si>
    <t>Wypłata świadczeń poborowym oraz obsługa służby zastępczej</t>
  </si>
  <si>
    <t>Rezerwa celowa na wkłady własne do projektów inwestycyjnych, finansowanie lub dofinansowanie wydatków inwestycyjnych realizowanych przez instytucje kultury oraz zakup dzieł sztuki związanych m.in. z historią i kulturą Pomorza  Zachodniego.</t>
  </si>
  <si>
    <t>Wyszczególnienie</t>
  </si>
  <si>
    <t>Wykonanie</t>
  </si>
  <si>
    <t>Struktura</t>
  </si>
  <si>
    <t>1</t>
  </si>
  <si>
    <t>2</t>
  </si>
  <si>
    <t>3</t>
  </si>
  <si>
    <t>4</t>
  </si>
  <si>
    <t>Transport, łączność i zaopatrzenie w energię</t>
  </si>
  <si>
    <t xml:space="preserve">Polityka społeczna i rozwój przedsiębiorczości </t>
  </si>
  <si>
    <t>Administracja i bezpieczeństwo publiczne</t>
  </si>
  <si>
    <t xml:space="preserve">Kultura, sport i turystyka </t>
  </si>
  <si>
    <t xml:space="preserve">Rolnictwo, rybactwo i ochrona środowiska </t>
  </si>
  <si>
    <t xml:space="preserve">Ochrona zdrowia i pomoc społeczna   </t>
  </si>
  <si>
    <t>Edukacja, opieka wychowawcza oraz nauka</t>
  </si>
  <si>
    <t xml:space="preserve">Rezerwa i finanse </t>
  </si>
  <si>
    <t xml:space="preserve">Gospodarka mieszkaniowa i planowanie przestrzenne </t>
  </si>
  <si>
    <t>WYSZCZEGÓLNIENIE</t>
  </si>
  <si>
    <t>WYDATKI  NA 2014 ROK  WG  DZIEDZIN  DZIAŁALNOŚCI</t>
  </si>
  <si>
    <t>Plan po zmianach na 30.06.2014</t>
  </si>
  <si>
    <t>Tabela Nr  3</t>
  </si>
  <si>
    <t>Wsk. wyk. planu % (8:7)</t>
  </si>
  <si>
    <t xml:space="preserve">8. TABELE DO CZĘŚCI OBJAŚNIAJĄCEJ REALIZACJĘ DOCHODÓW I WYDATKÓW BUDŻETU WOJEWÓDZTWA ZACHODNIOPOMORSKIEGO W I PÓŁROCZU 2014 ROKU     </t>
  </si>
  <si>
    <r>
      <t xml:space="preserve">8.1.  Wykonanie planu wydatków budżetu Województwa Zachodniopomorskiego                                                                   za I półrocze 2014 roku </t>
    </r>
    <r>
      <rPr>
        <sz val="16"/>
        <color indexed="8"/>
        <rFont val="Arial"/>
        <family val="2"/>
        <charset val="238"/>
      </rPr>
      <t>-</t>
    </r>
    <r>
      <rPr>
        <b/>
        <sz val="16"/>
        <color indexed="8"/>
        <rFont val="Arial"/>
        <family val="2"/>
        <charset val="238"/>
      </rPr>
      <t xml:space="preserve"> </t>
    </r>
    <r>
      <rPr>
        <sz val="16"/>
        <color indexed="8"/>
        <rFont val="Arial"/>
        <family val="2"/>
        <charset val="238"/>
      </rPr>
      <t>w układzie zadaniowym (w podziale na zadania własne i zlecone z zkresu administracji rządowej)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</si>
</sst>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6" x14ac:knownFonts="1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 Narrow"/>
      <family val="2"/>
      <charset val="238"/>
    </font>
    <font>
      <sz val="11"/>
      <color rgb="FFFF0000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8"/>
      <color indexed="8"/>
      <name val="Arial CE"/>
      <charset val="238"/>
    </font>
    <font>
      <b/>
      <sz val="18"/>
      <color indexed="8"/>
      <name val="Arial"/>
      <family val="2"/>
      <charset val="238"/>
    </font>
    <font>
      <b/>
      <sz val="16"/>
      <color indexed="8"/>
      <name val="Arial CE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0F0F0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18">
    <xf numFmtId="0" fontId="0" fillId="0" borderId="0" xfId="0"/>
    <xf numFmtId="3" fontId="6" fillId="0" borderId="7" xfId="0" applyNumberFormat="1" applyFont="1" applyFill="1" applyBorder="1" applyAlignment="1" applyProtection="1">
      <alignment vertical="center" wrapText="1"/>
    </xf>
    <xf numFmtId="164" fontId="7" fillId="0" borderId="7" xfId="0" applyNumberFormat="1" applyFont="1" applyFill="1" applyBorder="1" applyAlignment="1" applyProtection="1">
      <alignment horizontal="righ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vertical="center" wrapText="1"/>
    </xf>
    <xf numFmtId="3" fontId="6" fillId="0" borderId="10" xfId="0" applyNumberFormat="1" applyFont="1" applyFill="1" applyBorder="1" applyAlignment="1" applyProtection="1">
      <alignment vertical="center" wrapText="1"/>
    </xf>
    <xf numFmtId="164" fontId="9" fillId="0" borderId="10" xfId="0" applyNumberFormat="1" applyFont="1" applyFill="1" applyBorder="1" applyAlignment="1" applyProtection="1">
      <alignment horizontal="right" vertical="center" wrapText="1"/>
    </xf>
    <xf numFmtId="0" fontId="9" fillId="0" borderId="12" xfId="0" applyNumberFormat="1" applyFont="1" applyFill="1" applyBorder="1" applyAlignment="1" applyProtection="1">
      <alignment vertical="center" wrapText="1"/>
    </xf>
    <xf numFmtId="3" fontId="6" fillId="0" borderId="13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horizontal="right" vertical="center" wrapText="1"/>
    </xf>
    <xf numFmtId="0" fontId="8" fillId="0" borderId="12" xfId="0" applyNumberFormat="1" applyFont="1" applyFill="1" applyBorder="1" applyAlignment="1" applyProtection="1">
      <alignment vertical="center" wrapText="1"/>
    </xf>
    <xf numFmtId="3" fontId="7" fillId="4" borderId="16" xfId="0" applyNumberFormat="1" applyFont="1" applyFill="1" applyBorder="1" applyAlignment="1" applyProtection="1">
      <alignment vertical="center" wrapText="1"/>
    </xf>
    <xf numFmtId="164" fontId="7" fillId="4" borderId="16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9" fillId="0" borderId="18" xfId="0" applyNumberFormat="1" applyFont="1" applyFill="1" applyBorder="1" applyAlignment="1" applyProtection="1">
      <alignment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164" fontId="9" fillId="0" borderId="18" xfId="0" applyNumberFormat="1" applyFont="1" applyFill="1" applyBorder="1" applyAlignment="1" applyProtection="1">
      <alignment horizontal="right" vertical="center" wrapText="1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3" fontId="11" fillId="2" borderId="21" xfId="0" applyNumberFormat="1" applyFont="1" applyFill="1" applyBorder="1" applyAlignment="1" applyProtection="1">
      <alignment horizontal="right" vertical="center" wrapText="1"/>
    </xf>
    <xf numFmtId="3" fontId="11" fillId="2" borderId="22" xfId="0" applyNumberFormat="1" applyFont="1" applyFill="1" applyBorder="1" applyAlignment="1" applyProtection="1">
      <alignment horizontal="right" vertical="center" wrapText="1"/>
    </xf>
    <xf numFmtId="2" fontId="11" fillId="2" borderId="22" xfId="0" applyNumberFormat="1" applyFont="1" applyFill="1" applyBorder="1" applyAlignment="1" applyProtection="1">
      <alignment horizontal="right" vertical="center" wrapText="1"/>
    </xf>
    <xf numFmtId="0" fontId="1" fillId="2" borderId="24" xfId="0" applyNumberFormat="1" applyFont="1" applyFill="1" applyBorder="1" applyAlignment="1" applyProtection="1">
      <alignment horizontal="center" vertical="center" wrapText="1"/>
    </xf>
    <xf numFmtId="0" fontId="1" fillId="2" borderId="26" xfId="0" applyNumberFormat="1" applyFont="1" applyFill="1" applyBorder="1" applyAlignment="1" applyProtection="1">
      <alignment horizontal="center" vertical="center" wrapText="1"/>
    </xf>
    <xf numFmtId="0" fontId="1" fillId="2" borderId="27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vertical="center" wrapText="1"/>
    </xf>
    <xf numFmtId="0" fontId="1" fillId="2" borderId="28" xfId="0" applyNumberFormat="1" applyFont="1" applyFill="1" applyBorder="1" applyAlignment="1" applyProtection="1">
      <alignment horizontal="center" vertical="center" wrapText="1"/>
    </xf>
    <xf numFmtId="0" fontId="1" fillId="2" borderId="29" xfId="0" applyNumberFormat="1" applyFont="1" applyFill="1" applyBorder="1" applyAlignment="1" applyProtection="1">
      <alignment vertical="center" wrapText="1"/>
    </xf>
    <xf numFmtId="0" fontId="1" fillId="2" borderId="35" xfId="0" applyNumberFormat="1" applyFont="1" applyFill="1" applyBorder="1" applyAlignment="1" applyProtection="1">
      <alignment vertical="center" wrapText="1"/>
    </xf>
    <xf numFmtId="0" fontId="1" fillId="2" borderId="36" xfId="0" applyNumberFormat="1" applyFont="1" applyFill="1" applyBorder="1" applyAlignment="1" applyProtection="1">
      <alignment vertical="center" wrapText="1"/>
    </xf>
    <xf numFmtId="0" fontId="1" fillId="2" borderId="12" xfId="0" applyNumberFormat="1" applyFont="1" applyFill="1" applyBorder="1" applyAlignment="1" applyProtection="1">
      <alignment vertical="center" wrapText="1"/>
    </xf>
    <xf numFmtId="0" fontId="1" fillId="2" borderId="37" xfId="0" applyNumberFormat="1" applyFont="1" applyFill="1" applyBorder="1" applyAlignment="1" applyProtection="1">
      <alignment vertical="center" wrapText="1"/>
    </xf>
    <xf numFmtId="0" fontId="12" fillId="2" borderId="13" xfId="0" applyNumberFormat="1" applyFont="1" applyFill="1" applyBorder="1" applyAlignment="1" applyProtection="1">
      <alignment horizontal="left" vertical="center" wrapText="1"/>
    </xf>
    <xf numFmtId="0" fontId="12" fillId="2" borderId="13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1" fillId="2" borderId="0" xfId="0" applyNumberFormat="1" applyFont="1" applyFill="1" applyBorder="1" applyAlignment="1" applyProtection="1">
      <alignment vertical="top"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wrapText="1"/>
    </xf>
    <xf numFmtId="0" fontId="5" fillId="3" borderId="45" xfId="0" applyNumberFormat="1" applyFont="1" applyFill="1" applyBorder="1" applyAlignment="1" applyProtection="1">
      <alignment horizontal="center" vertical="center" wrapText="1"/>
    </xf>
    <xf numFmtId="2" fontId="11" fillId="2" borderId="46" xfId="0" applyNumberFormat="1" applyFont="1" applyFill="1" applyBorder="1" applyAlignment="1" applyProtection="1">
      <alignment horizontal="right" vertical="center" wrapText="1"/>
    </xf>
    <xf numFmtId="0" fontId="1" fillId="2" borderId="17" xfId="0" applyNumberFormat="1" applyFont="1" applyFill="1" applyBorder="1" applyAlignment="1" applyProtection="1">
      <alignment vertical="center" wrapText="1"/>
    </xf>
    <xf numFmtId="0" fontId="1" fillId="2" borderId="19" xfId="0" applyNumberFormat="1" applyFont="1" applyFill="1" applyBorder="1" applyAlignment="1" applyProtection="1">
      <alignment vertical="center" wrapText="1"/>
    </xf>
    <xf numFmtId="0" fontId="1" fillId="2" borderId="48" xfId="0" applyNumberFormat="1" applyFont="1" applyFill="1" applyBorder="1" applyAlignment="1" applyProtection="1">
      <alignment vertical="center" wrapText="1"/>
    </xf>
    <xf numFmtId="0" fontId="1" fillId="2" borderId="11" xfId="0" applyNumberFormat="1" applyFont="1" applyFill="1" applyBorder="1" applyAlignment="1" applyProtection="1">
      <alignment vertical="center" wrapText="1"/>
    </xf>
    <xf numFmtId="3" fontId="3" fillId="5" borderId="21" xfId="0" applyNumberFormat="1" applyFont="1" applyFill="1" applyBorder="1" applyAlignment="1" applyProtection="1">
      <alignment horizontal="right" vertical="center" wrapText="1"/>
    </xf>
    <xf numFmtId="3" fontId="3" fillId="5" borderId="22" xfId="0" applyNumberFormat="1" applyFont="1" applyFill="1" applyBorder="1" applyAlignment="1" applyProtection="1">
      <alignment horizontal="right" vertical="center" wrapText="1"/>
    </xf>
    <xf numFmtId="164" fontId="3" fillId="5" borderId="22" xfId="0" applyNumberFormat="1" applyFont="1" applyFill="1" applyBorder="1" applyAlignment="1" applyProtection="1">
      <alignment horizontal="right" vertical="center" wrapText="1"/>
    </xf>
    <xf numFmtId="164" fontId="3" fillId="5" borderId="46" xfId="0" applyNumberFormat="1" applyFont="1" applyFill="1" applyBorder="1" applyAlignment="1" applyProtection="1">
      <alignment horizontal="right" vertical="center" wrapText="1"/>
    </xf>
    <xf numFmtId="3" fontId="3" fillId="6" borderId="21" xfId="0" applyNumberFormat="1" applyFont="1" applyFill="1" applyBorder="1" applyAlignment="1" applyProtection="1">
      <alignment horizontal="right" vertical="center" wrapText="1"/>
    </xf>
    <xf numFmtId="3" fontId="3" fillId="6" borderId="22" xfId="0" applyNumberFormat="1" applyFont="1" applyFill="1" applyBorder="1" applyAlignment="1" applyProtection="1">
      <alignment horizontal="right" vertical="center" wrapText="1"/>
    </xf>
    <xf numFmtId="164" fontId="3" fillId="6" borderId="22" xfId="0" applyNumberFormat="1" applyFont="1" applyFill="1" applyBorder="1" applyAlignment="1" applyProtection="1">
      <alignment horizontal="right" vertical="center" wrapText="1"/>
    </xf>
    <xf numFmtId="164" fontId="3" fillId="6" borderId="46" xfId="0" applyNumberFormat="1" applyFont="1" applyFill="1" applyBorder="1" applyAlignment="1" applyProtection="1">
      <alignment horizontal="right" vertical="center" wrapText="1"/>
    </xf>
    <xf numFmtId="3" fontId="1" fillId="2" borderId="21" xfId="0" applyNumberFormat="1" applyFont="1" applyFill="1" applyBorder="1" applyAlignment="1" applyProtection="1">
      <alignment horizontal="right" vertical="center" wrapText="1"/>
    </xf>
    <xf numFmtId="3" fontId="1" fillId="2" borderId="22" xfId="0" applyNumberFormat="1" applyFont="1" applyFill="1" applyBorder="1" applyAlignment="1" applyProtection="1">
      <alignment horizontal="right" vertical="center" wrapText="1"/>
    </xf>
    <xf numFmtId="164" fontId="1" fillId="2" borderId="22" xfId="0" applyNumberFormat="1" applyFont="1" applyFill="1" applyBorder="1" applyAlignment="1" applyProtection="1">
      <alignment horizontal="right" vertical="center" wrapText="1"/>
    </xf>
    <xf numFmtId="164" fontId="1" fillId="2" borderId="46" xfId="0" applyNumberFormat="1" applyFont="1" applyFill="1" applyBorder="1" applyAlignment="1" applyProtection="1">
      <alignment horizontal="right" vertical="center" wrapText="1"/>
    </xf>
    <xf numFmtId="3" fontId="1" fillId="7" borderId="21" xfId="0" applyNumberFormat="1" applyFont="1" applyFill="1" applyBorder="1" applyAlignment="1" applyProtection="1">
      <alignment horizontal="right" vertical="center" wrapText="1"/>
    </xf>
    <xf numFmtId="3" fontId="1" fillId="7" borderId="22" xfId="0" applyNumberFormat="1" applyFont="1" applyFill="1" applyBorder="1" applyAlignment="1" applyProtection="1">
      <alignment horizontal="right" vertical="center" wrapText="1"/>
    </xf>
    <xf numFmtId="164" fontId="1" fillId="7" borderId="22" xfId="0" applyNumberFormat="1" applyFont="1" applyFill="1" applyBorder="1" applyAlignment="1" applyProtection="1">
      <alignment horizontal="right" vertical="center" wrapText="1"/>
    </xf>
    <xf numFmtId="164" fontId="1" fillId="7" borderId="46" xfId="0" applyNumberFormat="1" applyFont="1" applyFill="1" applyBorder="1" applyAlignment="1" applyProtection="1">
      <alignment horizontal="right" vertical="center" wrapText="1"/>
    </xf>
    <xf numFmtId="3" fontId="1" fillId="2" borderId="30" xfId="0" applyNumberFormat="1" applyFont="1" applyFill="1" applyBorder="1" applyAlignment="1" applyProtection="1">
      <alignment horizontal="right" vertical="center" wrapText="1"/>
    </xf>
    <xf numFmtId="3" fontId="1" fillId="2" borderId="32" xfId="0" applyNumberFormat="1" applyFont="1" applyFill="1" applyBorder="1" applyAlignment="1" applyProtection="1">
      <alignment horizontal="right" vertical="center" wrapText="1"/>
    </xf>
    <xf numFmtId="164" fontId="1" fillId="2" borderId="32" xfId="0" applyNumberFormat="1" applyFont="1" applyFill="1" applyBorder="1" applyAlignment="1" applyProtection="1">
      <alignment horizontal="right" vertical="center" wrapText="1"/>
    </xf>
    <xf numFmtId="164" fontId="1" fillId="2" borderId="49" xfId="0" applyNumberFormat="1" applyFont="1" applyFill="1" applyBorder="1" applyAlignment="1" applyProtection="1">
      <alignment horizontal="right" vertical="center" wrapText="1"/>
    </xf>
    <xf numFmtId="3" fontId="3" fillId="6" borderId="33" xfId="0" applyNumberFormat="1" applyFont="1" applyFill="1" applyBorder="1" applyAlignment="1" applyProtection="1">
      <alignment horizontal="right" vertical="center" wrapText="1"/>
    </xf>
    <xf numFmtId="3" fontId="3" fillId="6" borderId="34" xfId="0" applyNumberFormat="1" applyFont="1" applyFill="1" applyBorder="1" applyAlignment="1" applyProtection="1">
      <alignment horizontal="right" vertical="center" wrapText="1"/>
    </xf>
    <xf numFmtId="164" fontId="3" fillId="6" borderId="34" xfId="0" applyNumberFormat="1" applyFont="1" applyFill="1" applyBorder="1" applyAlignment="1" applyProtection="1">
      <alignment horizontal="right" vertical="center" wrapText="1"/>
    </xf>
    <xf numFmtId="164" fontId="3" fillId="6" borderId="50" xfId="0" applyNumberFormat="1" applyFont="1" applyFill="1" applyBorder="1" applyAlignment="1" applyProtection="1">
      <alignment horizontal="right" vertical="center" wrapText="1"/>
    </xf>
    <xf numFmtId="3" fontId="3" fillId="6" borderId="23" xfId="0" applyNumberFormat="1" applyFont="1" applyFill="1" applyBorder="1" applyAlignment="1" applyProtection="1">
      <alignment horizontal="right" vertical="center" wrapText="1"/>
    </xf>
    <xf numFmtId="0" fontId="1" fillId="2" borderId="40" xfId="0" applyNumberFormat="1" applyFont="1" applyFill="1" applyBorder="1" applyAlignment="1" applyProtection="1">
      <alignment horizontal="center" vertical="center" wrapText="1"/>
    </xf>
    <xf numFmtId="3" fontId="3" fillId="4" borderId="42" xfId="0" applyNumberFormat="1" applyFont="1" applyFill="1" applyBorder="1" applyAlignment="1" applyProtection="1">
      <alignment vertical="center" wrapText="1"/>
    </xf>
    <xf numFmtId="164" fontId="3" fillId="4" borderId="42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164" fontId="1" fillId="0" borderId="10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3" fontId="14" fillId="0" borderId="13" xfId="0" applyNumberFormat="1" applyFont="1" applyFill="1" applyBorder="1" applyAlignment="1" applyProtection="1">
      <alignment vertical="center" wrapText="1"/>
    </xf>
    <xf numFmtId="164" fontId="14" fillId="0" borderId="13" xfId="0" applyNumberFormat="1" applyFont="1" applyFill="1" applyBorder="1" applyAlignment="1" applyProtection="1">
      <alignment vertical="center" wrapText="1"/>
    </xf>
    <xf numFmtId="3" fontId="3" fillId="3" borderId="43" xfId="0" applyNumberFormat="1" applyFont="1" applyFill="1" applyBorder="1" applyAlignment="1" applyProtection="1">
      <alignment horizontal="right" vertical="center" wrapText="1"/>
    </xf>
    <xf numFmtId="3" fontId="3" fillId="3" borderId="44" xfId="0" applyNumberFormat="1" applyFont="1" applyFill="1" applyBorder="1" applyAlignment="1" applyProtection="1">
      <alignment horizontal="right" vertical="center" wrapText="1"/>
    </xf>
    <xf numFmtId="164" fontId="3" fillId="3" borderId="44" xfId="0" applyNumberFormat="1" applyFont="1" applyFill="1" applyBorder="1" applyAlignment="1" applyProtection="1">
      <alignment horizontal="right" vertical="center" wrapText="1"/>
    </xf>
    <xf numFmtId="164" fontId="3" fillId="3" borderId="51" xfId="0" applyNumberFormat="1" applyFont="1" applyFill="1" applyBorder="1" applyAlignment="1" applyProtection="1">
      <alignment horizontal="right" vertical="center" wrapText="1"/>
    </xf>
    <xf numFmtId="0" fontId="16" fillId="0" borderId="0" xfId="0" applyFont="1"/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8" fillId="0" borderId="58" xfId="0" quotePrefix="1" applyFont="1" applyBorder="1" applyAlignment="1">
      <alignment horizontal="center" vertical="center"/>
    </xf>
    <xf numFmtId="0" fontId="18" fillId="0" borderId="39" xfId="0" quotePrefix="1" applyFont="1" applyBorder="1" applyAlignment="1">
      <alignment horizontal="center" vertical="center" wrapText="1"/>
    </xf>
    <xf numFmtId="0" fontId="18" fillId="0" borderId="39" xfId="0" quotePrefix="1" applyFont="1" applyBorder="1" applyAlignment="1">
      <alignment horizontal="center" vertical="center"/>
    </xf>
    <xf numFmtId="0" fontId="18" fillId="0" borderId="59" xfId="0" quotePrefix="1" applyFont="1" applyBorder="1" applyAlignment="1">
      <alignment horizontal="center" vertical="center"/>
    </xf>
    <xf numFmtId="0" fontId="16" fillId="0" borderId="60" xfId="0" applyFont="1" applyBorder="1"/>
    <xf numFmtId="3" fontId="16" fillId="0" borderId="45" xfId="0" applyNumberFormat="1" applyFont="1" applyBorder="1"/>
    <xf numFmtId="165" fontId="16" fillId="0" borderId="61" xfId="0" applyNumberFormat="1" applyFont="1" applyBorder="1"/>
    <xf numFmtId="0" fontId="16" fillId="0" borderId="58" xfId="0" applyFont="1" applyBorder="1"/>
    <xf numFmtId="3" fontId="16" fillId="0" borderId="13" xfId="0" applyNumberFormat="1" applyFont="1" applyBorder="1"/>
    <xf numFmtId="0" fontId="16" fillId="0" borderId="62" xfId="0" applyFont="1" applyBorder="1"/>
    <xf numFmtId="3" fontId="17" fillId="4" borderId="63" xfId="0" applyNumberFormat="1" applyFont="1" applyFill="1" applyBorder="1" applyAlignment="1">
      <alignment horizontal="center" vertical="center"/>
    </xf>
    <xf numFmtId="3" fontId="17" fillId="4" borderId="63" xfId="0" applyNumberFormat="1" applyFont="1" applyFill="1" applyBorder="1" applyAlignment="1">
      <alignment vertical="center"/>
    </xf>
    <xf numFmtId="164" fontId="17" fillId="4" borderId="64" xfId="0" applyNumberFormat="1" applyFont="1" applyFill="1" applyBorder="1" applyAlignment="1">
      <alignment vertical="center"/>
    </xf>
    <xf numFmtId="3" fontId="16" fillId="0" borderId="0" xfId="0" applyNumberFormat="1" applyFont="1"/>
    <xf numFmtId="3" fontId="0" fillId="0" borderId="0" xfId="0" applyNumberFormat="1"/>
    <xf numFmtId="165" fontId="0" fillId="0" borderId="0" xfId="1" applyNumberFormat="1" applyFont="1"/>
    <xf numFmtId="0" fontId="12" fillId="2" borderId="45" xfId="0" applyNumberFormat="1" applyFont="1" applyFill="1" applyBorder="1" applyAlignment="1" applyProtection="1">
      <alignment horizontal="center" vertical="center" wrapText="1"/>
    </xf>
    <xf numFmtId="0" fontId="1" fillId="2" borderId="39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horizontal="right" vertical="top" wrapText="1"/>
    </xf>
    <xf numFmtId="0" fontId="1" fillId="2" borderId="17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39" xfId="0" applyNumberFormat="1" applyFont="1" applyFill="1" applyBorder="1" applyAlignment="1" applyProtection="1">
      <alignment horizontal="left" vertical="center" wrapText="1"/>
    </xf>
    <xf numFmtId="0" fontId="1" fillId="2" borderId="29" xfId="0" applyNumberFormat="1" applyFont="1" applyFill="1" applyBorder="1" applyAlignment="1" applyProtection="1">
      <alignment horizontal="left" vertical="center" wrapText="1"/>
    </xf>
    <xf numFmtId="0" fontId="1" fillId="2" borderId="2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Alignment="1">
      <alignment vertical="center" wrapText="1"/>
    </xf>
    <xf numFmtId="3" fontId="1" fillId="2" borderId="33" xfId="0" applyNumberFormat="1" applyFont="1" applyFill="1" applyBorder="1" applyAlignment="1" applyProtection="1">
      <alignment horizontal="right" vertical="center" wrapText="1"/>
    </xf>
    <xf numFmtId="3" fontId="1" fillId="2" borderId="34" xfId="0" applyNumberFormat="1" applyFont="1" applyFill="1" applyBorder="1" applyAlignment="1" applyProtection="1">
      <alignment horizontal="right" vertical="center" wrapText="1"/>
    </xf>
    <xf numFmtId="164" fontId="1" fillId="2" borderId="34" xfId="0" applyNumberFormat="1" applyFont="1" applyFill="1" applyBorder="1" applyAlignment="1" applyProtection="1">
      <alignment horizontal="right" vertical="center" wrapText="1"/>
    </xf>
    <xf numFmtId="164" fontId="1" fillId="2" borderId="50" xfId="0" applyNumberFormat="1" applyFont="1" applyFill="1" applyBorder="1" applyAlignment="1" applyProtection="1">
      <alignment horizontal="right" vertical="center" wrapText="1"/>
    </xf>
    <xf numFmtId="0" fontId="12" fillId="2" borderId="45" xfId="0" applyNumberFormat="1" applyFont="1" applyFill="1" applyBorder="1" applyAlignment="1" applyProtection="1">
      <alignment horizontal="left" vertical="center" wrapText="1"/>
    </xf>
    <xf numFmtId="0" fontId="1" fillId="2" borderId="65" xfId="0" applyNumberFormat="1" applyFont="1" applyFill="1" applyBorder="1" applyAlignment="1" applyProtection="1">
      <alignment vertical="center" wrapText="1"/>
    </xf>
    <xf numFmtId="3" fontId="3" fillId="5" borderId="68" xfId="0" applyNumberFormat="1" applyFont="1" applyFill="1" applyBorder="1" applyAlignment="1" applyProtection="1">
      <alignment horizontal="right" vertical="center" wrapText="1"/>
    </xf>
    <xf numFmtId="3" fontId="3" fillId="5" borderId="69" xfId="0" applyNumberFormat="1" applyFont="1" applyFill="1" applyBorder="1" applyAlignment="1" applyProtection="1">
      <alignment horizontal="right" vertical="center" wrapText="1"/>
    </xf>
    <xf numFmtId="164" fontId="3" fillId="5" borderId="69" xfId="0" applyNumberFormat="1" applyFont="1" applyFill="1" applyBorder="1" applyAlignment="1" applyProtection="1">
      <alignment horizontal="right" vertical="center" wrapText="1"/>
    </xf>
    <xf numFmtId="164" fontId="3" fillId="5" borderId="70" xfId="0" applyNumberFormat="1" applyFont="1" applyFill="1" applyBorder="1" applyAlignment="1" applyProtection="1">
      <alignment horizontal="right" vertical="center" wrapText="1"/>
    </xf>
    <xf numFmtId="0" fontId="1" fillId="2" borderId="29" xfId="0" applyNumberFormat="1" applyFont="1" applyFill="1" applyBorder="1" applyAlignment="1" applyProtection="1">
      <alignment horizontal="center" vertical="center" wrapText="1"/>
    </xf>
    <xf numFmtId="0" fontId="1" fillId="2" borderId="66" xfId="0" applyNumberFormat="1" applyFont="1" applyFill="1" applyBorder="1" applyAlignment="1" applyProtection="1">
      <alignment vertical="center" wrapText="1"/>
    </xf>
    <xf numFmtId="3" fontId="3" fillId="6" borderId="30" xfId="0" applyNumberFormat="1" applyFont="1" applyFill="1" applyBorder="1" applyAlignment="1" applyProtection="1">
      <alignment horizontal="right" vertical="center" wrapText="1"/>
    </xf>
    <xf numFmtId="3" fontId="3" fillId="6" borderId="32" xfId="0" applyNumberFormat="1" applyFont="1" applyFill="1" applyBorder="1" applyAlignment="1" applyProtection="1">
      <alignment horizontal="right" vertical="center" wrapText="1"/>
    </xf>
    <xf numFmtId="164" fontId="3" fillId="6" borderId="32" xfId="0" applyNumberFormat="1" applyFont="1" applyFill="1" applyBorder="1" applyAlignment="1" applyProtection="1">
      <alignment horizontal="right" vertical="center" wrapText="1"/>
    </xf>
    <xf numFmtId="164" fontId="3" fillId="6" borderId="49" xfId="0" applyNumberFormat="1" applyFont="1" applyFill="1" applyBorder="1" applyAlignment="1" applyProtection="1">
      <alignment horizontal="right" vertical="center" wrapText="1"/>
    </xf>
    <xf numFmtId="0" fontId="3" fillId="3" borderId="45" xfId="0" applyNumberFormat="1" applyFont="1" applyFill="1" applyBorder="1" applyAlignment="1" applyProtection="1">
      <alignment horizontal="left" vertical="center" wrapText="1"/>
    </xf>
    <xf numFmtId="0" fontId="4" fillId="3" borderId="45" xfId="0" applyNumberFormat="1" applyFont="1" applyFill="1" applyBorder="1" applyAlignment="1" applyProtection="1">
      <alignment horizontal="center" vertical="center" wrapText="1"/>
    </xf>
    <xf numFmtId="0" fontId="3" fillId="3" borderId="45" xfId="0" applyNumberFormat="1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right" vertical="center" wrapText="1"/>
    </xf>
    <xf numFmtId="3" fontId="7" fillId="0" borderId="45" xfId="0" applyNumberFormat="1" applyFont="1" applyFill="1" applyBorder="1" applyAlignment="1" applyProtection="1">
      <alignment horizontal="right" vertical="center" wrapText="1"/>
    </xf>
    <xf numFmtId="3" fontId="14" fillId="0" borderId="45" xfId="0" applyNumberFormat="1" applyFont="1" applyFill="1" applyBorder="1" applyAlignment="1" applyProtection="1">
      <alignment vertical="center" wrapText="1"/>
    </xf>
    <xf numFmtId="164" fontId="14" fillId="0" borderId="45" xfId="0" applyNumberFormat="1" applyFont="1" applyFill="1" applyBorder="1" applyAlignment="1" applyProtection="1">
      <alignment vertical="center" wrapText="1"/>
    </xf>
    <xf numFmtId="0" fontId="1" fillId="2" borderId="39" xfId="0" applyNumberFormat="1" applyFont="1" applyFill="1" applyBorder="1" applyAlignment="1" applyProtection="1">
      <alignment horizontal="left" vertical="center" wrapText="1"/>
    </xf>
    <xf numFmtId="0" fontId="1" fillId="2" borderId="29" xfId="0" applyNumberFormat="1" applyFont="1" applyFill="1" applyBorder="1" applyAlignment="1" applyProtection="1">
      <alignment horizontal="left" vertical="center" wrapText="1"/>
    </xf>
    <xf numFmtId="0" fontId="1" fillId="2" borderId="71" xfId="0" applyNumberFormat="1" applyFont="1" applyFill="1" applyBorder="1" applyAlignment="1" applyProtection="1">
      <alignment vertical="center" wrapText="1"/>
    </xf>
    <xf numFmtId="0" fontId="1" fillId="2" borderId="72" xfId="0" applyNumberFormat="1" applyFont="1" applyFill="1" applyBorder="1" applyAlignment="1" applyProtection="1">
      <alignment vertical="center" wrapText="1"/>
    </xf>
    <xf numFmtId="3" fontId="3" fillId="5" borderId="33" xfId="0" applyNumberFormat="1" applyFont="1" applyFill="1" applyBorder="1" applyAlignment="1" applyProtection="1">
      <alignment horizontal="right" vertical="center" wrapText="1"/>
    </xf>
    <xf numFmtId="3" fontId="3" fillId="5" borderId="34" xfId="0" applyNumberFormat="1" applyFont="1" applyFill="1" applyBorder="1" applyAlignment="1" applyProtection="1">
      <alignment horizontal="right" vertical="center" wrapText="1"/>
    </xf>
    <xf numFmtId="164" fontId="3" fillId="5" borderId="34" xfId="0" applyNumberFormat="1" applyFont="1" applyFill="1" applyBorder="1" applyAlignment="1" applyProtection="1">
      <alignment horizontal="right" vertical="center" wrapText="1"/>
    </xf>
    <xf numFmtId="164" fontId="3" fillId="5" borderId="50" xfId="0" applyNumberFormat="1" applyFont="1" applyFill="1" applyBorder="1" applyAlignment="1" applyProtection="1">
      <alignment horizontal="right" vertical="center" wrapText="1"/>
    </xf>
    <xf numFmtId="0" fontId="3" fillId="5" borderId="47" xfId="0" applyNumberFormat="1" applyFont="1" applyFill="1" applyBorder="1" applyAlignment="1" applyProtection="1">
      <alignment horizontal="left" vertical="center" wrapText="1"/>
    </xf>
    <xf numFmtId="0" fontId="3" fillId="5" borderId="23" xfId="0" applyNumberFormat="1" applyFont="1" applyFill="1" applyBorder="1" applyAlignment="1" applyProtection="1">
      <alignment horizontal="left" vertical="center" wrapText="1"/>
    </xf>
    <xf numFmtId="0" fontId="1" fillId="2" borderId="19" xfId="0" applyNumberFormat="1" applyFont="1" applyFill="1" applyBorder="1" applyAlignment="1" applyProtection="1">
      <alignment horizontal="left" vertical="center" wrapText="1"/>
    </xf>
    <xf numFmtId="0" fontId="1" fillId="2" borderId="17" xfId="0" applyNumberFormat="1" applyFont="1" applyFill="1" applyBorder="1" applyAlignment="1" applyProtection="1">
      <alignment horizontal="left" vertical="center" wrapText="1"/>
    </xf>
    <xf numFmtId="0" fontId="1" fillId="2" borderId="48" xfId="0" applyNumberFormat="1" applyFont="1" applyFill="1" applyBorder="1" applyAlignment="1" applyProtection="1">
      <alignment horizontal="left" vertical="center" wrapText="1"/>
    </xf>
    <xf numFmtId="0" fontId="3" fillId="6" borderId="21" xfId="0" applyNumberFormat="1" applyFont="1" applyFill="1" applyBorder="1" applyAlignment="1" applyProtection="1">
      <alignment horizontal="left" vertical="center" wrapText="1"/>
    </xf>
    <xf numFmtId="0" fontId="3" fillId="6" borderId="23" xfId="0" applyNumberFormat="1" applyFont="1" applyFill="1" applyBorder="1" applyAlignment="1" applyProtection="1">
      <alignment horizontal="left" vertical="center" wrapText="1"/>
    </xf>
    <xf numFmtId="0" fontId="1" fillId="2" borderId="21" xfId="0" applyNumberFormat="1" applyFont="1" applyFill="1" applyBorder="1" applyAlignment="1" applyProtection="1">
      <alignment horizontal="left" vertical="center" wrapText="1"/>
    </xf>
    <xf numFmtId="0" fontId="1" fillId="2" borderId="25" xfId="0" applyNumberFormat="1" applyFont="1" applyFill="1" applyBorder="1" applyAlignment="1" applyProtection="1">
      <alignment horizontal="left" vertical="center" wrapText="1"/>
    </xf>
    <xf numFmtId="0" fontId="1" fillId="2" borderId="30" xfId="0" applyNumberFormat="1" applyFont="1" applyFill="1" applyBorder="1" applyAlignment="1" applyProtection="1">
      <alignment horizontal="left" vertical="center" wrapText="1"/>
    </xf>
    <xf numFmtId="0" fontId="1" fillId="2" borderId="31" xfId="0" applyNumberFormat="1" applyFont="1" applyFill="1" applyBorder="1" applyAlignment="1" applyProtection="1">
      <alignment horizontal="left" vertical="center" wrapText="1"/>
    </xf>
    <xf numFmtId="0" fontId="1" fillId="2" borderId="29" xfId="0" applyNumberFormat="1" applyFont="1" applyFill="1" applyBorder="1" applyAlignment="1" applyProtection="1">
      <alignment horizontal="left" vertical="center" wrapText="1"/>
    </xf>
    <xf numFmtId="0" fontId="3" fillId="5" borderId="11" xfId="0" applyNumberFormat="1" applyFont="1" applyFill="1" applyBorder="1" applyAlignment="1" applyProtection="1">
      <alignment horizontal="left" vertical="center" wrapText="1"/>
    </xf>
    <xf numFmtId="0" fontId="3" fillId="5" borderId="12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20" xfId="0" applyNumberFormat="1" applyFont="1" applyFill="1" applyBorder="1" applyAlignment="1" applyProtection="1">
      <alignment horizontal="left" vertical="center" wrapText="1"/>
    </xf>
    <xf numFmtId="0" fontId="1" fillId="7" borderId="21" xfId="0" applyNumberFormat="1" applyFont="1" applyFill="1" applyBorder="1" applyAlignment="1" applyProtection="1">
      <alignment horizontal="left" vertical="center" wrapText="1"/>
    </xf>
    <xf numFmtId="0" fontId="1" fillId="7" borderId="23" xfId="0" applyNumberFormat="1" applyFont="1" applyFill="1" applyBorder="1" applyAlignment="1" applyProtection="1">
      <alignment horizontal="left" vertical="center" wrapText="1"/>
    </xf>
    <xf numFmtId="0" fontId="3" fillId="6" borderId="33" xfId="0" applyNumberFormat="1" applyFont="1" applyFill="1" applyBorder="1" applyAlignment="1" applyProtection="1">
      <alignment horizontal="left" vertical="center" wrapText="1"/>
    </xf>
    <xf numFmtId="0" fontId="1" fillId="2" borderId="21" xfId="0" applyNumberFormat="1" applyFont="1" applyFill="1" applyBorder="1" applyAlignment="1" applyProtection="1">
      <alignment horizontal="left" vertical="center"/>
    </xf>
    <xf numFmtId="0" fontId="1" fillId="2" borderId="25" xfId="0" applyNumberFormat="1" applyFont="1" applyFill="1" applyBorder="1" applyAlignment="1" applyProtection="1">
      <alignment horizontal="left" vertical="center"/>
    </xf>
    <xf numFmtId="0" fontId="3" fillId="4" borderId="14" xfId="0" applyNumberFormat="1" applyFont="1" applyFill="1" applyBorder="1" applyAlignment="1" applyProtection="1">
      <alignment horizontal="left" vertical="center" wrapText="1"/>
    </xf>
    <xf numFmtId="0" fontId="3" fillId="4" borderId="15" xfId="0" applyNumberFormat="1" applyFont="1" applyFill="1" applyBorder="1" applyAlignment="1" applyProtection="1">
      <alignment horizontal="left" vertical="center" wrapText="1"/>
    </xf>
    <xf numFmtId="0" fontId="3" fillId="4" borderId="41" xfId="0" applyNumberFormat="1" applyFont="1" applyFill="1" applyBorder="1" applyAlignment="1" applyProtection="1">
      <alignment horizontal="left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3" fillId="6" borderId="30" xfId="0" applyNumberFormat="1" applyFont="1" applyFill="1" applyBorder="1" applyAlignment="1" applyProtection="1">
      <alignment horizontal="left" vertical="center" wrapText="1"/>
    </xf>
    <xf numFmtId="0" fontId="3" fillId="6" borderId="67" xfId="0" applyNumberFormat="1" applyFont="1" applyFill="1" applyBorder="1" applyAlignment="1" applyProtection="1">
      <alignment horizontal="left" vertical="center" wrapText="1"/>
    </xf>
    <xf numFmtId="0" fontId="1" fillId="2" borderId="33" xfId="0" applyNumberFormat="1" applyFont="1" applyFill="1" applyBorder="1" applyAlignment="1" applyProtection="1">
      <alignment horizontal="left" vertical="center" wrapText="1"/>
    </xf>
    <xf numFmtId="0" fontId="1" fillId="2" borderId="38" xfId="0" applyNumberFormat="1" applyFont="1" applyFill="1" applyBorder="1" applyAlignment="1" applyProtection="1">
      <alignment horizontal="left" vertical="center" wrapText="1"/>
    </xf>
    <xf numFmtId="0" fontId="1" fillId="2" borderId="36" xfId="0" applyNumberFormat="1" applyFont="1" applyFill="1" applyBorder="1" applyAlignment="1" applyProtection="1">
      <alignment horizontal="left" vertical="center" wrapText="1"/>
    </xf>
    <xf numFmtId="0" fontId="1" fillId="2" borderId="39" xfId="0" applyNumberFormat="1" applyFont="1" applyFill="1" applyBorder="1" applyAlignment="1" applyProtection="1">
      <alignment horizontal="left" vertical="center" wrapText="1"/>
    </xf>
    <xf numFmtId="0" fontId="3" fillId="6" borderId="12" xfId="0" applyNumberFormat="1" applyFont="1" applyFill="1" applyBorder="1" applyAlignment="1" applyProtection="1">
      <alignment horizontal="left" vertical="center" wrapText="1"/>
    </xf>
    <xf numFmtId="0" fontId="3" fillId="6" borderId="25" xfId="0" applyNumberFormat="1" applyFont="1" applyFill="1" applyBorder="1" applyAlignment="1" applyProtection="1">
      <alignment horizontal="left" vertical="center" wrapText="1"/>
    </xf>
    <xf numFmtId="0" fontId="3" fillId="5" borderId="48" xfId="0" applyNumberFormat="1" applyFont="1" applyFill="1" applyBorder="1" applyAlignment="1" applyProtection="1">
      <alignment horizontal="left" vertical="center" wrapText="1"/>
    </xf>
    <xf numFmtId="0" fontId="3" fillId="5" borderId="29" xfId="0" applyNumberFormat="1" applyFont="1" applyFill="1" applyBorder="1" applyAlignment="1" applyProtection="1">
      <alignment horizontal="left" vertical="center" wrapText="1"/>
    </xf>
    <xf numFmtId="0" fontId="3" fillId="6" borderId="52" xfId="0" applyNumberFormat="1" applyFont="1" applyFill="1" applyBorder="1" applyAlignment="1" applyProtection="1">
      <alignment horizontal="left" vertical="center" wrapText="1"/>
    </xf>
    <xf numFmtId="0" fontId="3" fillId="6" borderId="53" xfId="0" applyNumberFormat="1" applyFont="1" applyFill="1" applyBorder="1" applyAlignment="1" applyProtection="1">
      <alignment horizontal="left" vertical="center" wrapText="1"/>
    </xf>
    <xf numFmtId="0" fontId="3" fillId="6" borderId="54" xfId="0" applyNumberFormat="1" applyFont="1" applyFill="1" applyBorder="1" applyAlignment="1" applyProtection="1">
      <alignment horizontal="left" vertical="center" wrapText="1"/>
    </xf>
    <xf numFmtId="0" fontId="3" fillId="5" borderId="20" xfId="0" applyNumberFormat="1" applyFont="1" applyFill="1" applyBorder="1" applyAlignment="1" applyProtection="1">
      <alignment horizontal="left" vertical="center" wrapText="1"/>
    </xf>
    <xf numFmtId="0" fontId="20" fillId="0" borderId="0" xfId="0" applyFont="1" applyAlignment="1">
      <alignment horizontal="right" vertical="top" wrapText="1"/>
    </xf>
    <xf numFmtId="0" fontId="10" fillId="0" borderId="11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7" fillId="4" borderId="14" xfId="0" applyNumberFormat="1" applyFont="1" applyFill="1" applyBorder="1" applyAlignment="1" applyProtection="1">
      <alignment horizontal="left" vertical="center" wrapText="1"/>
    </xf>
    <xf numFmtId="0" fontId="7" fillId="4" borderId="15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4" fillId="3" borderId="52" xfId="0" applyNumberFormat="1" applyFont="1" applyFill="1" applyBorder="1" applyAlignment="1" applyProtection="1">
      <alignment horizontal="center" vertical="center" wrapText="1"/>
    </xf>
    <xf numFmtId="0" fontId="4" fillId="3" borderId="5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" fillId="2" borderId="29" xfId="0" applyNumberFormat="1" applyFont="1" applyFill="1" applyBorder="1" applyAlignment="1" applyProtection="1">
      <alignment horizontal="right" wrapText="1"/>
    </xf>
    <xf numFmtId="0" fontId="15" fillId="0" borderId="0" xfId="0" applyFont="1" applyAlignment="1">
      <alignment horizontal="center"/>
    </xf>
    <xf numFmtId="0" fontId="3" fillId="6" borderId="73" xfId="0" applyNumberFormat="1" applyFont="1" applyFill="1" applyBorder="1" applyAlignment="1" applyProtection="1">
      <alignment horizontal="left" vertical="center" wrapText="1"/>
    </xf>
    <xf numFmtId="0" fontId="3" fillId="6" borderId="74" xfId="0" applyNumberFormat="1" applyFont="1" applyFill="1" applyBorder="1" applyAlignment="1" applyProtection="1">
      <alignment horizontal="left" vertical="center" wrapText="1"/>
    </xf>
    <xf numFmtId="0" fontId="3" fillId="6" borderId="75" xfId="0" applyNumberFormat="1" applyFont="1" applyFill="1" applyBorder="1" applyAlignment="1" applyProtection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3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593387520108375"/>
          <c:y val="0"/>
          <c:w val="0.65946786893573783"/>
          <c:h val="1"/>
        </c:manualLayout>
      </c:layout>
      <c:pie3DChart>
        <c:varyColors val="1"/>
        <c:ser>
          <c:idx val="0"/>
          <c:order val="0"/>
          <c:spPr>
            <a:solidFill>
              <a:srgbClr val="E0E5E8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plosion val="15"/>
            <c:spPr>
              <a:pattFill prst="lgConfetti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11"/>
            <c:spPr>
              <a:pattFill prst="smCheck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explosion val="9"/>
            <c:spPr>
              <a:pattFill prst="trellis">
                <a:fgClr>
                  <a:srgbClr xmlns:mc="http://schemas.openxmlformats.org/markup-compatibility/2006" xmlns:a14="http://schemas.microsoft.com/office/drawing/2010/main" val="99CCFF" mc:Ignorable="a14" a14:legacySpreadsheetColorIndex="4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explosion val="13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99FF" mc:Ignorable="a14" a14:legacySpreadsheetColorIndex="46"/>
                  </a:gs>
                  <a:gs pos="10000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</a:gsLst>
                <a:path path="rect">
                  <a:fillToRect l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explosion val="14"/>
            <c:spPr>
              <a:pattFill prst="horzBrick">
                <a:fgClr>
                  <a:srgbClr xmlns:mc="http://schemas.openxmlformats.org/markup-compatibility/2006" xmlns:a14="http://schemas.microsoft.com/office/drawing/2010/main" val="CCFF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00CCFF" mc:Ignorable="a14" a14:legacySpreadsheetColorIndex="4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sphere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8870607907882483"/>
                  <c:y val="0.15197729725408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1.6331068495470325E-2"/>
                  <c:y val="1.63912759636009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2.3906739480145625E-3"/>
                  <c:y val="1.71888919976373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-0.14452935822538313"/>
                  <c:y val="1.603225992690082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0.10943654220641774"/>
                  <c:y val="2.40327573266539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0.10916857167047668"/>
                  <c:y val="7.46570384285720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0.1286264922529845"/>
                  <c:y val="9.336726310226450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7"/>
              <c:layout>
                <c:manualLayout>
                  <c:x val="-0.14999439082211496"/>
                  <c:y val="-5.81181413237050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8"/>
              <c:layout>
                <c:manualLayout>
                  <c:x val="-0.10395743374820084"/>
                  <c:y val="-0.1463172433395064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numFmt formatCode="0.0%" sourceLinked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dziedziny!$B$8:$B$16</c:f>
              <c:strCache>
                <c:ptCount val="9"/>
                <c:pt idx="0">
                  <c:v>Transport, łączność i zaopatrzenie w energię</c:v>
                </c:pt>
                <c:pt idx="1">
                  <c:v>Polityka społeczna i rozwój przedsiębiorczości </c:v>
                </c:pt>
                <c:pt idx="2">
                  <c:v>Administracja i bezpieczeństwo publiczne</c:v>
                </c:pt>
                <c:pt idx="3">
                  <c:v>Kultura, sport i turystyka </c:v>
                </c:pt>
                <c:pt idx="4">
                  <c:v>Rolnictwo, rybactwo i ochrona środowiska </c:v>
                </c:pt>
                <c:pt idx="5">
                  <c:v>Edukacja, opieka wychowawcza oraz nauka</c:v>
                </c:pt>
                <c:pt idx="6">
                  <c:v>Ochrona zdrowia i pomoc społeczna   </c:v>
                </c:pt>
                <c:pt idx="7">
                  <c:v>Rezerwa i finanse </c:v>
                </c:pt>
                <c:pt idx="8">
                  <c:v>Gospodarka mieszkaniowa i planowanie przestrzenne </c:v>
                </c:pt>
              </c:strCache>
            </c:strRef>
          </c:cat>
          <c:val>
            <c:numRef>
              <c:f>dziedziny!$E$8:$E$16</c:f>
              <c:numCache>
                <c:formatCode>0.0%</c:formatCode>
                <c:ptCount val="9"/>
                <c:pt idx="0">
                  <c:v>0.53504040983996048</c:v>
                </c:pt>
                <c:pt idx="1">
                  <c:v>0.12880749566723396</c:v>
                </c:pt>
                <c:pt idx="2">
                  <c:v>0.1062569453871095</c:v>
                </c:pt>
                <c:pt idx="3">
                  <c:v>8.7526846405990039E-2</c:v>
                </c:pt>
                <c:pt idx="4">
                  <c:v>5.9741885674082784E-2</c:v>
                </c:pt>
                <c:pt idx="5">
                  <c:v>3.4670566245680955E-2</c:v>
                </c:pt>
                <c:pt idx="6">
                  <c:v>2.8650725210144092E-2</c:v>
                </c:pt>
                <c:pt idx="7">
                  <c:v>1.2798802250687212E-2</c:v>
                </c:pt>
                <c:pt idx="8">
                  <c:v>6.5063233191108572E-3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0.77" l="0.75" r="0.75" t="0.64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22</xdr:row>
      <xdr:rowOff>47625</xdr:rowOff>
    </xdr:from>
    <xdr:to>
      <xdr:col>8</xdr:col>
      <xdr:colOff>266701</xdr:colOff>
      <xdr:row>50</xdr:row>
      <xdr:rowOff>76200</xdr:rowOff>
    </xdr:to>
    <xdr:graphicFrame macro="">
      <xdr:nvGraphicFramePr>
        <xdr:cNvPr id="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3"/>
  <sheetViews>
    <sheetView tabSelected="1" view="pageBreakPreview" topLeftCell="A424" zoomScaleNormal="100" zoomScaleSheetLayoutView="100" workbookViewId="0">
      <selection activeCell="E420" sqref="E420:F420"/>
    </sheetView>
  </sheetViews>
  <sheetFormatPr defaultRowHeight="15" customHeight="1" x14ac:dyDescent="0.25"/>
  <cols>
    <col min="1" max="1" width="5.5703125" customWidth="1"/>
    <col min="2" max="2" width="7.140625" customWidth="1"/>
    <col min="3" max="3" width="10.28515625" customWidth="1"/>
    <col min="4" max="4" width="5.28515625" style="35" customWidth="1"/>
    <col min="5" max="5" width="1.42578125" customWidth="1"/>
    <col min="6" max="6" width="57.42578125" customWidth="1"/>
    <col min="7" max="8" width="14.140625" customWidth="1"/>
    <col min="9" max="9" width="13.85546875" customWidth="1"/>
    <col min="10" max="10" width="8" customWidth="1"/>
    <col min="11" max="11" width="9.42578125" style="36" customWidth="1"/>
    <col min="12" max="12" width="11.42578125" customWidth="1"/>
    <col min="13" max="13" width="11.7109375" customWidth="1"/>
  </cols>
  <sheetData>
    <row r="1" spans="1:16" ht="30.75" customHeight="1" x14ac:dyDescent="0.25">
      <c r="I1" s="191" t="s">
        <v>473</v>
      </c>
      <c r="J1" s="191"/>
      <c r="K1" s="191"/>
    </row>
    <row r="2" spans="1:16" ht="57.75" customHeight="1" x14ac:dyDescent="0.25">
      <c r="A2" s="212" t="s">
        <v>475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115"/>
      <c r="M2" s="115"/>
      <c r="N2" s="115"/>
      <c r="O2" s="115"/>
      <c r="P2" s="115"/>
    </row>
    <row r="3" spans="1:16" ht="3" customHeight="1" x14ac:dyDescent="0.25">
      <c r="I3" s="109"/>
      <c r="J3" s="109"/>
      <c r="K3" s="109"/>
    </row>
    <row r="4" spans="1:16" ht="75" customHeight="1" x14ac:dyDescent="0.25">
      <c r="A4" s="200" t="s">
        <v>476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6" ht="15" customHeight="1" x14ac:dyDescent="0.25">
      <c r="A5" s="37"/>
      <c r="B5" s="37"/>
      <c r="C5" s="37"/>
      <c r="D5" s="38"/>
      <c r="E5" s="37"/>
      <c r="F5" s="37"/>
      <c r="G5" s="37"/>
      <c r="H5" s="37"/>
      <c r="I5" s="39"/>
      <c r="J5" s="213" t="s">
        <v>0</v>
      </c>
      <c r="K5" s="213"/>
    </row>
    <row r="6" spans="1:16" ht="61.5" customHeight="1" x14ac:dyDescent="0.25">
      <c r="A6" s="132" t="s">
        <v>1</v>
      </c>
      <c r="B6" s="132" t="s">
        <v>2</v>
      </c>
      <c r="C6" s="133" t="s">
        <v>3</v>
      </c>
      <c r="D6" s="133" t="s">
        <v>4</v>
      </c>
      <c r="E6" s="202" t="s">
        <v>5</v>
      </c>
      <c r="F6" s="203"/>
      <c r="G6" s="134" t="s">
        <v>6</v>
      </c>
      <c r="H6" s="134" t="s">
        <v>7</v>
      </c>
      <c r="I6" s="134" t="s">
        <v>8</v>
      </c>
      <c r="J6" s="134" t="s">
        <v>474</v>
      </c>
      <c r="K6" s="134" t="s">
        <v>9</v>
      </c>
    </row>
    <row r="7" spans="1:16" ht="9.9499999999999993" customHeight="1" x14ac:dyDescent="0.25">
      <c r="A7" s="40">
        <v>1</v>
      </c>
      <c r="B7" s="40">
        <v>2</v>
      </c>
      <c r="C7" s="40">
        <v>3</v>
      </c>
      <c r="D7" s="40">
        <v>4</v>
      </c>
      <c r="E7" s="204">
        <v>5</v>
      </c>
      <c r="F7" s="205"/>
      <c r="G7" s="40">
        <v>6</v>
      </c>
      <c r="H7" s="40">
        <v>7</v>
      </c>
      <c r="I7" s="40">
        <v>8</v>
      </c>
      <c r="J7" s="40">
        <v>9</v>
      </c>
      <c r="K7" s="40">
        <v>10</v>
      </c>
    </row>
    <row r="8" spans="1:16" ht="22.5" customHeight="1" thickBot="1" x14ac:dyDescent="0.3">
      <c r="A8" s="206" t="s">
        <v>10</v>
      </c>
      <c r="B8" s="207"/>
      <c r="C8" s="207"/>
      <c r="D8" s="207"/>
      <c r="E8" s="208"/>
      <c r="F8" s="209"/>
      <c r="G8" s="1">
        <f>G10+G11</f>
        <v>899752160</v>
      </c>
      <c r="H8" s="1">
        <f t="shared" ref="H8" si="0">H10+H11</f>
        <v>973355087</v>
      </c>
      <c r="I8" s="1">
        <f>I10+I11</f>
        <v>355889629.19999999</v>
      </c>
      <c r="J8" s="2">
        <f>I8/H8*100</f>
        <v>36.563185825318442</v>
      </c>
      <c r="K8" s="2">
        <f>I8/$I$8*100</f>
        <v>100</v>
      </c>
    </row>
    <row r="9" spans="1:16" ht="13.5" customHeight="1" thickTop="1" x14ac:dyDescent="0.25">
      <c r="A9" s="210" t="s">
        <v>11</v>
      </c>
      <c r="B9" s="211"/>
      <c r="C9" s="3"/>
      <c r="D9" s="3"/>
      <c r="E9" s="3"/>
      <c r="F9" s="4"/>
      <c r="G9" s="5"/>
      <c r="H9" s="5"/>
      <c r="I9" s="5"/>
      <c r="J9" s="6"/>
      <c r="K9" s="6"/>
    </row>
    <row r="10" spans="1:16" ht="21" customHeight="1" x14ac:dyDescent="0.25">
      <c r="A10" s="192" t="s">
        <v>12</v>
      </c>
      <c r="B10" s="193"/>
      <c r="C10" s="193"/>
      <c r="D10" s="193"/>
      <c r="E10" s="193"/>
      <c r="F10" s="7"/>
      <c r="G10" s="8">
        <f t="shared" ref="G10:I11" si="1">G14+G471</f>
        <v>515272404</v>
      </c>
      <c r="H10" s="8">
        <f t="shared" si="1"/>
        <v>560787834</v>
      </c>
      <c r="I10" s="8">
        <f t="shared" si="1"/>
        <v>240254166.19999999</v>
      </c>
      <c r="J10" s="9">
        <f>I10/H10*100</f>
        <v>42.842257202034808</v>
      </c>
      <c r="K10" s="9">
        <f t="shared" ref="K10:K71" si="2">I10/$I$8*100</f>
        <v>67.508054882089269</v>
      </c>
    </row>
    <row r="11" spans="1:16" ht="21" customHeight="1" x14ac:dyDescent="0.25">
      <c r="A11" s="192" t="s">
        <v>13</v>
      </c>
      <c r="B11" s="193"/>
      <c r="C11" s="193"/>
      <c r="D11" s="193"/>
      <c r="E11" s="193"/>
      <c r="F11" s="10"/>
      <c r="G11" s="8">
        <f t="shared" si="1"/>
        <v>384479756</v>
      </c>
      <c r="H11" s="8">
        <f t="shared" si="1"/>
        <v>412567253</v>
      </c>
      <c r="I11" s="8">
        <f t="shared" si="1"/>
        <v>115635463</v>
      </c>
      <c r="J11" s="135">
        <f>I11/H11*100</f>
        <v>28.02826985398184</v>
      </c>
      <c r="K11" s="135">
        <f t="shared" si="2"/>
        <v>32.491945117910731</v>
      </c>
    </row>
    <row r="12" spans="1:16" ht="21" customHeight="1" thickBot="1" x14ac:dyDescent="0.3">
      <c r="A12" s="194" t="s">
        <v>14</v>
      </c>
      <c r="B12" s="195"/>
      <c r="C12" s="195"/>
      <c r="D12" s="195"/>
      <c r="E12" s="195"/>
      <c r="F12" s="195"/>
      <c r="G12" s="11">
        <f>G17+G45+G48+G69+G74+G144+G161+G172+G187+G241+G253+G256+G271+G305+G311+G343+G356+G385+G400+G413+G458+G461</f>
        <v>823614160</v>
      </c>
      <c r="H12" s="11">
        <f>H17+H45+H48+H69+H74+H144+H161+H172+H187+H241+H253+H256+H271+H305+H311+H343+H356+H385+H400+H413+H458+H461</f>
        <v>871196087</v>
      </c>
      <c r="I12" s="11">
        <f>I17+I45+I48+I69+I74+I144+I161+I172+I187+I241+I253+I256+I271+I305+I311+I343+I356+I385+I400+I413+I458+I461-1</f>
        <v>321141932</v>
      </c>
      <c r="J12" s="12">
        <f>I12/H12*100</f>
        <v>36.86218714616426</v>
      </c>
      <c r="K12" s="12">
        <f t="shared" si="2"/>
        <v>90.23638388168014</v>
      </c>
    </row>
    <row r="13" spans="1:16" x14ac:dyDescent="0.25">
      <c r="A13" s="196" t="s">
        <v>11</v>
      </c>
      <c r="B13" s="197"/>
      <c r="C13" s="13"/>
      <c r="D13" s="13"/>
      <c r="E13" s="13"/>
      <c r="F13" s="14"/>
      <c r="G13" s="15"/>
      <c r="H13" s="16"/>
      <c r="I13" s="16"/>
      <c r="J13" s="17"/>
      <c r="K13" s="17"/>
    </row>
    <row r="14" spans="1:16" ht="21.75" customHeight="1" x14ac:dyDescent="0.25">
      <c r="A14" s="192" t="s">
        <v>15</v>
      </c>
      <c r="B14" s="193"/>
      <c r="C14" s="193"/>
      <c r="D14" s="193"/>
      <c r="E14" s="193"/>
      <c r="F14" s="7"/>
      <c r="G14" s="18">
        <f>G12-G15</f>
        <v>446349404</v>
      </c>
      <c r="H14" s="18">
        <f t="shared" ref="H14:I14" si="3">H12-H15</f>
        <v>472043834</v>
      </c>
      <c r="I14" s="18">
        <f t="shared" si="3"/>
        <v>208399969</v>
      </c>
      <c r="J14" s="9">
        <f>I14/H14*100</f>
        <v>44.148435799714314</v>
      </c>
      <c r="K14" s="9">
        <f t="shared" si="2"/>
        <v>58.557471727529617</v>
      </c>
    </row>
    <row r="15" spans="1:16" ht="21" customHeight="1" x14ac:dyDescent="0.25">
      <c r="A15" s="192" t="s">
        <v>16</v>
      </c>
      <c r="B15" s="193"/>
      <c r="C15" s="193"/>
      <c r="D15" s="193"/>
      <c r="E15" s="193"/>
      <c r="F15" s="7"/>
      <c r="G15" s="136">
        <f>G22+G24+G25+G26+G27+G28+G29+G30+G40+G60+G61+G73+G88+G89+G90+G91+G101+G102+G103+G104+G105+G106+G107+G108+G109+G110+G111+G112+G113+G114+G115+G116+G117+G118+G119+G120+G121+G122+G123+G124+G125+G126+G127+G128+G133+G134+G142+G143+G156+G157+G160+G169+G171+G186+G215+G216+G226+G240+G266+G267+G268+G269+G270+G274+G294+G309+G310+G313+G314+G315+G317+G319+G321+G327+G340+G341+G342+G346+G367+G368+G412+G416+G422+G423+G424+G433+G434+G435+G441+G442+G443+G447+G448+G449+G450+G457+G468+G214</f>
        <v>377264756</v>
      </c>
      <c r="H15" s="136">
        <f>H22+H24+H25+H26+H27+H28+H29+H30+H40+H60+H61+H73+H88+H89+H90+H91+H101+H102+H103+H104+H105+H106+H107+H108+H109+H110+H111+H112+H113+H114+H115+H116+H117+H118+H119+H120+H121+H122+H123+H124+H125+H126+H127+H128+H133+H134+H142+H143+H156+H157+H160+H169+H171+H186+H215+H216+H226+H240+H266+H267+H268+H269+H270+H274+H294+H309+H310+H313+H314+H315+H317+H319+H321+H327+H340+H341+H342+H346+H367+H368+H412+H416+H422+H423+H424+H433+H434+H435+H441+H442+H443+H447+H448+H449+H450+H457+H468+H214</f>
        <v>399152253</v>
      </c>
      <c r="I15" s="136">
        <f>I22+I24+I25+I26+I27+I28+I29+I30+I40+I60+I61+I73+I88+I89+I90+I91+I101+I102+I103+I104+I105+I106+I107+I108+I109+I110+I111+I112+I113+I114+I115+I116+I117+I118+I119+I120+I121+I122+I123+I124+I125+I126+I127+I128+I133+I134+I142+I143+I156+I157+I160+I169+I171+I186+I215+I216+I226+I240+I266+I267+I268+I269+I270+I274+I294+I309+I310+I313+I314+I315+I317+I319+I321+I327+I340+I341+I342+I346+I367+I368+I412+I416+I422+I423+I424+I433+I434+I435+I441+I442+I443+I447+I448+I449+I450+I457+I468+I214-1</f>
        <v>112741963</v>
      </c>
      <c r="J15" s="135">
        <f>I15/H15*100</f>
        <v>28.245353033244687</v>
      </c>
      <c r="K15" s="135">
        <f t="shared" si="2"/>
        <v>31.678912154150517</v>
      </c>
    </row>
    <row r="16" spans="1:16" ht="15" customHeight="1" x14ac:dyDescent="0.25">
      <c r="A16" s="198" t="s">
        <v>17</v>
      </c>
      <c r="B16" s="199"/>
      <c r="C16" s="199"/>
      <c r="D16" s="199"/>
      <c r="E16" s="199"/>
      <c r="F16" s="199"/>
      <c r="G16" s="19"/>
      <c r="H16" s="20"/>
      <c r="I16" s="19"/>
      <c r="J16" s="21"/>
      <c r="K16" s="41"/>
    </row>
    <row r="17" spans="1:11" ht="21.75" customHeight="1" x14ac:dyDescent="0.25">
      <c r="A17" s="147" t="s">
        <v>18</v>
      </c>
      <c r="B17" s="148"/>
      <c r="C17" s="148"/>
      <c r="D17" s="148"/>
      <c r="E17" s="148"/>
      <c r="F17" s="148"/>
      <c r="G17" s="46">
        <v>44201390</v>
      </c>
      <c r="H17" s="47">
        <v>45774398</v>
      </c>
      <c r="I17" s="46">
        <v>11489158</v>
      </c>
      <c r="J17" s="48">
        <v>25.1</v>
      </c>
      <c r="K17" s="49">
        <f t="shared" si="2"/>
        <v>3.2282924416275742</v>
      </c>
    </row>
    <row r="18" spans="1:11" ht="15" customHeight="1" x14ac:dyDescent="0.25">
      <c r="A18" s="150" t="s">
        <v>19</v>
      </c>
      <c r="B18" s="152" t="s">
        <v>20</v>
      </c>
      <c r="C18" s="153"/>
      <c r="D18" s="153"/>
      <c r="E18" s="153"/>
      <c r="F18" s="153"/>
      <c r="G18" s="50">
        <v>11299887</v>
      </c>
      <c r="H18" s="51">
        <v>11439887</v>
      </c>
      <c r="I18" s="50">
        <v>5695246</v>
      </c>
      <c r="J18" s="52">
        <v>49.78</v>
      </c>
      <c r="K18" s="53">
        <f t="shared" si="2"/>
        <v>1.6002843389402146</v>
      </c>
    </row>
    <row r="19" spans="1:11" ht="29.25" customHeight="1" x14ac:dyDescent="0.25">
      <c r="A19" s="150"/>
      <c r="B19" s="161"/>
      <c r="C19" s="107" t="s">
        <v>21</v>
      </c>
      <c r="D19" s="22"/>
      <c r="E19" s="154" t="s">
        <v>22</v>
      </c>
      <c r="F19" s="155"/>
      <c r="G19" s="54">
        <v>10685137</v>
      </c>
      <c r="H19" s="55">
        <v>10685137</v>
      </c>
      <c r="I19" s="54">
        <v>5531304</v>
      </c>
      <c r="J19" s="56">
        <v>51.77</v>
      </c>
      <c r="K19" s="57">
        <f t="shared" si="2"/>
        <v>1.5542189336715857</v>
      </c>
    </row>
    <row r="20" spans="1:11" ht="15.75" customHeight="1" x14ac:dyDescent="0.25">
      <c r="A20" s="150"/>
      <c r="B20" s="161"/>
      <c r="C20" s="107" t="s">
        <v>21</v>
      </c>
      <c r="D20" s="22"/>
      <c r="E20" s="154" t="s">
        <v>23</v>
      </c>
      <c r="F20" s="155"/>
      <c r="G20" s="54">
        <v>164400</v>
      </c>
      <c r="H20" s="55">
        <v>164400</v>
      </c>
      <c r="I20" s="54">
        <v>51466</v>
      </c>
      <c r="J20" s="56">
        <v>31.31</v>
      </c>
      <c r="K20" s="57">
        <f t="shared" si="2"/>
        <v>1.446122499149239E-2</v>
      </c>
    </row>
    <row r="21" spans="1:11" ht="27" customHeight="1" x14ac:dyDescent="0.25">
      <c r="A21" s="150"/>
      <c r="B21" s="161"/>
      <c r="C21" s="107" t="s">
        <v>21</v>
      </c>
      <c r="D21" s="22"/>
      <c r="E21" s="154" t="s">
        <v>24</v>
      </c>
      <c r="F21" s="155"/>
      <c r="G21" s="54">
        <v>180350</v>
      </c>
      <c r="H21" s="55">
        <v>180350</v>
      </c>
      <c r="I21" s="54">
        <v>99701</v>
      </c>
      <c r="J21" s="56">
        <v>55.28</v>
      </c>
      <c r="K21" s="57">
        <f t="shared" si="2"/>
        <v>2.8014584247401837E-2</v>
      </c>
    </row>
    <row r="22" spans="1:11" ht="15" customHeight="1" x14ac:dyDescent="0.25">
      <c r="A22" s="150"/>
      <c r="B22" s="161"/>
      <c r="C22" s="120" t="s">
        <v>25</v>
      </c>
      <c r="D22" s="107"/>
      <c r="E22" s="154" t="s">
        <v>26</v>
      </c>
      <c r="F22" s="155"/>
      <c r="G22" s="54">
        <v>270000</v>
      </c>
      <c r="H22" s="55">
        <v>410000</v>
      </c>
      <c r="I22" s="54">
        <v>12775</v>
      </c>
      <c r="J22" s="56">
        <v>3.12</v>
      </c>
      <c r="K22" s="57">
        <f t="shared" si="2"/>
        <v>3.5895960297344905E-3</v>
      </c>
    </row>
    <row r="23" spans="1:11" ht="15" customHeight="1" x14ac:dyDescent="0.25">
      <c r="A23" s="150"/>
      <c r="B23" s="152" t="s">
        <v>27</v>
      </c>
      <c r="C23" s="153"/>
      <c r="D23" s="153"/>
      <c r="E23" s="153"/>
      <c r="F23" s="153"/>
      <c r="G23" s="50">
        <v>24918053</v>
      </c>
      <c r="H23" s="51">
        <v>26151043</v>
      </c>
      <c r="I23" s="50">
        <v>5666077</v>
      </c>
      <c r="J23" s="52">
        <v>21.67</v>
      </c>
      <c r="K23" s="53">
        <f t="shared" si="2"/>
        <v>1.5920882585808154</v>
      </c>
    </row>
    <row r="24" spans="1:11" ht="17.25" customHeight="1" x14ac:dyDescent="0.25">
      <c r="A24" s="150"/>
      <c r="B24" s="161"/>
      <c r="C24" s="120" t="s">
        <v>25</v>
      </c>
      <c r="D24" s="22"/>
      <c r="E24" s="154" t="s">
        <v>28</v>
      </c>
      <c r="F24" s="155"/>
      <c r="G24" s="54">
        <v>0</v>
      </c>
      <c r="H24" s="55">
        <v>3561</v>
      </c>
      <c r="I24" s="54">
        <v>0</v>
      </c>
      <c r="J24" s="56">
        <v>0</v>
      </c>
      <c r="K24" s="57">
        <f t="shared" si="2"/>
        <v>0</v>
      </c>
    </row>
    <row r="25" spans="1:11" ht="27" customHeight="1" x14ac:dyDescent="0.25">
      <c r="A25" s="150"/>
      <c r="B25" s="161"/>
      <c r="C25" s="120" t="s">
        <v>25</v>
      </c>
      <c r="D25" s="23" t="s">
        <v>29</v>
      </c>
      <c r="E25" s="154" t="s">
        <v>30</v>
      </c>
      <c r="F25" s="155"/>
      <c r="G25" s="54">
        <v>0</v>
      </c>
      <c r="H25" s="55">
        <v>1014831</v>
      </c>
      <c r="I25" s="54">
        <v>0</v>
      </c>
      <c r="J25" s="56">
        <v>0</v>
      </c>
      <c r="K25" s="57">
        <f t="shared" si="2"/>
        <v>0</v>
      </c>
    </row>
    <row r="26" spans="1:11" ht="27.75" customHeight="1" x14ac:dyDescent="0.25">
      <c r="A26" s="150"/>
      <c r="B26" s="161"/>
      <c r="C26" s="120" t="s">
        <v>25</v>
      </c>
      <c r="D26" s="23" t="s">
        <v>29</v>
      </c>
      <c r="E26" s="154" t="s">
        <v>31</v>
      </c>
      <c r="F26" s="155"/>
      <c r="G26" s="54">
        <v>711011</v>
      </c>
      <c r="H26" s="55">
        <v>467458</v>
      </c>
      <c r="I26" s="54">
        <v>0</v>
      </c>
      <c r="J26" s="56">
        <v>0</v>
      </c>
      <c r="K26" s="57">
        <f t="shared" si="2"/>
        <v>0</v>
      </c>
    </row>
    <row r="27" spans="1:11" ht="28.5" customHeight="1" x14ac:dyDescent="0.25">
      <c r="A27" s="150"/>
      <c r="B27" s="161"/>
      <c r="C27" s="120" t="s">
        <v>25</v>
      </c>
      <c r="D27" s="24"/>
      <c r="E27" s="154" t="s">
        <v>32</v>
      </c>
      <c r="F27" s="155"/>
      <c r="G27" s="54">
        <v>0</v>
      </c>
      <c r="H27" s="55">
        <v>458151</v>
      </c>
      <c r="I27" s="54">
        <v>458150</v>
      </c>
      <c r="J27" s="56">
        <v>100</v>
      </c>
      <c r="K27" s="57">
        <f t="shared" si="2"/>
        <v>0.12873373158691639</v>
      </c>
    </row>
    <row r="28" spans="1:11" ht="18.75" customHeight="1" x14ac:dyDescent="0.25">
      <c r="A28" s="150"/>
      <c r="B28" s="161"/>
      <c r="C28" s="120" t="s">
        <v>25</v>
      </c>
      <c r="D28" s="23" t="s">
        <v>29</v>
      </c>
      <c r="E28" s="166" t="s">
        <v>33</v>
      </c>
      <c r="F28" s="167"/>
      <c r="G28" s="54">
        <v>10764000</v>
      </c>
      <c r="H28" s="55">
        <v>10764000</v>
      </c>
      <c r="I28" s="54">
        <v>4550553</v>
      </c>
      <c r="J28" s="56">
        <v>42.28</v>
      </c>
      <c r="K28" s="57">
        <f t="shared" si="2"/>
        <v>1.278641642418503</v>
      </c>
    </row>
    <row r="29" spans="1:11" ht="29.25" customHeight="1" x14ac:dyDescent="0.25">
      <c r="A29" s="150"/>
      <c r="B29" s="161"/>
      <c r="C29" s="120" t="s">
        <v>25</v>
      </c>
      <c r="D29" s="23" t="s">
        <v>29</v>
      </c>
      <c r="E29" s="154" t="s">
        <v>34</v>
      </c>
      <c r="F29" s="155"/>
      <c r="G29" s="54">
        <v>3059715</v>
      </c>
      <c r="H29" s="55">
        <v>3059715</v>
      </c>
      <c r="I29" s="54">
        <v>615489</v>
      </c>
      <c r="J29" s="56">
        <v>20.12</v>
      </c>
      <c r="K29" s="57">
        <f t="shared" si="2"/>
        <v>0.17294378635970661</v>
      </c>
    </row>
    <row r="30" spans="1:11" ht="27.75" customHeight="1" x14ac:dyDescent="0.25">
      <c r="A30" s="42" t="s">
        <v>19</v>
      </c>
      <c r="B30" s="25"/>
      <c r="C30" s="120" t="s">
        <v>25</v>
      </c>
      <c r="D30" s="23" t="s">
        <v>29</v>
      </c>
      <c r="E30" s="154" t="s">
        <v>35</v>
      </c>
      <c r="F30" s="155"/>
      <c r="G30" s="54">
        <v>10383327</v>
      </c>
      <c r="H30" s="55">
        <v>10383327</v>
      </c>
      <c r="I30" s="54">
        <v>41885</v>
      </c>
      <c r="J30" s="56">
        <v>0.4</v>
      </c>
      <c r="K30" s="57">
        <f t="shared" si="2"/>
        <v>1.176909821568917E-2</v>
      </c>
    </row>
    <row r="31" spans="1:11" ht="15" customHeight="1" x14ac:dyDescent="0.25">
      <c r="A31" s="150" t="s">
        <v>19</v>
      </c>
      <c r="B31" s="152" t="s">
        <v>36</v>
      </c>
      <c r="C31" s="153"/>
      <c r="D31" s="153"/>
      <c r="E31" s="153"/>
      <c r="F31" s="153"/>
      <c r="G31" s="50">
        <v>0</v>
      </c>
      <c r="H31" s="51">
        <v>200000</v>
      </c>
      <c r="I31" s="50">
        <v>0</v>
      </c>
      <c r="J31" s="52">
        <v>0</v>
      </c>
      <c r="K31" s="53">
        <f t="shared" si="2"/>
        <v>0</v>
      </c>
    </row>
    <row r="32" spans="1:11" ht="17.25" customHeight="1" x14ac:dyDescent="0.25">
      <c r="A32" s="150"/>
      <c r="B32" s="111"/>
      <c r="C32" s="107" t="s">
        <v>21</v>
      </c>
      <c r="D32" s="22"/>
      <c r="E32" s="154" t="s">
        <v>37</v>
      </c>
      <c r="F32" s="155"/>
      <c r="G32" s="54">
        <v>0</v>
      </c>
      <c r="H32" s="55">
        <v>200000</v>
      </c>
      <c r="I32" s="54">
        <v>0</v>
      </c>
      <c r="J32" s="56">
        <v>0</v>
      </c>
      <c r="K32" s="57">
        <f t="shared" si="2"/>
        <v>0</v>
      </c>
    </row>
    <row r="33" spans="1:11" ht="15" customHeight="1" x14ac:dyDescent="0.25">
      <c r="A33" s="150"/>
      <c r="B33" s="152" t="s">
        <v>38</v>
      </c>
      <c r="C33" s="153"/>
      <c r="D33" s="153"/>
      <c r="E33" s="153"/>
      <c r="F33" s="153"/>
      <c r="G33" s="50">
        <v>3000</v>
      </c>
      <c r="H33" s="51">
        <v>3000</v>
      </c>
      <c r="I33" s="50">
        <v>0</v>
      </c>
      <c r="J33" s="52">
        <v>0</v>
      </c>
      <c r="K33" s="53">
        <f t="shared" si="2"/>
        <v>0</v>
      </c>
    </row>
    <row r="34" spans="1:11" ht="16.5" customHeight="1" x14ac:dyDescent="0.25">
      <c r="A34" s="150"/>
      <c r="B34" s="111"/>
      <c r="C34" s="107" t="s">
        <v>21</v>
      </c>
      <c r="D34" s="22"/>
      <c r="E34" s="154" t="s">
        <v>39</v>
      </c>
      <c r="F34" s="155"/>
      <c r="G34" s="54">
        <v>3000</v>
      </c>
      <c r="H34" s="55">
        <v>3000</v>
      </c>
      <c r="I34" s="54">
        <v>0</v>
      </c>
      <c r="J34" s="56">
        <v>0</v>
      </c>
      <c r="K34" s="57">
        <f t="shared" si="2"/>
        <v>0</v>
      </c>
    </row>
    <row r="35" spans="1:11" ht="15" customHeight="1" x14ac:dyDescent="0.25">
      <c r="A35" s="150"/>
      <c r="B35" s="152" t="s">
        <v>40</v>
      </c>
      <c r="C35" s="153"/>
      <c r="D35" s="153"/>
      <c r="E35" s="153"/>
      <c r="F35" s="153"/>
      <c r="G35" s="50">
        <v>400000</v>
      </c>
      <c r="H35" s="51">
        <v>400018</v>
      </c>
      <c r="I35" s="50">
        <v>58950</v>
      </c>
      <c r="J35" s="52">
        <v>14.74</v>
      </c>
      <c r="K35" s="53">
        <f t="shared" si="2"/>
        <v>1.6564124145037041E-2</v>
      </c>
    </row>
    <row r="36" spans="1:11" ht="32.25" customHeight="1" x14ac:dyDescent="0.25">
      <c r="A36" s="150"/>
      <c r="B36" s="161"/>
      <c r="C36" s="107" t="s">
        <v>21</v>
      </c>
      <c r="D36" s="22"/>
      <c r="E36" s="154" t="s">
        <v>41</v>
      </c>
      <c r="F36" s="155"/>
      <c r="G36" s="54">
        <v>400000</v>
      </c>
      <c r="H36" s="55">
        <v>400000</v>
      </c>
      <c r="I36" s="54">
        <v>58934</v>
      </c>
      <c r="J36" s="56">
        <v>14.73</v>
      </c>
      <c r="K36" s="57">
        <f t="shared" si="2"/>
        <v>1.655962836918767E-2</v>
      </c>
    </row>
    <row r="37" spans="1:11" ht="16.5" customHeight="1" x14ac:dyDescent="0.25">
      <c r="A37" s="150"/>
      <c r="B37" s="161"/>
      <c r="C37" s="107" t="s">
        <v>21</v>
      </c>
      <c r="D37" s="22"/>
      <c r="E37" s="154" t="s">
        <v>42</v>
      </c>
      <c r="F37" s="155"/>
      <c r="G37" s="54">
        <v>0</v>
      </c>
      <c r="H37" s="55">
        <v>18</v>
      </c>
      <c r="I37" s="54">
        <v>16</v>
      </c>
      <c r="J37" s="56">
        <v>91.11</v>
      </c>
      <c r="K37" s="57">
        <f t="shared" si="2"/>
        <v>4.495775849373922E-6</v>
      </c>
    </row>
    <row r="38" spans="1:11" ht="15" customHeight="1" x14ac:dyDescent="0.25">
      <c r="A38" s="150"/>
      <c r="B38" s="152" t="s">
        <v>43</v>
      </c>
      <c r="C38" s="153"/>
      <c r="D38" s="153"/>
      <c r="E38" s="153"/>
      <c r="F38" s="153"/>
      <c r="G38" s="50">
        <v>7200000</v>
      </c>
      <c r="H38" s="51">
        <v>7200000</v>
      </c>
      <c r="I38" s="50">
        <v>14386</v>
      </c>
      <c r="J38" s="52">
        <v>0.2</v>
      </c>
      <c r="K38" s="53">
        <f t="shared" si="2"/>
        <v>4.0422644605683268E-3</v>
      </c>
    </row>
    <row r="39" spans="1:11" ht="14.25" customHeight="1" x14ac:dyDescent="0.25">
      <c r="A39" s="150"/>
      <c r="B39" s="161"/>
      <c r="C39" s="107" t="s">
        <v>21</v>
      </c>
      <c r="D39" s="22"/>
      <c r="E39" s="154" t="s">
        <v>44</v>
      </c>
      <c r="F39" s="155"/>
      <c r="G39" s="54">
        <v>36000</v>
      </c>
      <c r="H39" s="55">
        <v>36000</v>
      </c>
      <c r="I39" s="54">
        <v>14386</v>
      </c>
      <c r="J39" s="56">
        <v>39.96</v>
      </c>
      <c r="K39" s="57">
        <f t="shared" si="2"/>
        <v>4.0422644605683268E-3</v>
      </c>
    </row>
    <row r="40" spans="1:11" ht="14.25" customHeight="1" x14ac:dyDescent="0.25">
      <c r="A40" s="150"/>
      <c r="B40" s="161"/>
      <c r="C40" s="120" t="s">
        <v>25</v>
      </c>
      <c r="D40" s="26"/>
      <c r="E40" s="154" t="s">
        <v>45</v>
      </c>
      <c r="F40" s="155"/>
      <c r="G40" s="54">
        <v>7164000</v>
      </c>
      <c r="H40" s="55">
        <v>7164000</v>
      </c>
      <c r="I40" s="54">
        <v>0</v>
      </c>
      <c r="J40" s="56">
        <v>0</v>
      </c>
      <c r="K40" s="57">
        <f t="shared" si="2"/>
        <v>0</v>
      </c>
    </row>
    <row r="41" spans="1:11" ht="13.5" customHeight="1" x14ac:dyDescent="0.25">
      <c r="A41" s="150"/>
      <c r="B41" s="152" t="s">
        <v>46</v>
      </c>
      <c r="C41" s="153"/>
      <c r="D41" s="153"/>
      <c r="E41" s="153"/>
      <c r="F41" s="153"/>
      <c r="G41" s="50">
        <v>380450</v>
      </c>
      <c r="H41" s="51">
        <v>380450</v>
      </c>
      <c r="I41" s="50">
        <v>54500</v>
      </c>
      <c r="J41" s="52">
        <v>14.33</v>
      </c>
      <c r="K41" s="53">
        <f t="shared" si="2"/>
        <v>1.5313736486929921E-2</v>
      </c>
    </row>
    <row r="42" spans="1:11" ht="15" customHeight="1" x14ac:dyDescent="0.25">
      <c r="A42" s="150"/>
      <c r="B42" s="161"/>
      <c r="C42" s="107" t="s">
        <v>21</v>
      </c>
      <c r="D42" s="22"/>
      <c r="E42" s="154" t="s">
        <v>47</v>
      </c>
      <c r="F42" s="155"/>
      <c r="G42" s="54">
        <v>18200</v>
      </c>
      <c r="H42" s="55">
        <v>18200</v>
      </c>
      <c r="I42" s="54">
        <v>0</v>
      </c>
      <c r="J42" s="56">
        <v>0</v>
      </c>
      <c r="K42" s="57">
        <f t="shared" si="2"/>
        <v>0</v>
      </c>
    </row>
    <row r="43" spans="1:11" ht="15" customHeight="1" x14ac:dyDescent="0.25">
      <c r="A43" s="150"/>
      <c r="B43" s="161"/>
      <c r="C43" s="107" t="s">
        <v>21</v>
      </c>
      <c r="D43" s="22"/>
      <c r="E43" s="154" t="s">
        <v>39</v>
      </c>
      <c r="F43" s="155"/>
      <c r="G43" s="54">
        <v>282250</v>
      </c>
      <c r="H43" s="55">
        <v>281630</v>
      </c>
      <c r="I43" s="54">
        <v>48270</v>
      </c>
      <c r="J43" s="56">
        <v>17.14</v>
      </c>
      <c r="K43" s="57">
        <f t="shared" si="2"/>
        <v>1.3563193765579951E-2</v>
      </c>
    </row>
    <row r="44" spans="1:11" ht="15" customHeight="1" x14ac:dyDescent="0.25">
      <c r="A44" s="150"/>
      <c r="B44" s="161"/>
      <c r="C44" s="107" t="s">
        <v>21</v>
      </c>
      <c r="D44" s="22"/>
      <c r="E44" s="154" t="s">
        <v>48</v>
      </c>
      <c r="F44" s="155"/>
      <c r="G44" s="54">
        <v>80000</v>
      </c>
      <c r="H44" s="55">
        <v>80620</v>
      </c>
      <c r="I44" s="54">
        <v>6230</v>
      </c>
      <c r="J44" s="56">
        <v>7.73</v>
      </c>
      <c r="K44" s="57">
        <f t="shared" si="2"/>
        <v>1.7505427213499708E-3</v>
      </c>
    </row>
    <row r="45" spans="1:11" ht="18" customHeight="1" x14ac:dyDescent="0.25">
      <c r="A45" s="147" t="s">
        <v>49</v>
      </c>
      <c r="B45" s="148"/>
      <c r="C45" s="148"/>
      <c r="D45" s="148"/>
      <c r="E45" s="148"/>
      <c r="F45" s="148"/>
      <c r="G45" s="46">
        <v>1483000</v>
      </c>
      <c r="H45" s="47">
        <v>1483000</v>
      </c>
      <c r="I45" s="46">
        <v>678295</v>
      </c>
      <c r="J45" s="48">
        <v>45.74</v>
      </c>
      <c r="K45" s="49">
        <f t="shared" si="2"/>
        <v>0.19059139248444276</v>
      </c>
    </row>
    <row r="46" spans="1:11" ht="25.5" customHeight="1" x14ac:dyDescent="0.25">
      <c r="A46" s="150" t="s">
        <v>19</v>
      </c>
      <c r="B46" s="152" t="s">
        <v>50</v>
      </c>
      <c r="C46" s="153"/>
      <c r="D46" s="153"/>
      <c r="E46" s="153"/>
      <c r="F46" s="153"/>
      <c r="G46" s="50">
        <v>1483000</v>
      </c>
      <c r="H46" s="51">
        <v>1483000</v>
      </c>
      <c r="I46" s="50">
        <v>678295</v>
      </c>
      <c r="J46" s="52">
        <v>45.74</v>
      </c>
      <c r="K46" s="53">
        <f t="shared" si="2"/>
        <v>0.19059139248444276</v>
      </c>
    </row>
    <row r="47" spans="1:11" ht="40.5" customHeight="1" x14ac:dyDescent="0.25">
      <c r="A47" s="150"/>
      <c r="B47" s="111"/>
      <c r="C47" s="107" t="s">
        <v>21</v>
      </c>
      <c r="D47" s="22" t="s">
        <v>29</v>
      </c>
      <c r="E47" s="154" t="s">
        <v>51</v>
      </c>
      <c r="F47" s="155"/>
      <c r="G47" s="54">
        <v>1483000</v>
      </c>
      <c r="H47" s="55">
        <v>1483000</v>
      </c>
      <c r="I47" s="54">
        <v>678295</v>
      </c>
      <c r="J47" s="56">
        <v>45.74</v>
      </c>
      <c r="K47" s="57">
        <f t="shared" si="2"/>
        <v>0.19059139248444276</v>
      </c>
    </row>
    <row r="48" spans="1:11" ht="20.25" customHeight="1" x14ac:dyDescent="0.25">
      <c r="A48" s="147" t="s">
        <v>52</v>
      </c>
      <c r="B48" s="148"/>
      <c r="C48" s="148"/>
      <c r="D48" s="148"/>
      <c r="E48" s="148"/>
      <c r="F48" s="148"/>
      <c r="G48" s="46">
        <v>22769542</v>
      </c>
      <c r="H48" s="47">
        <v>25206791</v>
      </c>
      <c r="I48" s="46">
        <v>15184827</v>
      </c>
      <c r="J48" s="48">
        <v>60.24</v>
      </c>
      <c r="K48" s="49">
        <f t="shared" si="2"/>
        <v>4.2667236564700666</v>
      </c>
    </row>
    <row r="49" spans="1:11" ht="15" customHeight="1" x14ac:dyDescent="0.25">
      <c r="A49" s="43" t="s">
        <v>19</v>
      </c>
      <c r="B49" s="152" t="s">
        <v>53</v>
      </c>
      <c r="C49" s="153"/>
      <c r="D49" s="153"/>
      <c r="E49" s="153"/>
      <c r="F49" s="153"/>
      <c r="G49" s="50">
        <v>7925236</v>
      </c>
      <c r="H49" s="51">
        <v>9060843</v>
      </c>
      <c r="I49" s="50">
        <v>3874671</v>
      </c>
      <c r="J49" s="52">
        <v>42.76</v>
      </c>
      <c r="K49" s="53">
        <f t="shared" si="2"/>
        <v>1.0887282691293438</v>
      </c>
    </row>
    <row r="50" spans="1:11" ht="18" customHeight="1" x14ac:dyDescent="0.25">
      <c r="A50" s="42"/>
      <c r="B50" s="25"/>
      <c r="C50" s="107" t="s">
        <v>21</v>
      </c>
      <c r="D50" s="22"/>
      <c r="E50" s="166" t="s">
        <v>55</v>
      </c>
      <c r="F50" s="167"/>
      <c r="G50" s="54">
        <v>153000</v>
      </c>
      <c r="H50" s="55">
        <v>150000</v>
      </c>
      <c r="I50" s="54">
        <v>103500</v>
      </c>
      <c r="J50" s="56">
        <v>69</v>
      </c>
      <c r="K50" s="57">
        <f t="shared" si="2"/>
        <v>2.9082050025637556E-2</v>
      </c>
    </row>
    <row r="51" spans="1:11" ht="38.25" customHeight="1" x14ac:dyDescent="0.25">
      <c r="A51" s="42"/>
      <c r="B51" s="25"/>
      <c r="C51" s="107" t="s">
        <v>21</v>
      </c>
      <c r="D51" s="22"/>
      <c r="E51" s="154" t="s">
        <v>56</v>
      </c>
      <c r="F51" s="155"/>
      <c r="G51" s="54">
        <v>40000</v>
      </c>
      <c r="H51" s="55">
        <v>25000</v>
      </c>
      <c r="I51" s="54">
        <v>207</v>
      </c>
      <c r="J51" s="56">
        <v>0.83</v>
      </c>
      <c r="K51" s="57">
        <f t="shared" si="2"/>
        <v>5.8164100051275113E-5</v>
      </c>
    </row>
    <row r="52" spans="1:11" ht="15" customHeight="1" x14ac:dyDescent="0.25">
      <c r="A52" s="42"/>
      <c r="B52" s="25"/>
      <c r="C52" s="107" t="s">
        <v>21</v>
      </c>
      <c r="D52" s="22"/>
      <c r="E52" s="154" t="s">
        <v>57</v>
      </c>
      <c r="F52" s="155"/>
      <c r="G52" s="54">
        <v>70000</v>
      </c>
      <c r="H52" s="55">
        <v>54000</v>
      </c>
      <c r="I52" s="54">
        <v>6799</v>
      </c>
      <c r="J52" s="56">
        <v>12.59</v>
      </c>
      <c r="K52" s="57">
        <f t="shared" si="2"/>
        <v>1.910423749993331E-3</v>
      </c>
    </row>
    <row r="53" spans="1:11" ht="17.25" customHeight="1" x14ac:dyDescent="0.25">
      <c r="A53" s="42"/>
      <c r="B53" s="25"/>
      <c r="C53" s="107" t="s">
        <v>21</v>
      </c>
      <c r="D53" s="22"/>
      <c r="E53" s="154" t="s">
        <v>58</v>
      </c>
      <c r="F53" s="155"/>
      <c r="G53" s="54">
        <v>174700</v>
      </c>
      <c r="H53" s="55">
        <v>174700</v>
      </c>
      <c r="I53" s="54">
        <v>87781</v>
      </c>
      <c r="J53" s="56">
        <v>50.25</v>
      </c>
      <c r="K53" s="57">
        <f t="shared" si="2"/>
        <v>2.4665231239618262E-2</v>
      </c>
    </row>
    <row r="54" spans="1:11" ht="38.25" customHeight="1" x14ac:dyDescent="0.25">
      <c r="A54" s="44"/>
      <c r="B54" s="27"/>
      <c r="C54" s="107" t="s">
        <v>21</v>
      </c>
      <c r="D54" s="22" t="s">
        <v>29</v>
      </c>
      <c r="E54" s="156" t="s">
        <v>59</v>
      </c>
      <c r="F54" s="157"/>
      <c r="G54" s="62">
        <v>303418</v>
      </c>
      <c r="H54" s="63">
        <v>322016</v>
      </c>
      <c r="I54" s="62">
        <v>67707</v>
      </c>
      <c r="J54" s="64">
        <v>21.03</v>
      </c>
      <c r="K54" s="65">
        <f t="shared" si="2"/>
        <v>1.9024718464597506E-2</v>
      </c>
    </row>
    <row r="55" spans="1:11" ht="41.25" customHeight="1" x14ac:dyDescent="0.25">
      <c r="A55" s="42"/>
      <c r="B55" s="25"/>
      <c r="C55" s="33" t="s">
        <v>21</v>
      </c>
      <c r="D55" s="23" t="s">
        <v>29</v>
      </c>
      <c r="E55" s="179" t="s">
        <v>60</v>
      </c>
      <c r="F55" s="180"/>
      <c r="G55" s="116">
        <v>5516500</v>
      </c>
      <c r="H55" s="117">
        <v>3813146</v>
      </c>
      <c r="I55" s="116">
        <v>99415</v>
      </c>
      <c r="J55" s="118">
        <v>2.61</v>
      </c>
      <c r="K55" s="119">
        <f t="shared" si="2"/>
        <v>2.7934222254094278E-2</v>
      </c>
    </row>
    <row r="56" spans="1:11" ht="17.25" customHeight="1" x14ac:dyDescent="0.25">
      <c r="A56" s="42"/>
      <c r="B56" s="29"/>
      <c r="C56" s="33" t="s">
        <v>21</v>
      </c>
      <c r="D56" s="22" t="s">
        <v>29</v>
      </c>
      <c r="E56" s="154" t="s">
        <v>61</v>
      </c>
      <c r="F56" s="155"/>
      <c r="G56" s="54">
        <v>570000</v>
      </c>
      <c r="H56" s="55">
        <v>570000</v>
      </c>
      <c r="I56" s="54">
        <v>219100</v>
      </c>
      <c r="J56" s="56">
        <v>38.44</v>
      </c>
      <c r="K56" s="57">
        <f t="shared" si="2"/>
        <v>6.1564030537364138E-2</v>
      </c>
    </row>
    <row r="57" spans="1:11" ht="27" customHeight="1" x14ac:dyDescent="0.25">
      <c r="A57" s="42"/>
      <c r="B57" s="25"/>
      <c r="C57" s="107" t="s">
        <v>21</v>
      </c>
      <c r="D57" s="22" t="s">
        <v>29</v>
      </c>
      <c r="E57" s="154" t="s">
        <v>62</v>
      </c>
      <c r="F57" s="155"/>
      <c r="G57" s="54">
        <v>533118</v>
      </c>
      <c r="H57" s="55">
        <v>544168</v>
      </c>
      <c r="I57" s="54">
        <v>416</v>
      </c>
      <c r="J57" s="56">
        <v>0.08</v>
      </c>
      <c r="K57" s="57">
        <f t="shared" si="2"/>
        <v>1.1689017208372197E-4</v>
      </c>
    </row>
    <row r="58" spans="1:11" ht="15" customHeight="1" x14ac:dyDescent="0.25">
      <c r="A58" s="42"/>
      <c r="B58" s="25"/>
      <c r="C58" s="107" t="s">
        <v>21</v>
      </c>
      <c r="D58" s="22"/>
      <c r="E58" s="154" t="s">
        <v>63</v>
      </c>
      <c r="F58" s="155"/>
      <c r="G58" s="54">
        <v>14500</v>
      </c>
      <c r="H58" s="55">
        <v>48500</v>
      </c>
      <c r="I58" s="54">
        <v>26398</v>
      </c>
      <c r="J58" s="56">
        <v>54.43</v>
      </c>
      <c r="K58" s="57">
        <f t="shared" si="2"/>
        <v>7.4174681794857995E-3</v>
      </c>
    </row>
    <row r="59" spans="1:11" ht="15" customHeight="1" x14ac:dyDescent="0.25">
      <c r="A59" s="42"/>
      <c r="B59" s="25"/>
      <c r="C59" s="107" t="s">
        <v>21</v>
      </c>
      <c r="D59" s="22"/>
      <c r="E59" s="154" t="s">
        <v>64</v>
      </c>
      <c r="F59" s="155"/>
      <c r="G59" s="54">
        <v>0</v>
      </c>
      <c r="H59" s="55">
        <v>2809313</v>
      </c>
      <c r="I59" s="54">
        <v>2808440</v>
      </c>
      <c r="J59" s="56">
        <f>+I59/H59*100</f>
        <v>99.968924786949685</v>
      </c>
      <c r="K59" s="57">
        <f t="shared" si="2"/>
        <v>0.78913229540098095</v>
      </c>
    </row>
    <row r="60" spans="1:11" ht="15" customHeight="1" x14ac:dyDescent="0.25">
      <c r="A60" s="42"/>
      <c r="B60" s="25"/>
      <c r="C60" s="120" t="s">
        <v>25</v>
      </c>
      <c r="D60" s="26"/>
      <c r="E60" s="154" t="s">
        <v>66</v>
      </c>
      <c r="F60" s="155"/>
      <c r="G60" s="54">
        <v>500000</v>
      </c>
      <c r="H60" s="55">
        <v>500000</v>
      </c>
      <c r="I60" s="54">
        <v>430248</v>
      </c>
      <c r="J60" s="56">
        <v>86.05</v>
      </c>
      <c r="K60" s="57">
        <f t="shared" si="2"/>
        <v>0.12089366047758944</v>
      </c>
    </row>
    <row r="61" spans="1:11" ht="15" customHeight="1" x14ac:dyDescent="0.25">
      <c r="A61" s="42"/>
      <c r="B61" s="27"/>
      <c r="C61" s="120" t="s">
        <v>25</v>
      </c>
      <c r="D61" s="22"/>
      <c r="E61" s="156" t="s">
        <v>67</v>
      </c>
      <c r="F61" s="157"/>
      <c r="G61" s="62">
        <v>50000</v>
      </c>
      <c r="H61" s="63">
        <v>50000</v>
      </c>
      <c r="I61" s="62">
        <v>24661</v>
      </c>
      <c r="J61" s="64">
        <v>49.32</v>
      </c>
      <c r="K61" s="65">
        <f t="shared" si="2"/>
        <v>6.9293955138381436E-3</v>
      </c>
    </row>
    <row r="62" spans="1:11" ht="15" customHeight="1" x14ac:dyDescent="0.25">
      <c r="A62" s="42" t="s">
        <v>19</v>
      </c>
      <c r="B62" s="165" t="s">
        <v>68</v>
      </c>
      <c r="C62" s="183"/>
      <c r="D62" s="183"/>
      <c r="E62" s="183"/>
      <c r="F62" s="183"/>
      <c r="G62" s="66">
        <v>14844306</v>
      </c>
      <c r="H62" s="67">
        <v>16145948</v>
      </c>
      <c r="I62" s="66">
        <v>11310157</v>
      </c>
      <c r="J62" s="68">
        <v>70.05</v>
      </c>
      <c r="K62" s="69">
        <f t="shared" si="2"/>
        <v>3.1779956683267128</v>
      </c>
    </row>
    <row r="63" spans="1:11" ht="13.5" customHeight="1" x14ac:dyDescent="0.25">
      <c r="A63" s="42"/>
      <c r="B63" s="28"/>
      <c r="C63" s="107" t="s">
        <v>21</v>
      </c>
      <c r="D63" s="22"/>
      <c r="E63" s="154" t="s">
        <v>69</v>
      </c>
      <c r="F63" s="155"/>
      <c r="G63" s="54">
        <v>3956638</v>
      </c>
      <c r="H63" s="55">
        <v>5056638</v>
      </c>
      <c r="I63" s="54">
        <v>4256077</v>
      </c>
      <c r="J63" s="56">
        <v>84.17</v>
      </c>
      <c r="K63" s="57">
        <f t="shared" si="2"/>
        <v>1.1958980118547382</v>
      </c>
    </row>
    <row r="64" spans="1:11" ht="13.5" customHeight="1" x14ac:dyDescent="0.25">
      <c r="A64" s="42"/>
      <c r="B64" s="29"/>
      <c r="C64" s="107" t="s">
        <v>21</v>
      </c>
      <c r="D64" s="22"/>
      <c r="E64" s="154" t="s">
        <v>70</v>
      </c>
      <c r="F64" s="155"/>
      <c r="G64" s="54">
        <v>8032419</v>
      </c>
      <c r="H64" s="55">
        <v>8016531</v>
      </c>
      <c r="I64" s="54">
        <v>5675766</v>
      </c>
      <c r="J64" s="56">
        <v>70.8</v>
      </c>
      <c r="K64" s="57">
        <f t="shared" si="2"/>
        <v>1.5948107318436016</v>
      </c>
    </row>
    <row r="65" spans="1:11" ht="13.5" customHeight="1" x14ac:dyDescent="0.25">
      <c r="A65" s="42"/>
      <c r="B65" s="29"/>
      <c r="C65" s="107" t="s">
        <v>21</v>
      </c>
      <c r="D65" s="22"/>
      <c r="E65" s="154" t="s">
        <v>71</v>
      </c>
      <c r="F65" s="155"/>
      <c r="G65" s="54">
        <v>129122</v>
      </c>
      <c r="H65" s="55">
        <v>144874</v>
      </c>
      <c r="I65" s="54">
        <v>138639</v>
      </c>
      <c r="J65" s="56">
        <v>95.7</v>
      </c>
      <c r="K65" s="57">
        <f t="shared" si="2"/>
        <v>3.8955616748834451E-2</v>
      </c>
    </row>
    <row r="66" spans="1:11" ht="28.5" customHeight="1" x14ac:dyDescent="0.25">
      <c r="A66" s="42"/>
      <c r="B66" s="29"/>
      <c r="C66" s="107" t="s">
        <v>21</v>
      </c>
      <c r="D66" s="22" t="s">
        <v>29</v>
      </c>
      <c r="E66" s="154" t="s">
        <v>72</v>
      </c>
      <c r="F66" s="155"/>
      <c r="G66" s="54">
        <v>21703</v>
      </c>
      <c r="H66" s="55">
        <v>19648</v>
      </c>
      <c r="I66" s="54">
        <v>19640</v>
      </c>
      <c r="J66" s="56">
        <v>99.96</v>
      </c>
      <c r="K66" s="57">
        <f t="shared" si="2"/>
        <v>5.5185648551064892E-3</v>
      </c>
    </row>
    <row r="67" spans="1:11" ht="27.75" customHeight="1" x14ac:dyDescent="0.25">
      <c r="A67" s="42"/>
      <c r="B67" s="29"/>
      <c r="C67" s="107" t="s">
        <v>21</v>
      </c>
      <c r="D67" s="22" t="s">
        <v>29</v>
      </c>
      <c r="E67" s="154" t="s">
        <v>73</v>
      </c>
      <c r="F67" s="155"/>
      <c r="G67" s="54">
        <v>2704424</v>
      </c>
      <c r="H67" s="55">
        <v>2708257</v>
      </c>
      <c r="I67" s="54">
        <v>1082432</v>
      </c>
      <c r="J67" s="56">
        <v>39.97</v>
      </c>
      <c r="K67" s="57">
        <f t="shared" si="2"/>
        <v>0.30414822776184453</v>
      </c>
    </row>
    <row r="68" spans="1:11" ht="13.5" customHeight="1" x14ac:dyDescent="0.25">
      <c r="A68" s="45"/>
      <c r="B68" s="31"/>
      <c r="C68" s="107" t="s">
        <v>21</v>
      </c>
      <c r="D68" s="22"/>
      <c r="E68" s="154" t="s">
        <v>64</v>
      </c>
      <c r="F68" s="155"/>
      <c r="G68" s="54">
        <v>0</v>
      </c>
      <c r="H68" s="55">
        <v>200000</v>
      </c>
      <c r="I68" s="54">
        <v>137602</v>
      </c>
      <c r="J68" s="56">
        <v>68.8</v>
      </c>
      <c r="K68" s="57">
        <f t="shared" si="2"/>
        <v>3.8664234276596904E-2</v>
      </c>
    </row>
    <row r="69" spans="1:11" ht="20.25" customHeight="1" x14ac:dyDescent="0.25">
      <c r="A69" s="147" t="s">
        <v>74</v>
      </c>
      <c r="B69" s="148"/>
      <c r="C69" s="148"/>
      <c r="D69" s="148"/>
      <c r="E69" s="148"/>
      <c r="F69" s="148"/>
      <c r="G69" s="46">
        <v>20000</v>
      </c>
      <c r="H69" s="47">
        <v>53631</v>
      </c>
      <c r="I69" s="46">
        <v>34366</v>
      </c>
      <c r="J69" s="48">
        <v>64.08</v>
      </c>
      <c r="K69" s="49">
        <f t="shared" si="2"/>
        <v>9.6563645524740116E-3</v>
      </c>
    </row>
    <row r="70" spans="1:11" ht="15" customHeight="1" x14ac:dyDescent="0.25">
      <c r="A70" s="150" t="s">
        <v>19</v>
      </c>
      <c r="B70" s="152" t="s">
        <v>75</v>
      </c>
      <c r="C70" s="153"/>
      <c r="D70" s="153"/>
      <c r="E70" s="153"/>
      <c r="F70" s="153"/>
      <c r="G70" s="50">
        <v>20000</v>
      </c>
      <c r="H70" s="51">
        <v>53631</v>
      </c>
      <c r="I70" s="50">
        <v>34366</v>
      </c>
      <c r="J70" s="52">
        <v>64.08</v>
      </c>
      <c r="K70" s="53">
        <f t="shared" si="2"/>
        <v>9.6563645524740116E-3</v>
      </c>
    </row>
    <row r="71" spans="1:11" ht="41.25" customHeight="1" x14ac:dyDescent="0.25">
      <c r="A71" s="150"/>
      <c r="B71" s="161"/>
      <c r="C71" s="107" t="s">
        <v>21</v>
      </c>
      <c r="D71" s="22"/>
      <c r="E71" s="154" t="s">
        <v>76</v>
      </c>
      <c r="F71" s="155"/>
      <c r="G71" s="54">
        <v>15000</v>
      </c>
      <c r="H71" s="55">
        <v>15000</v>
      </c>
      <c r="I71" s="54">
        <v>735</v>
      </c>
      <c r="J71" s="56">
        <v>4.9000000000000004</v>
      </c>
      <c r="K71" s="57">
        <f t="shared" si="2"/>
        <v>2.0652470308061454E-4</v>
      </c>
    </row>
    <row r="72" spans="1:11" ht="13.5" customHeight="1" x14ac:dyDescent="0.25">
      <c r="A72" s="150"/>
      <c r="B72" s="161"/>
      <c r="C72" s="107" t="s">
        <v>21</v>
      </c>
      <c r="D72" s="22"/>
      <c r="E72" s="154" t="s">
        <v>77</v>
      </c>
      <c r="F72" s="155"/>
      <c r="G72" s="54">
        <v>5000</v>
      </c>
      <c r="H72" s="55">
        <v>5000</v>
      </c>
      <c r="I72" s="54">
        <v>0</v>
      </c>
      <c r="J72" s="56">
        <v>0</v>
      </c>
      <c r="K72" s="57">
        <f t="shared" ref="K72:K133" si="4">I72/$I$8*100</f>
        <v>0</v>
      </c>
    </row>
    <row r="73" spans="1:11" ht="13.5" customHeight="1" x14ac:dyDescent="0.25">
      <c r="A73" s="150"/>
      <c r="B73" s="161"/>
      <c r="C73" s="120" t="s">
        <v>25</v>
      </c>
      <c r="D73" s="26"/>
      <c r="E73" s="154" t="s">
        <v>78</v>
      </c>
      <c r="F73" s="155"/>
      <c r="G73" s="54">
        <v>0</v>
      </c>
      <c r="H73" s="55">
        <v>33631</v>
      </c>
      <c r="I73" s="54">
        <v>33631</v>
      </c>
      <c r="J73" s="56">
        <v>100</v>
      </c>
      <c r="K73" s="57">
        <f t="shared" si="4"/>
        <v>9.4498398493933974E-3</v>
      </c>
    </row>
    <row r="74" spans="1:11" ht="20.25" customHeight="1" x14ac:dyDescent="0.25">
      <c r="A74" s="147" t="s">
        <v>79</v>
      </c>
      <c r="B74" s="148"/>
      <c r="C74" s="148"/>
      <c r="D74" s="148"/>
      <c r="E74" s="148"/>
      <c r="F74" s="148"/>
      <c r="G74" s="46">
        <v>412970043</v>
      </c>
      <c r="H74" s="47">
        <v>441791142</v>
      </c>
      <c r="I74" s="46">
        <v>165962434</v>
      </c>
      <c r="J74" s="48">
        <v>37.57</v>
      </c>
      <c r="K74" s="49">
        <f t="shared" si="4"/>
        <v>46.633118917532087</v>
      </c>
    </row>
    <row r="75" spans="1:11" ht="15" customHeight="1" x14ac:dyDescent="0.25">
      <c r="A75" s="150" t="s">
        <v>19</v>
      </c>
      <c r="B75" s="152" t="s">
        <v>80</v>
      </c>
      <c r="C75" s="153"/>
      <c r="D75" s="153"/>
      <c r="E75" s="153"/>
      <c r="F75" s="153"/>
      <c r="G75" s="50">
        <v>229655000</v>
      </c>
      <c r="H75" s="51">
        <v>256249840</v>
      </c>
      <c r="I75" s="50">
        <v>119753087</v>
      </c>
      <c r="J75" s="52">
        <v>46.73</v>
      </c>
      <c r="K75" s="53">
        <f t="shared" si="4"/>
        <v>33.648939776410884</v>
      </c>
    </row>
    <row r="76" spans="1:11" ht="13.5" customHeight="1" x14ac:dyDescent="0.25">
      <c r="A76" s="150"/>
      <c r="B76" s="111"/>
      <c r="C76" s="107" t="s">
        <v>21</v>
      </c>
      <c r="D76" s="22"/>
      <c r="E76" s="154" t="s">
        <v>81</v>
      </c>
      <c r="F76" s="155"/>
      <c r="G76" s="54">
        <v>77000000</v>
      </c>
      <c r="H76" s="55">
        <v>79988840</v>
      </c>
      <c r="I76" s="54">
        <v>37824451</v>
      </c>
      <c r="J76" s="56">
        <v>47.29</v>
      </c>
      <c r="K76" s="57">
        <f t="shared" si="4"/>
        <v>10.628140832601705</v>
      </c>
    </row>
    <row r="77" spans="1:11" ht="13.5" customHeight="1" x14ac:dyDescent="0.25">
      <c r="A77" s="42" t="s">
        <v>19</v>
      </c>
      <c r="B77" s="25"/>
      <c r="C77" s="107" t="s">
        <v>21</v>
      </c>
      <c r="D77" s="22"/>
      <c r="E77" s="154" t="s">
        <v>82</v>
      </c>
      <c r="F77" s="155"/>
      <c r="G77" s="54">
        <v>180000</v>
      </c>
      <c r="H77" s="55">
        <v>0</v>
      </c>
      <c r="I77" s="54">
        <v>0</v>
      </c>
      <c r="J77" s="56">
        <v>0</v>
      </c>
      <c r="K77" s="57">
        <f t="shared" si="4"/>
        <v>0</v>
      </c>
    </row>
    <row r="78" spans="1:11" ht="17.25" customHeight="1" x14ac:dyDescent="0.25">
      <c r="A78" s="42"/>
      <c r="B78" s="25"/>
      <c r="C78" s="107" t="s">
        <v>21</v>
      </c>
      <c r="D78" s="22"/>
      <c r="E78" s="166" t="s">
        <v>83</v>
      </c>
      <c r="F78" s="167"/>
      <c r="G78" s="54">
        <v>600000</v>
      </c>
      <c r="H78" s="55">
        <v>600000</v>
      </c>
      <c r="I78" s="54">
        <v>299997</v>
      </c>
      <c r="J78" s="56">
        <v>50</v>
      </c>
      <c r="K78" s="57">
        <f t="shared" si="4"/>
        <v>8.4294954217789264E-2</v>
      </c>
    </row>
    <row r="79" spans="1:11" ht="25.5" customHeight="1" x14ac:dyDescent="0.25">
      <c r="A79" s="42"/>
      <c r="B79" s="25"/>
      <c r="C79" s="107" t="s">
        <v>21</v>
      </c>
      <c r="D79" s="22"/>
      <c r="E79" s="154" t="s">
        <v>84</v>
      </c>
      <c r="F79" s="155"/>
      <c r="G79" s="54">
        <v>0</v>
      </c>
      <c r="H79" s="55">
        <v>100000</v>
      </c>
      <c r="I79" s="54">
        <v>0</v>
      </c>
      <c r="J79" s="56">
        <v>0</v>
      </c>
      <c r="K79" s="57">
        <f t="shared" si="4"/>
        <v>0</v>
      </c>
    </row>
    <row r="80" spans="1:11" ht="15.75" customHeight="1" x14ac:dyDescent="0.25">
      <c r="A80" s="42"/>
      <c r="B80" s="25"/>
      <c r="C80" s="107" t="s">
        <v>21</v>
      </c>
      <c r="D80" s="22" t="s">
        <v>29</v>
      </c>
      <c r="E80" s="154" t="s">
        <v>85</v>
      </c>
      <c r="F80" s="155"/>
      <c r="G80" s="54">
        <v>0</v>
      </c>
      <c r="H80" s="55">
        <v>94886</v>
      </c>
      <c r="I80" s="54">
        <v>0</v>
      </c>
      <c r="J80" s="56">
        <v>0</v>
      </c>
      <c r="K80" s="57">
        <f t="shared" si="4"/>
        <v>0</v>
      </c>
    </row>
    <row r="81" spans="1:11" ht="15.75" customHeight="1" x14ac:dyDescent="0.25">
      <c r="A81" s="42"/>
      <c r="B81" s="25"/>
      <c r="C81" s="107" t="s">
        <v>21</v>
      </c>
      <c r="D81" s="22"/>
      <c r="E81" s="154" t="s">
        <v>86</v>
      </c>
      <c r="F81" s="155"/>
      <c r="G81" s="54">
        <v>0</v>
      </c>
      <c r="H81" s="55">
        <v>32300</v>
      </c>
      <c r="I81" s="54">
        <v>12369</v>
      </c>
      <c r="J81" s="56">
        <v>38.299999999999997</v>
      </c>
      <c r="K81" s="57">
        <f t="shared" si="4"/>
        <v>3.4755157175566272E-3</v>
      </c>
    </row>
    <row r="82" spans="1:11" ht="15.75" customHeight="1" x14ac:dyDescent="0.25">
      <c r="A82" s="42"/>
      <c r="B82" s="25"/>
      <c r="C82" s="107" t="s">
        <v>21</v>
      </c>
      <c r="D82" s="22"/>
      <c r="E82" s="154" t="s">
        <v>87</v>
      </c>
      <c r="F82" s="155"/>
      <c r="G82" s="54">
        <v>6642000</v>
      </c>
      <c r="H82" s="55">
        <v>7542000</v>
      </c>
      <c r="I82" s="54">
        <v>0</v>
      </c>
      <c r="J82" s="56">
        <v>0</v>
      </c>
      <c r="K82" s="57">
        <f t="shared" si="4"/>
        <v>0</v>
      </c>
    </row>
    <row r="83" spans="1:11" ht="15.75" customHeight="1" x14ac:dyDescent="0.25">
      <c r="A83" s="42"/>
      <c r="B83" s="25"/>
      <c r="C83" s="107" t="s">
        <v>21</v>
      </c>
      <c r="D83" s="22"/>
      <c r="E83" s="154" t="s">
        <v>88</v>
      </c>
      <c r="F83" s="155"/>
      <c r="G83" s="54">
        <v>20010000</v>
      </c>
      <c r="H83" s="55">
        <v>26312000</v>
      </c>
      <c r="I83" s="54">
        <v>12006000</v>
      </c>
      <c r="J83" s="56">
        <v>45.63</v>
      </c>
      <c r="K83" s="57">
        <f t="shared" si="4"/>
        <v>3.3735178029739563</v>
      </c>
    </row>
    <row r="84" spans="1:11" ht="26.25" customHeight="1" x14ac:dyDescent="0.25">
      <c r="A84" s="42"/>
      <c r="B84" s="25"/>
      <c r="C84" s="107" t="s">
        <v>21</v>
      </c>
      <c r="D84" s="22"/>
      <c r="E84" s="154" t="s">
        <v>89</v>
      </c>
      <c r="F84" s="155"/>
      <c r="G84" s="54">
        <v>500000</v>
      </c>
      <c r="H84" s="55">
        <v>397700</v>
      </c>
      <c r="I84" s="54">
        <v>246537</v>
      </c>
      <c r="J84" s="56">
        <v>61.99</v>
      </c>
      <c r="K84" s="57">
        <f t="shared" si="4"/>
        <v>6.9273443161068662E-2</v>
      </c>
    </row>
    <row r="85" spans="1:11" ht="15.75" customHeight="1" x14ac:dyDescent="0.25">
      <c r="A85" s="42"/>
      <c r="B85" s="25"/>
      <c r="C85" s="107" t="s">
        <v>21</v>
      </c>
      <c r="D85" s="22"/>
      <c r="E85" s="154" t="s">
        <v>90</v>
      </c>
      <c r="F85" s="155"/>
      <c r="G85" s="54">
        <v>2900000</v>
      </c>
      <c r="H85" s="55">
        <v>1959114</v>
      </c>
      <c r="I85" s="54">
        <v>620967</v>
      </c>
      <c r="J85" s="56">
        <v>31.7</v>
      </c>
      <c r="K85" s="57">
        <f t="shared" si="4"/>
        <v>0.17448302761613599</v>
      </c>
    </row>
    <row r="86" spans="1:11" ht="15.75" customHeight="1" x14ac:dyDescent="0.25">
      <c r="A86" s="42"/>
      <c r="B86" s="25"/>
      <c r="C86" s="107" t="s">
        <v>21</v>
      </c>
      <c r="D86" s="22"/>
      <c r="E86" s="154" t="s">
        <v>91</v>
      </c>
      <c r="F86" s="155"/>
      <c r="G86" s="54">
        <v>100000</v>
      </c>
      <c r="H86" s="55">
        <v>60000</v>
      </c>
      <c r="I86" s="54">
        <v>21878</v>
      </c>
      <c r="J86" s="56">
        <v>36.46</v>
      </c>
      <c r="K86" s="57">
        <f t="shared" si="4"/>
        <v>6.147411502037666E-3</v>
      </c>
    </row>
    <row r="87" spans="1:11" ht="15.75" customHeight="1" x14ac:dyDescent="0.25">
      <c r="A87" s="42"/>
      <c r="B87" s="25"/>
      <c r="C87" s="107" t="s">
        <v>21</v>
      </c>
      <c r="D87" s="22"/>
      <c r="E87" s="154" t="s">
        <v>92</v>
      </c>
      <c r="F87" s="155"/>
      <c r="G87" s="54">
        <v>4623000</v>
      </c>
      <c r="H87" s="55">
        <v>4630272</v>
      </c>
      <c r="I87" s="54">
        <v>3089272</v>
      </c>
      <c r="J87" s="56">
        <v>66.72</v>
      </c>
      <c r="K87" s="57">
        <f t="shared" si="4"/>
        <v>0.86804215310919208</v>
      </c>
    </row>
    <row r="88" spans="1:11" ht="17.25" customHeight="1" x14ac:dyDescent="0.25">
      <c r="A88" s="150"/>
      <c r="B88" s="161"/>
      <c r="C88" s="120" t="s">
        <v>25</v>
      </c>
      <c r="D88" s="26"/>
      <c r="E88" s="166" t="s">
        <v>93</v>
      </c>
      <c r="F88" s="167"/>
      <c r="G88" s="54">
        <v>10000000</v>
      </c>
      <c r="H88" s="55">
        <v>10000000</v>
      </c>
      <c r="I88" s="54">
        <v>0</v>
      </c>
      <c r="J88" s="56">
        <v>0</v>
      </c>
      <c r="K88" s="57">
        <f t="shared" si="4"/>
        <v>0</v>
      </c>
    </row>
    <row r="89" spans="1:11" ht="27.75" customHeight="1" x14ac:dyDescent="0.25">
      <c r="A89" s="150"/>
      <c r="B89" s="161"/>
      <c r="C89" s="120" t="s">
        <v>25</v>
      </c>
      <c r="D89" s="26"/>
      <c r="E89" s="154" t="s">
        <v>94</v>
      </c>
      <c r="F89" s="155"/>
      <c r="G89" s="54">
        <v>0</v>
      </c>
      <c r="H89" s="55">
        <v>32728</v>
      </c>
      <c r="I89" s="54">
        <v>31616</v>
      </c>
      <c r="J89" s="56">
        <v>96.6</v>
      </c>
      <c r="K89" s="57">
        <f t="shared" si="4"/>
        <v>8.88365307836287E-3</v>
      </c>
    </row>
    <row r="90" spans="1:11" ht="42" customHeight="1" x14ac:dyDescent="0.25">
      <c r="A90" s="150"/>
      <c r="B90" s="161"/>
      <c r="C90" s="120" t="s">
        <v>25</v>
      </c>
      <c r="D90" s="26" t="s">
        <v>29</v>
      </c>
      <c r="E90" s="154" t="s">
        <v>95</v>
      </c>
      <c r="F90" s="155"/>
      <c r="G90" s="54">
        <v>87000000</v>
      </c>
      <c r="H90" s="55">
        <v>104400000</v>
      </c>
      <c r="I90" s="54">
        <v>52200000</v>
      </c>
      <c r="J90" s="56">
        <v>50</v>
      </c>
      <c r="K90" s="57">
        <f t="shared" si="4"/>
        <v>14.667468708582421</v>
      </c>
    </row>
    <row r="91" spans="1:11" ht="27.75" customHeight="1" x14ac:dyDescent="0.25">
      <c r="A91" s="150"/>
      <c r="B91" s="161"/>
      <c r="C91" s="120" t="s">
        <v>25</v>
      </c>
      <c r="D91" s="26" t="s">
        <v>29</v>
      </c>
      <c r="E91" s="154" t="s">
        <v>96</v>
      </c>
      <c r="F91" s="155"/>
      <c r="G91" s="54">
        <v>20100000</v>
      </c>
      <c r="H91" s="55">
        <v>20100000</v>
      </c>
      <c r="I91" s="54">
        <v>13400000</v>
      </c>
      <c r="J91" s="56">
        <v>66.67</v>
      </c>
      <c r="K91" s="57">
        <f t="shared" si="4"/>
        <v>3.765212273850659</v>
      </c>
    </row>
    <row r="92" spans="1:11" ht="15" customHeight="1" x14ac:dyDescent="0.25">
      <c r="A92" s="150" t="s">
        <v>19</v>
      </c>
      <c r="B92" s="152" t="s">
        <v>97</v>
      </c>
      <c r="C92" s="153"/>
      <c r="D92" s="153"/>
      <c r="E92" s="153"/>
      <c r="F92" s="153"/>
      <c r="G92" s="50">
        <v>0</v>
      </c>
      <c r="H92" s="51">
        <v>49692</v>
      </c>
      <c r="I92" s="50">
        <v>49638</v>
      </c>
      <c r="J92" s="52">
        <v>99.89</v>
      </c>
      <c r="K92" s="53">
        <f t="shared" si="4"/>
        <v>1.3947582600701421E-2</v>
      </c>
    </row>
    <row r="93" spans="1:11" ht="17.25" customHeight="1" x14ac:dyDescent="0.25">
      <c r="A93" s="150"/>
      <c r="B93" s="111"/>
      <c r="C93" s="107" t="s">
        <v>21</v>
      </c>
      <c r="D93" s="22"/>
      <c r="E93" s="154" t="s">
        <v>42</v>
      </c>
      <c r="F93" s="155"/>
      <c r="G93" s="54">
        <v>0</v>
      </c>
      <c r="H93" s="55">
        <v>49692</v>
      </c>
      <c r="I93" s="54">
        <v>49638</v>
      </c>
      <c r="J93" s="56">
        <v>99.89</v>
      </c>
      <c r="K93" s="57">
        <f t="shared" si="4"/>
        <v>1.3947582600701421E-2</v>
      </c>
    </row>
    <row r="94" spans="1:11" ht="15" customHeight="1" x14ac:dyDescent="0.25">
      <c r="A94" s="150"/>
      <c r="B94" s="152" t="s">
        <v>98</v>
      </c>
      <c r="C94" s="153"/>
      <c r="D94" s="153"/>
      <c r="E94" s="153"/>
      <c r="F94" s="153"/>
      <c r="G94" s="50">
        <v>177738748</v>
      </c>
      <c r="H94" s="51">
        <v>179599955</v>
      </c>
      <c r="I94" s="50">
        <v>45946488</v>
      </c>
      <c r="J94" s="52">
        <v>25.58</v>
      </c>
      <c r="K94" s="53">
        <f t="shared" si="4"/>
        <v>12.910319444621793</v>
      </c>
    </row>
    <row r="95" spans="1:11" ht="26.25" customHeight="1" x14ac:dyDescent="0.25">
      <c r="A95" s="150"/>
      <c r="B95" s="161"/>
      <c r="C95" s="107" t="s">
        <v>21</v>
      </c>
      <c r="D95" s="22"/>
      <c r="E95" s="154" t="s">
        <v>99</v>
      </c>
      <c r="F95" s="155"/>
      <c r="G95" s="54">
        <v>17535178</v>
      </c>
      <c r="H95" s="55">
        <v>18035178</v>
      </c>
      <c r="I95" s="54">
        <v>8592414</v>
      </c>
      <c r="J95" s="56">
        <v>47.64</v>
      </c>
      <c r="K95" s="57">
        <f t="shared" si="4"/>
        <v>2.4143479593138983</v>
      </c>
    </row>
    <row r="96" spans="1:11" ht="14.25" customHeight="1" x14ac:dyDescent="0.25">
      <c r="A96" s="150"/>
      <c r="B96" s="161"/>
      <c r="C96" s="107" t="s">
        <v>21</v>
      </c>
      <c r="D96" s="22"/>
      <c r="E96" s="154" t="s">
        <v>100</v>
      </c>
      <c r="F96" s="155"/>
      <c r="G96" s="54">
        <v>11412710</v>
      </c>
      <c r="H96" s="55">
        <v>11412710</v>
      </c>
      <c r="I96" s="54">
        <v>2995787</v>
      </c>
      <c r="J96" s="56">
        <v>26.25</v>
      </c>
      <c r="K96" s="57">
        <f t="shared" si="4"/>
        <v>0.84177417777927199</v>
      </c>
    </row>
    <row r="97" spans="1:11" ht="14.25" customHeight="1" x14ac:dyDescent="0.25">
      <c r="A97" s="150"/>
      <c r="B97" s="161"/>
      <c r="C97" s="107" t="s">
        <v>21</v>
      </c>
      <c r="D97" s="22"/>
      <c r="E97" s="154" t="s">
        <v>101</v>
      </c>
      <c r="F97" s="155"/>
      <c r="G97" s="54">
        <v>13738192</v>
      </c>
      <c r="H97" s="55">
        <v>13738192</v>
      </c>
      <c r="I97" s="54">
        <v>4645777</v>
      </c>
      <c r="J97" s="56">
        <v>33.82</v>
      </c>
      <c r="K97" s="57">
        <f t="shared" si="4"/>
        <v>1.3053982523860519</v>
      </c>
    </row>
    <row r="98" spans="1:11" ht="17.25" customHeight="1" x14ac:dyDescent="0.25">
      <c r="A98" s="150"/>
      <c r="B98" s="161"/>
      <c r="C98" s="107" t="s">
        <v>21</v>
      </c>
      <c r="D98" s="22" t="s">
        <v>29</v>
      </c>
      <c r="E98" s="166" t="s">
        <v>102</v>
      </c>
      <c r="F98" s="167"/>
      <c r="G98" s="54">
        <v>933520</v>
      </c>
      <c r="H98" s="55">
        <v>933520</v>
      </c>
      <c r="I98" s="54">
        <v>388543</v>
      </c>
      <c r="J98" s="56">
        <v>41.62</v>
      </c>
      <c r="K98" s="57">
        <f t="shared" si="4"/>
        <v>0.10917513974020572</v>
      </c>
    </row>
    <row r="99" spans="1:11" ht="14.25" customHeight="1" x14ac:dyDescent="0.25">
      <c r="A99" s="150"/>
      <c r="B99" s="161"/>
      <c r="C99" s="107" t="s">
        <v>21</v>
      </c>
      <c r="D99" s="22"/>
      <c r="E99" s="154" t="s">
        <v>103</v>
      </c>
      <c r="F99" s="155"/>
      <c r="G99" s="54">
        <v>1000000</v>
      </c>
      <c r="H99" s="55">
        <v>1000000</v>
      </c>
      <c r="I99" s="54">
        <v>132272</v>
      </c>
      <c r="J99" s="56">
        <v>13.23</v>
      </c>
      <c r="K99" s="57">
        <f t="shared" si="4"/>
        <v>3.7166578946774213E-2</v>
      </c>
    </row>
    <row r="100" spans="1:11" ht="14.25" customHeight="1" x14ac:dyDescent="0.25">
      <c r="A100" s="150"/>
      <c r="B100" s="161"/>
      <c r="C100" s="107" t="s">
        <v>21</v>
      </c>
      <c r="D100" s="22"/>
      <c r="E100" s="154" t="s">
        <v>42</v>
      </c>
      <c r="F100" s="155"/>
      <c r="G100" s="54">
        <v>70000</v>
      </c>
      <c r="H100" s="55">
        <v>70000</v>
      </c>
      <c r="I100" s="54">
        <v>16129</v>
      </c>
      <c r="J100" s="56">
        <v>23.04</v>
      </c>
      <c r="K100" s="57">
        <f t="shared" si="4"/>
        <v>4.5320230421594995E-3</v>
      </c>
    </row>
    <row r="101" spans="1:11" ht="14.25" customHeight="1" x14ac:dyDescent="0.25">
      <c r="A101" s="150"/>
      <c r="B101" s="161"/>
      <c r="C101" s="120" t="s">
        <v>25</v>
      </c>
      <c r="D101" s="26"/>
      <c r="E101" s="154" t="s">
        <v>104</v>
      </c>
      <c r="F101" s="155"/>
      <c r="G101" s="54">
        <v>34500000</v>
      </c>
      <c r="H101" s="55">
        <v>37157528</v>
      </c>
      <c r="I101" s="54">
        <v>32234</v>
      </c>
      <c r="J101" s="56">
        <v>0.09</v>
      </c>
      <c r="K101" s="57">
        <f t="shared" si="4"/>
        <v>9.0573024205449371E-3</v>
      </c>
    </row>
    <row r="102" spans="1:11" ht="14.25" customHeight="1" x14ac:dyDescent="0.25">
      <c r="A102" s="150"/>
      <c r="B102" s="161"/>
      <c r="C102" s="120" t="s">
        <v>25</v>
      </c>
      <c r="D102" s="26"/>
      <c r="E102" s="154" t="s">
        <v>105</v>
      </c>
      <c r="F102" s="155"/>
      <c r="G102" s="54">
        <v>3500000</v>
      </c>
      <c r="H102" s="55">
        <v>3500000</v>
      </c>
      <c r="I102" s="54">
        <v>610868</v>
      </c>
      <c r="J102" s="56">
        <v>17.45</v>
      </c>
      <c r="K102" s="57">
        <f t="shared" si="4"/>
        <v>0.1716453500972093</v>
      </c>
    </row>
    <row r="103" spans="1:11" ht="14.25" customHeight="1" x14ac:dyDescent="0.25">
      <c r="A103" s="150"/>
      <c r="B103" s="161"/>
      <c r="C103" s="120" t="s">
        <v>25</v>
      </c>
      <c r="D103" s="26"/>
      <c r="E103" s="154" t="s">
        <v>106</v>
      </c>
      <c r="F103" s="155"/>
      <c r="G103" s="54">
        <v>4000000</v>
      </c>
      <c r="H103" s="55">
        <v>5745000</v>
      </c>
      <c r="I103" s="54">
        <v>0</v>
      </c>
      <c r="J103" s="56">
        <v>0</v>
      </c>
      <c r="K103" s="57">
        <f t="shared" si="4"/>
        <v>0</v>
      </c>
    </row>
    <row r="104" spans="1:11" ht="14.25" customHeight="1" x14ac:dyDescent="0.25">
      <c r="A104" s="150"/>
      <c r="B104" s="161"/>
      <c r="C104" s="120" t="s">
        <v>25</v>
      </c>
      <c r="D104" s="26" t="s">
        <v>29</v>
      </c>
      <c r="E104" s="154" t="s">
        <v>107</v>
      </c>
      <c r="F104" s="155"/>
      <c r="G104" s="54">
        <v>1746334</v>
      </c>
      <c r="H104" s="55">
        <v>559146</v>
      </c>
      <c r="I104" s="54">
        <v>28082</v>
      </c>
      <c r="J104" s="56">
        <v>5.0199999999999996</v>
      </c>
      <c r="K104" s="57">
        <f t="shared" si="4"/>
        <v>7.8906485876324046E-3</v>
      </c>
    </row>
    <row r="105" spans="1:11" ht="14.25" customHeight="1" x14ac:dyDescent="0.25">
      <c r="A105" s="150"/>
      <c r="B105" s="161"/>
      <c r="C105" s="120" t="s">
        <v>25</v>
      </c>
      <c r="D105" s="26"/>
      <c r="E105" s="154" t="s">
        <v>108</v>
      </c>
      <c r="F105" s="155"/>
      <c r="G105" s="54">
        <v>300000</v>
      </c>
      <c r="H105" s="55">
        <v>300000</v>
      </c>
      <c r="I105" s="54">
        <v>0</v>
      </c>
      <c r="J105" s="56">
        <v>0</v>
      </c>
      <c r="K105" s="57">
        <f t="shared" si="4"/>
        <v>0</v>
      </c>
    </row>
    <row r="106" spans="1:11" ht="25.5" customHeight="1" x14ac:dyDescent="0.25">
      <c r="A106" s="150"/>
      <c r="B106" s="161"/>
      <c r="C106" s="120" t="s">
        <v>25</v>
      </c>
      <c r="D106" s="26" t="s">
        <v>29</v>
      </c>
      <c r="E106" s="154" t="s">
        <v>109</v>
      </c>
      <c r="F106" s="155"/>
      <c r="G106" s="54">
        <v>212083</v>
      </c>
      <c r="H106" s="55">
        <v>12083</v>
      </c>
      <c r="I106" s="54">
        <v>0</v>
      </c>
      <c r="J106" s="56">
        <v>0</v>
      </c>
      <c r="K106" s="57">
        <f t="shared" si="4"/>
        <v>0</v>
      </c>
    </row>
    <row r="107" spans="1:11" ht="14.25" customHeight="1" x14ac:dyDescent="0.25">
      <c r="A107" s="150"/>
      <c r="B107" s="161"/>
      <c r="C107" s="120" t="s">
        <v>25</v>
      </c>
      <c r="D107" s="26" t="s">
        <v>29</v>
      </c>
      <c r="E107" s="154" t="s">
        <v>110</v>
      </c>
      <c r="F107" s="155"/>
      <c r="G107" s="54">
        <v>300160</v>
      </c>
      <c r="H107" s="55">
        <v>351806</v>
      </c>
      <c r="I107" s="54">
        <v>58385</v>
      </c>
      <c r="J107" s="56">
        <v>16.600000000000001</v>
      </c>
      <c r="K107" s="57">
        <f t="shared" si="4"/>
        <v>1.6405367060356026E-2</v>
      </c>
    </row>
    <row r="108" spans="1:11" ht="14.25" customHeight="1" x14ac:dyDescent="0.25">
      <c r="A108" s="150"/>
      <c r="B108" s="161"/>
      <c r="C108" s="120" t="s">
        <v>25</v>
      </c>
      <c r="D108" s="26"/>
      <c r="E108" s="154" t="s">
        <v>111</v>
      </c>
      <c r="F108" s="155"/>
      <c r="G108" s="54">
        <v>3300000</v>
      </c>
      <c r="H108" s="55">
        <v>3300000</v>
      </c>
      <c r="I108" s="54">
        <v>350390</v>
      </c>
      <c r="J108" s="56">
        <v>10.62</v>
      </c>
      <c r="K108" s="57">
        <f t="shared" si="4"/>
        <v>9.8454681241383027E-2</v>
      </c>
    </row>
    <row r="109" spans="1:11" ht="27" customHeight="1" x14ac:dyDescent="0.25">
      <c r="A109" s="42" t="s">
        <v>19</v>
      </c>
      <c r="B109" s="25"/>
      <c r="C109" s="120" t="s">
        <v>25</v>
      </c>
      <c r="D109" s="26"/>
      <c r="E109" s="154" t="s">
        <v>112</v>
      </c>
      <c r="F109" s="155"/>
      <c r="G109" s="54">
        <v>450000</v>
      </c>
      <c r="H109" s="55">
        <v>450000</v>
      </c>
      <c r="I109" s="54">
        <v>19482</v>
      </c>
      <c r="J109" s="56">
        <v>4.33</v>
      </c>
      <c r="K109" s="57">
        <f t="shared" si="4"/>
        <v>5.4741690685939214E-3</v>
      </c>
    </row>
    <row r="110" spans="1:11" ht="25.5" customHeight="1" x14ac:dyDescent="0.25">
      <c r="A110" s="42"/>
      <c r="B110" s="25"/>
      <c r="C110" s="120" t="s">
        <v>25</v>
      </c>
      <c r="D110" s="26" t="s">
        <v>29</v>
      </c>
      <c r="E110" s="154" t="s">
        <v>113</v>
      </c>
      <c r="F110" s="155"/>
      <c r="G110" s="54">
        <v>0</v>
      </c>
      <c r="H110" s="55">
        <v>189186</v>
      </c>
      <c r="I110" s="54">
        <v>0</v>
      </c>
      <c r="J110" s="56">
        <v>0</v>
      </c>
      <c r="K110" s="57">
        <f t="shared" si="4"/>
        <v>0</v>
      </c>
    </row>
    <row r="111" spans="1:11" ht="15.75" customHeight="1" x14ac:dyDescent="0.25">
      <c r="A111" s="42"/>
      <c r="B111" s="25"/>
      <c r="C111" s="120" t="s">
        <v>25</v>
      </c>
      <c r="D111" s="26" t="s">
        <v>29</v>
      </c>
      <c r="E111" s="154" t="s">
        <v>114</v>
      </c>
      <c r="F111" s="155"/>
      <c r="G111" s="54">
        <v>420000</v>
      </c>
      <c r="H111" s="55">
        <v>420000</v>
      </c>
      <c r="I111" s="54">
        <v>267809</v>
      </c>
      <c r="J111" s="56">
        <v>63.76</v>
      </c>
      <c r="K111" s="57">
        <f t="shared" si="4"/>
        <v>7.525057715281129E-2</v>
      </c>
    </row>
    <row r="112" spans="1:11" ht="14.25" customHeight="1" x14ac:dyDescent="0.25">
      <c r="A112" s="42"/>
      <c r="B112" s="25"/>
      <c r="C112" s="120" t="s">
        <v>25</v>
      </c>
      <c r="D112" s="26" t="s">
        <v>29</v>
      </c>
      <c r="E112" s="154" t="s">
        <v>115</v>
      </c>
      <c r="F112" s="155"/>
      <c r="G112" s="54">
        <v>195000</v>
      </c>
      <c r="H112" s="55">
        <v>19310</v>
      </c>
      <c r="I112" s="54">
        <v>12501</v>
      </c>
      <c r="J112" s="56">
        <v>64.739999999999995</v>
      </c>
      <c r="K112" s="57">
        <f t="shared" si="4"/>
        <v>3.5126058683139622E-3</v>
      </c>
    </row>
    <row r="113" spans="1:11" ht="14.25" customHeight="1" x14ac:dyDescent="0.25">
      <c r="A113" s="42"/>
      <c r="B113" s="25"/>
      <c r="C113" s="120" t="s">
        <v>25</v>
      </c>
      <c r="D113" s="26" t="s">
        <v>29</v>
      </c>
      <c r="E113" s="154" t="s">
        <v>116</v>
      </c>
      <c r="F113" s="155"/>
      <c r="G113" s="54">
        <v>161080</v>
      </c>
      <c r="H113" s="55">
        <v>0</v>
      </c>
      <c r="I113" s="54">
        <v>0</v>
      </c>
      <c r="J113" s="56">
        <v>0</v>
      </c>
      <c r="K113" s="57">
        <f t="shared" si="4"/>
        <v>0</v>
      </c>
    </row>
    <row r="114" spans="1:11" ht="14.25" customHeight="1" x14ac:dyDescent="0.25">
      <c r="A114" s="42"/>
      <c r="B114" s="25"/>
      <c r="C114" s="120" t="s">
        <v>25</v>
      </c>
      <c r="D114" s="26" t="s">
        <v>29</v>
      </c>
      <c r="E114" s="154" t="s">
        <v>117</v>
      </c>
      <c r="F114" s="155"/>
      <c r="G114" s="54">
        <v>40000</v>
      </c>
      <c r="H114" s="55">
        <v>40000</v>
      </c>
      <c r="I114" s="54">
        <v>2079</v>
      </c>
      <c r="J114" s="56">
        <v>5.2</v>
      </c>
      <c r="K114" s="57">
        <f t="shared" si="4"/>
        <v>5.8416987442802396E-4</v>
      </c>
    </row>
    <row r="115" spans="1:11" ht="32.25" customHeight="1" x14ac:dyDescent="0.25">
      <c r="A115" s="44"/>
      <c r="B115" s="108"/>
      <c r="C115" s="120" t="s">
        <v>25</v>
      </c>
      <c r="D115" s="26" t="s">
        <v>29</v>
      </c>
      <c r="E115" s="154" t="s">
        <v>118</v>
      </c>
      <c r="F115" s="155"/>
      <c r="G115" s="54">
        <v>4974408</v>
      </c>
      <c r="H115" s="55">
        <v>7947459</v>
      </c>
      <c r="I115" s="54">
        <v>962474</v>
      </c>
      <c r="J115" s="56">
        <v>12.11</v>
      </c>
      <c r="K115" s="57">
        <f t="shared" si="4"/>
        <v>0.27044171030314473</v>
      </c>
    </row>
    <row r="116" spans="1:11" ht="18.75" customHeight="1" x14ac:dyDescent="0.25">
      <c r="A116" s="141"/>
      <c r="B116" s="142"/>
      <c r="C116" s="120" t="s">
        <v>25</v>
      </c>
      <c r="D116" s="22" t="s">
        <v>29</v>
      </c>
      <c r="E116" s="156" t="s">
        <v>119</v>
      </c>
      <c r="F116" s="157"/>
      <c r="G116" s="62">
        <v>25008988</v>
      </c>
      <c r="H116" s="63">
        <v>26021615</v>
      </c>
      <c r="I116" s="62">
        <v>16409107</v>
      </c>
      <c r="J116" s="64">
        <v>63.06</v>
      </c>
      <c r="K116" s="65">
        <f t="shared" si="4"/>
        <v>4.6107291850245353</v>
      </c>
    </row>
    <row r="117" spans="1:11" ht="18" customHeight="1" x14ac:dyDescent="0.25">
      <c r="A117" s="42"/>
      <c r="B117" s="25"/>
      <c r="C117" s="32" t="s">
        <v>25</v>
      </c>
      <c r="D117" s="71" t="s">
        <v>29</v>
      </c>
      <c r="E117" s="179" t="s">
        <v>120</v>
      </c>
      <c r="F117" s="180"/>
      <c r="G117" s="116">
        <v>9613206</v>
      </c>
      <c r="H117" s="117">
        <v>8811559</v>
      </c>
      <c r="I117" s="116">
        <v>2383768</v>
      </c>
      <c r="J117" s="118">
        <v>27.05</v>
      </c>
      <c r="K117" s="119">
        <f t="shared" si="4"/>
        <v>0.66980541280689843</v>
      </c>
    </row>
    <row r="118" spans="1:11" ht="28.5" customHeight="1" x14ac:dyDescent="0.25">
      <c r="A118" s="42"/>
      <c r="B118" s="25"/>
      <c r="C118" s="120" t="s">
        <v>25</v>
      </c>
      <c r="D118" s="26" t="s">
        <v>29</v>
      </c>
      <c r="E118" s="154" t="s">
        <v>121</v>
      </c>
      <c r="F118" s="155"/>
      <c r="G118" s="54">
        <v>350000</v>
      </c>
      <c r="H118" s="55">
        <v>200000</v>
      </c>
      <c r="I118" s="54">
        <v>0</v>
      </c>
      <c r="J118" s="56">
        <v>0</v>
      </c>
      <c r="K118" s="57">
        <f t="shared" si="4"/>
        <v>0</v>
      </c>
    </row>
    <row r="119" spans="1:11" ht="29.25" customHeight="1" x14ac:dyDescent="0.25">
      <c r="A119" s="42"/>
      <c r="B119" s="25"/>
      <c r="C119" s="120" t="s">
        <v>25</v>
      </c>
      <c r="D119" s="26" t="s">
        <v>29</v>
      </c>
      <c r="E119" s="154" t="s">
        <v>122</v>
      </c>
      <c r="F119" s="155"/>
      <c r="G119" s="54">
        <v>11188391</v>
      </c>
      <c r="H119" s="55">
        <v>8155217</v>
      </c>
      <c r="I119" s="54">
        <v>799930</v>
      </c>
      <c r="J119" s="56">
        <v>9.81</v>
      </c>
      <c r="K119" s="57">
        <f t="shared" si="4"/>
        <v>0.2247691234493551</v>
      </c>
    </row>
    <row r="120" spans="1:11" ht="34.5" customHeight="1" x14ac:dyDescent="0.25">
      <c r="A120" s="42"/>
      <c r="B120" s="25"/>
      <c r="C120" s="120" t="s">
        <v>25</v>
      </c>
      <c r="D120" s="26" t="s">
        <v>29</v>
      </c>
      <c r="E120" s="154" t="s">
        <v>123</v>
      </c>
      <c r="F120" s="155"/>
      <c r="G120" s="54">
        <v>17000</v>
      </c>
      <c r="H120" s="55">
        <v>17000</v>
      </c>
      <c r="I120" s="54">
        <v>0</v>
      </c>
      <c r="J120" s="56">
        <v>0</v>
      </c>
      <c r="K120" s="57">
        <f t="shared" si="4"/>
        <v>0</v>
      </c>
    </row>
    <row r="121" spans="1:11" ht="32.25" customHeight="1" x14ac:dyDescent="0.25">
      <c r="A121" s="42" t="s">
        <v>19</v>
      </c>
      <c r="B121" s="25"/>
      <c r="C121" s="120" t="s">
        <v>25</v>
      </c>
      <c r="D121" s="26" t="s">
        <v>29</v>
      </c>
      <c r="E121" s="154" t="s">
        <v>124</v>
      </c>
      <c r="F121" s="155"/>
      <c r="G121" s="54">
        <v>60000</v>
      </c>
      <c r="H121" s="55">
        <v>20000</v>
      </c>
      <c r="I121" s="54">
        <v>9741</v>
      </c>
      <c r="J121" s="56">
        <v>48.7</v>
      </c>
      <c r="K121" s="57">
        <f t="shared" si="4"/>
        <v>2.7370845342969607E-3</v>
      </c>
    </row>
    <row r="122" spans="1:11" ht="24.75" customHeight="1" x14ac:dyDescent="0.25">
      <c r="A122" s="42"/>
      <c r="B122" s="25"/>
      <c r="C122" s="120" t="s">
        <v>25</v>
      </c>
      <c r="D122" s="26" t="s">
        <v>29</v>
      </c>
      <c r="E122" s="154" t="s">
        <v>125</v>
      </c>
      <c r="F122" s="155"/>
      <c r="G122" s="54">
        <v>120000</v>
      </c>
      <c r="H122" s="55">
        <v>200000</v>
      </c>
      <c r="I122" s="54">
        <v>47566</v>
      </c>
      <c r="J122" s="56">
        <v>23.78</v>
      </c>
      <c r="K122" s="57">
        <f t="shared" si="4"/>
        <v>1.3365379628207498E-2</v>
      </c>
    </row>
    <row r="123" spans="1:11" ht="25.5" customHeight="1" x14ac:dyDescent="0.25">
      <c r="A123" s="42"/>
      <c r="B123" s="29"/>
      <c r="C123" s="120" t="s">
        <v>25</v>
      </c>
      <c r="D123" s="26" t="s">
        <v>29</v>
      </c>
      <c r="E123" s="154" t="s">
        <v>126</v>
      </c>
      <c r="F123" s="155"/>
      <c r="G123" s="54">
        <v>20471847</v>
      </c>
      <c r="H123" s="55">
        <v>21505948</v>
      </c>
      <c r="I123" s="54">
        <v>2882516</v>
      </c>
      <c r="J123" s="56">
        <v>13.4</v>
      </c>
      <c r="K123" s="57">
        <f t="shared" si="4"/>
        <v>0.80994661363961995</v>
      </c>
    </row>
    <row r="124" spans="1:11" ht="27.75" customHeight="1" x14ac:dyDescent="0.25">
      <c r="A124" s="42"/>
      <c r="B124" s="29"/>
      <c r="C124" s="32" t="s">
        <v>25</v>
      </c>
      <c r="D124" s="26" t="s">
        <v>29</v>
      </c>
      <c r="E124" s="154" t="s">
        <v>127</v>
      </c>
      <c r="F124" s="155"/>
      <c r="G124" s="54">
        <v>57803</v>
      </c>
      <c r="H124" s="55">
        <v>57803</v>
      </c>
      <c r="I124" s="54">
        <v>0</v>
      </c>
      <c r="J124" s="56">
        <v>0</v>
      </c>
      <c r="K124" s="57">
        <f t="shared" si="4"/>
        <v>0</v>
      </c>
    </row>
    <row r="125" spans="1:11" ht="14.25" customHeight="1" x14ac:dyDescent="0.25">
      <c r="A125" s="42"/>
      <c r="B125" s="25"/>
      <c r="C125" s="120" t="s">
        <v>25</v>
      </c>
      <c r="D125" s="26" t="s">
        <v>29</v>
      </c>
      <c r="E125" s="154" t="s">
        <v>128</v>
      </c>
      <c r="F125" s="155"/>
      <c r="G125" s="54">
        <v>5932848</v>
      </c>
      <c r="H125" s="55">
        <v>3853084</v>
      </c>
      <c r="I125" s="54">
        <v>2089382</v>
      </c>
      <c r="J125" s="56">
        <v>54.23</v>
      </c>
      <c r="K125" s="57">
        <f t="shared" si="4"/>
        <v>0.58708707098228652</v>
      </c>
    </row>
    <row r="126" spans="1:11" ht="14.25" customHeight="1" x14ac:dyDescent="0.25">
      <c r="A126" s="42"/>
      <c r="B126" s="25"/>
      <c r="C126" s="120" t="s">
        <v>25</v>
      </c>
      <c r="D126" s="26" t="s">
        <v>29</v>
      </c>
      <c r="E126" s="154" t="s">
        <v>129</v>
      </c>
      <c r="F126" s="155"/>
      <c r="G126" s="54">
        <v>4000000</v>
      </c>
      <c r="H126" s="55">
        <v>3000000</v>
      </c>
      <c r="I126" s="54">
        <v>0</v>
      </c>
      <c r="J126" s="56">
        <v>0</v>
      </c>
      <c r="K126" s="57">
        <f t="shared" si="4"/>
        <v>0</v>
      </c>
    </row>
    <row r="127" spans="1:11" ht="14.25" customHeight="1" x14ac:dyDescent="0.25">
      <c r="A127" s="42"/>
      <c r="B127" s="25"/>
      <c r="C127" s="120" t="s">
        <v>25</v>
      </c>
      <c r="D127" s="26" t="s">
        <v>29</v>
      </c>
      <c r="E127" s="154" t="s">
        <v>130</v>
      </c>
      <c r="F127" s="155"/>
      <c r="G127" s="54">
        <v>1820000</v>
      </c>
      <c r="H127" s="55">
        <v>2000000</v>
      </c>
      <c r="I127" s="54">
        <v>1849919</v>
      </c>
      <c r="J127" s="56">
        <v>92.5</v>
      </c>
      <c r="K127" s="57">
        <f t="shared" si="4"/>
        <v>0.51980132271862223</v>
      </c>
    </row>
    <row r="128" spans="1:11" ht="14.25" customHeight="1" x14ac:dyDescent="0.25">
      <c r="A128" s="42"/>
      <c r="B128" s="25"/>
      <c r="C128" s="120" t="s">
        <v>25</v>
      </c>
      <c r="D128" s="26"/>
      <c r="E128" s="154" t="s">
        <v>131</v>
      </c>
      <c r="F128" s="155"/>
      <c r="G128" s="54">
        <v>310000</v>
      </c>
      <c r="H128" s="55">
        <v>576611</v>
      </c>
      <c r="I128" s="54">
        <v>359334</v>
      </c>
      <c r="J128" s="56">
        <v>62.32</v>
      </c>
      <c r="K128" s="57">
        <f t="shared" si="4"/>
        <v>0.10096781994118305</v>
      </c>
    </row>
    <row r="129" spans="1:11" ht="15" customHeight="1" x14ac:dyDescent="0.25">
      <c r="A129" s="150" t="s">
        <v>19</v>
      </c>
      <c r="B129" s="152" t="s">
        <v>132</v>
      </c>
      <c r="C129" s="153"/>
      <c r="D129" s="153"/>
      <c r="E129" s="153"/>
      <c r="F129" s="153"/>
      <c r="G129" s="50">
        <v>10000</v>
      </c>
      <c r="H129" s="51">
        <v>10000</v>
      </c>
      <c r="I129" s="50">
        <v>0</v>
      </c>
      <c r="J129" s="52">
        <v>0</v>
      </c>
      <c r="K129" s="53">
        <f t="shared" si="4"/>
        <v>0</v>
      </c>
    </row>
    <row r="130" spans="1:11" ht="25.5" customHeight="1" x14ac:dyDescent="0.25">
      <c r="A130" s="150"/>
      <c r="B130" s="111"/>
      <c r="C130" s="107" t="s">
        <v>21</v>
      </c>
      <c r="D130" s="22"/>
      <c r="E130" s="154" t="s">
        <v>133</v>
      </c>
      <c r="F130" s="155"/>
      <c r="G130" s="54">
        <v>10000</v>
      </c>
      <c r="H130" s="55">
        <v>10000</v>
      </c>
      <c r="I130" s="54">
        <v>0</v>
      </c>
      <c r="J130" s="56">
        <v>0</v>
      </c>
      <c r="K130" s="57">
        <f t="shared" si="4"/>
        <v>0</v>
      </c>
    </row>
    <row r="131" spans="1:11" ht="15" customHeight="1" x14ac:dyDescent="0.25">
      <c r="A131" s="150"/>
      <c r="B131" s="152" t="s">
        <v>134</v>
      </c>
      <c r="C131" s="153"/>
      <c r="D131" s="153"/>
      <c r="E131" s="153"/>
      <c r="F131" s="153"/>
      <c r="G131" s="50">
        <v>316300</v>
      </c>
      <c r="H131" s="51">
        <v>661660</v>
      </c>
      <c r="I131" s="50">
        <v>189212</v>
      </c>
      <c r="J131" s="52">
        <v>28.6</v>
      </c>
      <c r="K131" s="53">
        <f t="shared" si="4"/>
        <v>5.3165921250733654E-2</v>
      </c>
    </row>
    <row r="132" spans="1:11" ht="12.75" customHeight="1" x14ac:dyDescent="0.25">
      <c r="A132" s="150"/>
      <c r="B132" s="161"/>
      <c r="C132" s="107" t="s">
        <v>21</v>
      </c>
      <c r="D132" s="22"/>
      <c r="E132" s="154" t="s">
        <v>135</v>
      </c>
      <c r="F132" s="155"/>
      <c r="G132" s="54">
        <v>15000</v>
      </c>
      <c r="H132" s="55">
        <v>15000</v>
      </c>
      <c r="I132" s="54">
        <v>0</v>
      </c>
      <c r="J132" s="56">
        <v>0</v>
      </c>
      <c r="K132" s="57">
        <f t="shared" si="4"/>
        <v>0</v>
      </c>
    </row>
    <row r="133" spans="1:11" ht="27.75" customHeight="1" x14ac:dyDescent="0.25">
      <c r="A133" s="150"/>
      <c r="B133" s="161"/>
      <c r="C133" s="120" t="s">
        <v>25</v>
      </c>
      <c r="D133" s="26" t="s">
        <v>29</v>
      </c>
      <c r="E133" s="154" t="s">
        <v>136</v>
      </c>
      <c r="F133" s="155"/>
      <c r="G133" s="54">
        <v>301300</v>
      </c>
      <c r="H133" s="55">
        <v>600160</v>
      </c>
      <c r="I133" s="54">
        <v>142712</v>
      </c>
      <c r="J133" s="56">
        <v>23.78</v>
      </c>
      <c r="K133" s="57">
        <f t="shared" si="4"/>
        <v>4.0100072688490696E-2</v>
      </c>
    </row>
    <row r="134" spans="1:11" ht="15" customHeight="1" x14ac:dyDescent="0.25">
      <c r="A134" s="42" t="s">
        <v>19</v>
      </c>
      <c r="B134" s="25"/>
      <c r="C134" s="120" t="s">
        <v>25</v>
      </c>
      <c r="D134" s="26"/>
      <c r="E134" s="154" t="s">
        <v>131</v>
      </c>
      <c r="F134" s="155"/>
      <c r="G134" s="54">
        <v>0</v>
      </c>
      <c r="H134" s="55">
        <v>46500</v>
      </c>
      <c r="I134" s="54">
        <v>46500</v>
      </c>
      <c r="J134" s="56">
        <v>100</v>
      </c>
      <c r="K134" s="57">
        <f t="shared" ref="K134:K196" si="5">I134/$I$8*100</f>
        <v>1.306584856224296E-2</v>
      </c>
    </row>
    <row r="135" spans="1:11" ht="15" customHeight="1" x14ac:dyDescent="0.25">
      <c r="A135" s="150" t="s">
        <v>19</v>
      </c>
      <c r="B135" s="152" t="s">
        <v>137</v>
      </c>
      <c r="C135" s="153"/>
      <c r="D135" s="153"/>
      <c r="E135" s="153"/>
      <c r="F135" s="153"/>
      <c r="G135" s="50">
        <v>5249995</v>
      </c>
      <c r="H135" s="51">
        <v>5219995</v>
      </c>
      <c r="I135" s="50">
        <v>24009</v>
      </c>
      <c r="J135" s="52">
        <v>0.46</v>
      </c>
      <c r="K135" s="53">
        <f t="shared" si="5"/>
        <v>6.7461926479761561E-3</v>
      </c>
    </row>
    <row r="136" spans="1:11" ht="41.25" customHeight="1" x14ac:dyDescent="0.25">
      <c r="A136" s="150"/>
      <c r="B136" s="161"/>
      <c r="C136" s="107" t="s">
        <v>21</v>
      </c>
      <c r="D136" s="22"/>
      <c r="E136" s="154" t="s">
        <v>138</v>
      </c>
      <c r="F136" s="155"/>
      <c r="G136" s="54">
        <v>69795</v>
      </c>
      <c r="H136" s="55">
        <v>69795</v>
      </c>
      <c r="I136" s="54">
        <v>15479</v>
      </c>
      <c r="J136" s="56">
        <v>22.18</v>
      </c>
      <c r="K136" s="57">
        <f t="shared" si="5"/>
        <v>4.3493821482786833E-3</v>
      </c>
    </row>
    <row r="137" spans="1:11" ht="15.75" customHeight="1" x14ac:dyDescent="0.25">
      <c r="A137" s="150"/>
      <c r="B137" s="161"/>
      <c r="C137" s="107" t="s">
        <v>21</v>
      </c>
      <c r="D137" s="22"/>
      <c r="E137" s="154" t="s">
        <v>139</v>
      </c>
      <c r="F137" s="155"/>
      <c r="G137" s="54">
        <v>70000</v>
      </c>
      <c r="H137" s="55">
        <v>20000</v>
      </c>
      <c r="I137" s="54">
        <v>8450</v>
      </c>
      <c r="J137" s="56">
        <v>42.25</v>
      </c>
      <c r="K137" s="57">
        <f t="shared" si="5"/>
        <v>2.3743316204506023E-3</v>
      </c>
    </row>
    <row r="138" spans="1:11" ht="26.25" customHeight="1" x14ac:dyDescent="0.25">
      <c r="A138" s="150"/>
      <c r="B138" s="161"/>
      <c r="C138" s="107" t="s">
        <v>21</v>
      </c>
      <c r="D138" s="22"/>
      <c r="E138" s="154" t="s">
        <v>140</v>
      </c>
      <c r="F138" s="155"/>
      <c r="G138" s="54">
        <v>25000</v>
      </c>
      <c r="H138" s="55">
        <v>25000</v>
      </c>
      <c r="I138" s="54">
        <v>0</v>
      </c>
      <c r="J138" s="56">
        <v>0</v>
      </c>
      <c r="K138" s="57">
        <f t="shared" si="5"/>
        <v>0</v>
      </c>
    </row>
    <row r="139" spans="1:11" ht="15.75" customHeight="1" x14ac:dyDescent="0.25">
      <c r="A139" s="150"/>
      <c r="B139" s="161"/>
      <c r="C139" s="107" t="s">
        <v>21</v>
      </c>
      <c r="D139" s="22"/>
      <c r="E139" s="154" t="s">
        <v>141</v>
      </c>
      <c r="F139" s="155"/>
      <c r="G139" s="54">
        <v>1000</v>
      </c>
      <c r="H139" s="55">
        <v>1000</v>
      </c>
      <c r="I139" s="54">
        <v>80</v>
      </c>
      <c r="J139" s="56">
        <v>8</v>
      </c>
      <c r="K139" s="57">
        <f t="shared" si="5"/>
        <v>2.2478879246869608E-5</v>
      </c>
    </row>
    <row r="140" spans="1:11" ht="15.75" customHeight="1" x14ac:dyDescent="0.25">
      <c r="A140" s="150"/>
      <c r="B140" s="161"/>
      <c r="C140" s="107" t="s">
        <v>21</v>
      </c>
      <c r="D140" s="22"/>
      <c r="E140" s="154" t="s">
        <v>142</v>
      </c>
      <c r="F140" s="155"/>
      <c r="G140" s="54">
        <v>65000</v>
      </c>
      <c r="H140" s="55">
        <v>35000</v>
      </c>
      <c r="I140" s="54">
        <v>0</v>
      </c>
      <c r="J140" s="56">
        <v>0</v>
      </c>
      <c r="K140" s="57">
        <f t="shared" si="5"/>
        <v>0</v>
      </c>
    </row>
    <row r="141" spans="1:11" ht="15.75" customHeight="1" x14ac:dyDescent="0.25">
      <c r="A141" s="150"/>
      <c r="B141" s="161"/>
      <c r="C141" s="107" t="s">
        <v>21</v>
      </c>
      <c r="D141" s="22"/>
      <c r="E141" s="154" t="s">
        <v>143</v>
      </c>
      <c r="F141" s="155"/>
      <c r="G141" s="54">
        <v>17200</v>
      </c>
      <c r="H141" s="55">
        <v>17200</v>
      </c>
      <c r="I141" s="54">
        <v>0</v>
      </c>
      <c r="J141" s="56">
        <v>0</v>
      </c>
      <c r="K141" s="57">
        <f t="shared" si="5"/>
        <v>0</v>
      </c>
    </row>
    <row r="142" spans="1:11" ht="27" customHeight="1" x14ac:dyDescent="0.25">
      <c r="A142" s="150"/>
      <c r="B142" s="161"/>
      <c r="C142" s="120" t="s">
        <v>25</v>
      </c>
      <c r="D142" s="26" t="s">
        <v>29</v>
      </c>
      <c r="E142" s="154" t="s">
        <v>144</v>
      </c>
      <c r="F142" s="155"/>
      <c r="G142" s="54">
        <v>0</v>
      </c>
      <c r="H142" s="55">
        <v>50000</v>
      </c>
      <c r="I142" s="54">
        <v>0</v>
      </c>
      <c r="J142" s="56">
        <v>0</v>
      </c>
      <c r="K142" s="57">
        <f t="shared" si="5"/>
        <v>0</v>
      </c>
    </row>
    <row r="143" spans="1:11" ht="24.75" customHeight="1" x14ac:dyDescent="0.25">
      <c r="A143" s="150"/>
      <c r="B143" s="161"/>
      <c r="C143" s="120" t="s">
        <v>25</v>
      </c>
      <c r="D143" s="26" t="s">
        <v>29</v>
      </c>
      <c r="E143" s="154" t="s">
        <v>145</v>
      </c>
      <c r="F143" s="155"/>
      <c r="G143" s="54">
        <v>5002000</v>
      </c>
      <c r="H143" s="55">
        <v>5002000</v>
      </c>
      <c r="I143" s="54">
        <v>0</v>
      </c>
      <c r="J143" s="56">
        <v>0</v>
      </c>
      <c r="K143" s="57">
        <f t="shared" si="5"/>
        <v>0</v>
      </c>
    </row>
    <row r="144" spans="1:11" ht="20.25" customHeight="1" x14ac:dyDescent="0.25">
      <c r="A144" s="147" t="s">
        <v>146</v>
      </c>
      <c r="B144" s="148"/>
      <c r="C144" s="148"/>
      <c r="D144" s="148"/>
      <c r="E144" s="148"/>
      <c r="F144" s="148"/>
      <c r="G144" s="46">
        <v>10304457</v>
      </c>
      <c r="H144" s="47">
        <v>12035010</v>
      </c>
      <c r="I144" s="46">
        <v>1581820</v>
      </c>
      <c r="J144" s="48">
        <v>13.14</v>
      </c>
      <c r="K144" s="49">
        <f t="shared" si="5"/>
        <v>0.44446925962854111</v>
      </c>
    </row>
    <row r="145" spans="1:13" ht="15" customHeight="1" x14ac:dyDescent="0.25">
      <c r="A145" s="150" t="s">
        <v>19</v>
      </c>
      <c r="B145" s="152" t="s">
        <v>147</v>
      </c>
      <c r="C145" s="153"/>
      <c r="D145" s="153"/>
      <c r="E145" s="153"/>
      <c r="F145" s="153"/>
      <c r="G145" s="50">
        <v>10045909</v>
      </c>
      <c r="H145" s="51">
        <v>11607091</v>
      </c>
      <c r="I145" s="50">
        <v>1403049</v>
      </c>
      <c r="J145" s="52">
        <v>12.09</v>
      </c>
      <c r="K145" s="53">
        <f t="shared" si="5"/>
        <v>0.39423711310551451</v>
      </c>
    </row>
    <row r="146" spans="1:13" ht="27.75" customHeight="1" x14ac:dyDescent="0.25">
      <c r="A146" s="150"/>
      <c r="B146" s="161"/>
      <c r="C146" s="107" t="s">
        <v>21</v>
      </c>
      <c r="D146" s="22"/>
      <c r="E146" s="154" t="s">
        <v>148</v>
      </c>
      <c r="F146" s="155"/>
      <c r="G146" s="54">
        <v>479424</v>
      </c>
      <c r="H146" s="55">
        <v>479424</v>
      </c>
      <c r="I146" s="54">
        <v>268363</v>
      </c>
      <c r="J146" s="56">
        <v>55.98</v>
      </c>
      <c r="K146" s="57">
        <f t="shared" si="5"/>
        <v>7.5406243391595865E-2</v>
      </c>
    </row>
    <row r="147" spans="1:13" ht="15.75" customHeight="1" x14ac:dyDescent="0.25">
      <c r="A147" s="150"/>
      <c r="B147" s="161"/>
      <c r="C147" s="107" t="s">
        <v>21</v>
      </c>
      <c r="D147" s="22"/>
      <c r="E147" s="154" t="s">
        <v>149</v>
      </c>
      <c r="F147" s="155"/>
      <c r="G147" s="54">
        <v>600000</v>
      </c>
      <c r="H147" s="55">
        <v>600000</v>
      </c>
      <c r="I147" s="54">
        <v>600000</v>
      </c>
      <c r="J147" s="56">
        <v>100</v>
      </c>
      <c r="K147" s="57">
        <f t="shared" si="5"/>
        <v>0.16859159435152207</v>
      </c>
    </row>
    <row r="148" spans="1:13" ht="28.5" customHeight="1" x14ac:dyDescent="0.25">
      <c r="A148" s="150"/>
      <c r="B148" s="161"/>
      <c r="C148" s="107" t="s">
        <v>21</v>
      </c>
      <c r="D148" s="22"/>
      <c r="E148" s="154" t="s">
        <v>150</v>
      </c>
      <c r="F148" s="155"/>
      <c r="G148" s="54">
        <v>100000</v>
      </c>
      <c r="H148" s="55">
        <v>100000</v>
      </c>
      <c r="I148" s="54">
        <v>100000</v>
      </c>
      <c r="J148" s="56">
        <v>100</v>
      </c>
      <c r="K148" s="57">
        <f t="shared" si="5"/>
        <v>2.8098599058587009E-2</v>
      </c>
    </row>
    <row r="149" spans="1:13" ht="42.75" customHeight="1" x14ac:dyDescent="0.25">
      <c r="A149" s="42" t="s">
        <v>19</v>
      </c>
      <c r="B149" s="25"/>
      <c r="C149" s="107" t="s">
        <v>21</v>
      </c>
      <c r="D149" s="22" t="s">
        <v>29</v>
      </c>
      <c r="E149" s="154" t="s">
        <v>151</v>
      </c>
      <c r="F149" s="155"/>
      <c r="G149" s="54">
        <v>112500</v>
      </c>
      <c r="H149" s="55">
        <v>191677</v>
      </c>
      <c r="I149" s="54">
        <v>17380</v>
      </c>
      <c r="J149" s="56">
        <v>9.07</v>
      </c>
      <c r="K149" s="57">
        <f t="shared" si="5"/>
        <v>4.883536516382422E-3</v>
      </c>
      <c r="L149" s="105"/>
      <c r="M149" s="105"/>
    </row>
    <row r="150" spans="1:13" ht="42.75" customHeight="1" x14ac:dyDescent="0.25">
      <c r="A150" s="42"/>
      <c r="B150" s="25"/>
      <c r="C150" s="107" t="s">
        <v>21</v>
      </c>
      <c r="D150" s="22" t="s">
        <v>29</v>
      </c>
      <c r="E150" s="154" t="s">
        <v>152</v>
      </c>
      <c r="F150" s="155"/>
      <c r="G150" s="54">
        <v>214481</v>
      </c>
      <c r="H150" s="55">
        <v>396889</v>
      </c>
      <c r="I150" s="54">
        <v>144774</v>
      </c>
      <c r="J150" s="56">
        <v>36.479999999999997</v>
      </c>
      <c r="K150" s="57">
        <f t="shared" si="5"/>
        <v>4.0679465801078757E-2</v>
      </c>
      <c r="M150" s="106"/>
    </row>
    <row r="151" spans="1:13" ht="37.5" customHeight="1" x14ac:dyDescent="0.25">
      <c r="A151" s="42"/>
      <c r="B151" s="25"/>
      <c r="C151" s="107" t="s">
        <v>21</v>
      </c>
      <c r="D151" s="22" t="s">
        <v>29</v>
      </c>
      <c r="E151" s="154" t="s">
        <v>153</v>
      </c>
      <c r="F151" s="155"/>
      <c r="G151" s="54">
        <v>678344</v>
      </c>
      <c r="H151" s="55">
        <v>1022350</v>
      </c>
      <c r="I151" s="54">
        <v>52766</v>
      </c>
      <c r="J151" s="56">
        <v>5.16</v>
      </c>
      <c r="K151" s="57">
        <f t="shared" si="5"/>
        <v>1.482650677925402E-2</v>
      </c>
    </row>
    <row r="152" spans="1:13" ht="42" customHeight="1" x14ac:dyDescent="0.25">
      <c r="A152" s="42"/>
      <c r="B152" s="25"/>
      <c r="C152" s="107" t="s">
        <v>21</v>
      </c>
      <c r="D152" s="22" t="s">
        <v>29</v>
      </c>
      <c r="E152" s="154" t="s">
        <v>154</v>
      </c>
      <c r="F152" s="155"/>
      <c r="G152" s="54">
        <v>3633456</v>
      </c>
      <c r="H152" s="55">
        <v>4455692</v>
      </c>
      <c r="I152" s="54">
        <v>197210</v>
      </c>
      <c r="J152" s="56">
        <v>4.43</v>
      </c>
      <c r="K152" s="57">
        <f t="shared" si="5"/>
        <v>5.5413247203439445E-2</v>
      </c>
    </row>
    <row r="153" spans="1:13" ht="41.25" customHeight="1" x14ac:dyDescent="0.25">
      <c r="A153" s="42"/>
      <c r="B153" s="25"/>
      <c r="C153" s="107" t="s">
        <v>21</v>
      </c>
      <c r="D153" s="22" t="s">
        <v>29</v>
      </c>
      <c r="E153" s="154" t="s">
        <v>155</v>
      </c>
      <c r="F153" s="155"/>
      <c r="G153" s="54">
        <v>4227704</v>
      </c>
      <c r="H153" s="55">
        <v>2715058</v>
      </c>
      <c r="I153" s="54">
        <v>8872</v>
      </c>
      <c r="J153" s="56">
        <v>0.33</v>
      </c>
      <c r="K153" s="57">
        <f t="shared" si="5"/>
        <v>2.4929077084778393E-3</v>
      </c>
    </row>
    <row r="154" spans="1:13" ht="28.5" customHeight="1" x14ac:dyDescent="0.25">
      <c r="A154" s="42"/>
      <c r="B154" s="25"/>
      <c r="C154" s="107" t="s">
        <v>21</v>
      </c>
      <c r="D154" s="22" t="s">
        <v>29</v>
      </c>
      <c r="E154" s="154" t="s">
        <v>156</v>
      </c>
      <c r="F154" s="155"/>
      <c r="G154" s="54">
        <v>0</v>
      </c>
      <c r="H154" s="55">
        <v>621201</v>
      </c>
      <c r="I154" s="54">
        <v>0</v>
      </c>
      <c r="J154" s="56">
        <v>0</v>
      </c>
      <c r="K154" s="57">
        <f t="shared" si="5"/>
        <v>0</v>
      </c>
    </row>
    <row r="155" spans="1:13" ht="28.5" customHeight="1" x14ac:dyDescent="0.25">
      <c r="A155" s="42"/>
      <c r="B155" s="25"/>
      <c r="C155" s="107" t="s">
        <v>21</v>
      </c>
      <c r="D155" s="22" t="s">
        <v>29</v>
      </c>
      <c r="E155" s="154" t="s">
        <v>157</v>
      </c>
      <c r="F155" s="155"/>
      <c r="G155" s="54">
        <v>0</v>
      </c>
      <c r="H155" s="55">
        <v>954700</v>
      </c>
      <c r="I155" s="54">
        <v>0</v>
      </c>
      <c r="J155" s="56">
        <v>0</v>
      </c>
      <c r="K155" s="57">
        <f t="shared" si="5"/>
        <v>0</v>
      </c>
    </row>
    <row r="156" spans="1:13" ht="45.75" customHeight="1" x14ac:dyDescent="0.25">
      <c r="A156" s="150"/>
      <c r="B156" s="181"/>
      <c r="C156" s="120" t="s">
        <v>25</v>
      </c>
      <c r="D156" s="26" t="s">
        <v>29</v>
      </c>
      <c r="E156" s="154" t="s">
        <v>158</v>
      </c>
      <c r="F156" s="155"/>
      <c r="G156" s="54">
        <v>0</v>
      </c>
      <c r="H156" s="55">
        <v>14000</v>
      </c>
      <c r="I156" s="54">
        <v>0</v>
      </c>
      <c r="J156" s="56">
        <v>0</v>
      </c>
      <c r="K156" s="57">
        <f t="shared" si="5"/>
        <v>0</v>
      </c>
    </row>
    <row r="157" spans="1:13" ht="50.25" customHeight="1" x14ac:dyDescent="0.25">
      <c r="A157" s="150"/>
      <c r="B157" s="182"/>
      <c r="C157" s="120" t="s">
        <v>25</v>
      </c>
      <c r="D157" s="26" t="s">
        <v>29</v>
      </c>
      <c r="E157" s="154" t="s">
        <v>159</v>
      </c>
      <c r="F157" s="155"/>
      <c r="G157" s="54">
        <v>0</v>
      </c>
      <c r="H157" s="55">
        <v>56100</v>
      </c>
      <c r="I157" s="54">
        <v>13684</v>
      </c>
      <c r="J157" s="56">
        <v>24.39</v>
      </c>
      <c r="K157" s="57">
        <f t="shared" si="5"/>
        <v>3.845012295177047E-3</v>
      </c>
    </row>
    <row r="158" spans="1:13" ht="15.75" customHeight="1" x14ac:dyDescent="0.25">
      <c r="A158" s="150" t="s">
        <v>19</v>
      </c>
      <c r="B158" s="165" t="s">
        <v>160</v>
      </c>
      <c r="C158" s="153"/>
      <c r="D158" s="153"/>
      <c r="E158" s="153"/>
      <c r="F158" s="153"/>
      <c r="G158" s="50">
        <v>258548</v>
      </c>
      <c r="H158" s="51">
        <v>427919</v>
      </c>
      <c r="I158" s="50">
        <v>178771</v>
      </c>
      <c r="J158" s="52">
        <v>41.78</v>
      </c>
      <c r="K158" s="53">
        <f t="shared" si="5"/>
        <v>5.0232146523026593E-2</v>
      </c>
    </row>
    <row r="159" spans="1:13" ht="24" customHeight="1" x14ac:dyDescent="0.25">
      <c r="A159" s="150"/>
      <c r="B159" s="111"/>
      <c r="C159" s="107" t="s">
        <v>21</v>
      </c>
      <c r="D159" s="22"/>
      <c r="E159" s="154" t="s">
        <v>161</v>
      </c>
      <c r="F159" s="155"/>
      <c r="G159" s="54">
        <v>258548</v>
      </c>
      <c r="H159" s="55">
        <v>258548</v>
      </c>
      <c r="I159" s="54">
        <v>9400</v>
      </c>
      <c r="J159" s="56">
        <v>3.64</v>
      </c>
      <c r="K159" s="57">
        <f t="shared" si="5"/>
        <v>2.641268311507179E-3</v>
      </c>
    </row>
    <row r="160" spans="1:13" ht="15" customHeight="1" x14ac:dyDescent="0.25">
      <c r="A160" s="151"/>
      <c r="B160" s="158"/>
      <c r="C160" s="120" t="s">
        <v>25</v>
      </c>
      <c r="D160" s="22"/>
      <c r="E160" s="156" t="s">
        <v>162</v>
      </c>
      <c r="F160" s="157"/>
      <c r="G160" s="62">
        <v>0</v>
      </c>
      <c r="H160" s="63">
        <v>169371</v>
      </c>
      <c r="I160" s="62">
        <v>169371</v>
      </c>
      <c r="J160" s="64">
        <v>100</v>
      </c>
      <c r="K160" s="65">
        <f t="shared" si="5"/>
        <v>4.7590878211519402E-2</v>
      </c>
    </row>
    <row r="161" spans="1:11" ht="20.25" customHeight="1" x14ac:dyDescent="0.25">
      <c r="A161" s="159" t="s">
        <v>163</v>
      </c>
      <c r="B161" s="160"/>
      <c r="C161" s="160"/>
      <c r="D161" s="160"/>
      <c r="E161" s="160"/>
      <c r="F161" s="160"/>
      <c r="G161" s="143">
        <v>1988518</v>
      </c>
      <c r="H161" s="144">
        <v>1988518</v>
      </c>
      <c r="I161" s="143">
        <v>655081</v>
      </c>
      <c r="J161" s="145">
        <v>32.94</v>
      </c>
      <c r="K161" s="146">
        <f t="shared" si="5"/>
        <v>0.18406858369898238</v>
      </c>
    </row>
    <row r="162" spans="1:11" ht="14.25" customHeight="1" x14ac:dyDescent="0.25">
      <c r="A162" s="43" t="s">
        <v>19</v>
      </c>
      <c r="B162" s="152" t="s">
        <v>164</v>
      </c>
      <c r="C162" s="153"/>
      <c r="D162" s="153"/>
      <c r="E162" s="153"/>
      <c r="F162" s="184"/>
      <c r="G162" s="50">
        <v>1888518</v>
      </c>
      <c r="H162" s="51">
        <v>1888518</v>
      </c>
      <c r="I162" s="50">
        <v>655081</v>
      </c>
      <c r="J162" s="52">
        <v>34.69</v>
      </c>
      <c r="K162" s="53">
        <f t="shared" si="5"/>
        <v>0.18406858369898238</v>
      </c>
    </row>
    <row r="163" spans="1:11" ht="27" customHeight="1" x14ac:dyDescent="0.25">
      <c r="A163" s="42"/>
      <c r="B163" s="28"/>
      <c r="C163" s="107" t="s">
        <v>21</v>
      </c>
      <c r="D163" s="22"/>
      <c r="E163" s="156" t="s">
        <v>165</v>
      </c>
      <c r="F163" s="157"/>
      <c r="G163" s="62">
        <v>954326</v>
      </c>
      <c r="H163" s="63">
        <v>947326</v>
      </c>
      <c r="I163" s="62">
        <v>374700</v>
      </c>
      <c r="J163" s="64">
        <v>39.549999999999997</v>
      </c>
      <c r="K163" s="65">
        <f t="shared" si="5"/>
        <v>0.10528545067252552</v>
      </c>
    </row>
    <row r="164" spans="1:11" ht="12" customHeight="1" x14ac:dyDescent="0.25">
      <c r="A164" s="42"/>
      <c r="B164" s="29"/>
      <c r="C164" s="33" t="s">
        <v>21</v>
      </c>
      <c r="D164" s="23"/>
      <c r="E164" s="179" t="s">
        <v>166</v>
      </c>
      <c r="F164" s="180"/>
      <c r="G164" s="116">
        <v>100000</v>
      </c>
      <c r="H164" s="117">
        <v>100000</v>
      </c>
      <c r="I164" s="116">
        <v>0</v>
      </c>
      <c r="J164" s="118">
        <v>0</v>
      </c>
      <c r="K164" s="119">
        <f t="shared" si="5"/>
        <v>0</v>
      </c>
    </row>
    <row r="165" spans="1:11" ht="15" customHeight="1" x14ac:dyDescent="0.25">
      <c r="A165" s="42"/>
      <c r="B165" s="29"/>
      <c r="C165" s="107" t="s">
        <v>21</v>
      </c>
      <c r="D165" s="22"/>
      <c r="E165" s="154" t="s">
        <v>167</v>
      </c>
      <c r="F165" s="155"/>
      <c r="G165" s="54">
        <v>117770</v>
      </c>
      <c r="H165" s="55">
        <v>124770</v>
      </c>
      <c r="I165" s="54">
        <v>25499</v>
      </c>
      <c r="J165" s="56">
        <v>20.440000000000001</v>
      </c>
      <c r="K165" s="57">
        <f t="shared" si="5"/>
        <v>7.1648617739491017E-3</v>
      </c>
    </row>
    <row r="166" spans="1:11" ht="26.25" customHeight="1" x14ac:dyDescent="0.25">
      <c r="A166" s="42"/>
      <c r="B166" s="29"/>
      <c r="C166" s="107" t="s">
        <v>21</v>
      </c>
      <c r="D166" s="22"/>
      <c r="E166" s="154" t="s">
        <v>168</v>
      </c>
      <c r="F166" s="155"/>
      <c r="G166" s="54">
        <v>612075</v>
      </c>
      <c r="H166" s="55">
        <v>612075</v>
      </c>
      <c r="I166" s="54">
        <v>219864</v>
      </c>
      <c r="J166" s="56">
        <v>35.92</v>
      </c>
      <c r="K166" s="57">
        <f t="shared" si="5"/>
        <v>6.1778703834171743E-2</v>
      </c>
    </row>
    <row r="167" spans="1:11" ht="38.25" customHeight="1" x14ac:dyDescent="0.25">
      <c r="A167" s="42"/>
      <c r="B167" s="29"/>
      <c r="C167" s="107" t="s">
        <v>21</v>
      </c>
      <c r="D167" s="22"/>
      <c r="E167" s="154" t="s">
        <v>169</v>
      </c>
      <c r="F167" s="155"/>
      <c r="G167" s="54">
        <v>52500</v>
      </c>
      <c r="H167" s="55">
        <v>52500</v>
      </c>
      <c r="I167" s="54">
        <v>19166</v>
      </c>
      <c r="J167" s="56">
        <v>36.51</v>
      </c>
      <c r="K167" s="57">
        <f t="shared" si="5"/>
        <v>5.3853774955687867E-3</v>
      </c>
    </row>
    <row r="168" spans="1:11" ht="37.5" customHeight="1" x14ac:dyDescent="0.25">
      <c r="A168" s="42"/>
      <c r="B168" s="29"/>
      <c r="C168" s="107" t="s">
        <v>21</v>
      </c>
      <c r="D168" s="22"/>
      <c r="E168" s="154" t="s">
        <v>170</v>
      </c>
      <c r="F168" s="155"/>
      <c r="G168" s="54">
        <v>27500</v>
      </c>
      <c r="H168" s="55">
        <v>27500</v>
      </c>
      <c r="I168" s="54">
        <v>4379</v>
      </c>
      <c r="J168" s="56">
        <v>15.92</v>
      </c>
      <c r="K168" s="57">
        <f t="shared" si="5"/>
        <v>1.2304376527755251E-3</v>
      </c>
    </row>
    <row r="169" spans="1:11" ht="27" customHeight="1" x14ac:dyDescent="0.25">
      <c r="A169" s="42"/>
      <c r="B169" s="31"/>
      <c r="C169" s="120" t="s">
        <v>25</v>
      </c>
      <c r="D169" s="26" t="s">
        <v>29</v>
      </c>
      <c r="E169" s="154" t="s">
        <v>171</v>
      </c>
      <c r="F169" s="155"/>
      <c r="G169" s="54">
        <v>24347</v>
      </c>
      <c r="H169" s="55">
        <v>24347</v>
      </c>
      <c r="I169" s="54">
        <v>11473</v>
      </c>
      <c r="J169" s="56">
        <v>47.12</v>
      </c>
      <c r="K169" s="57">
        <f t="shared" si="5"/>
        <v>3.2237522699916873E-3</v>
      </c>
    </row>
    <row r="170" spans="1:11" ht="14.25" customHeight="1" x14ac:dyDescent="0.25">
      <c r="A170" s="42"/>
      <c r="B170" s="152" t="s">
        <v>172</v>
      </c>
      <c r="C170" s="153"/>
      <c r="D170" s="153"/>
      <c r="E170" s="153"/>
      <c r="F170" s="184"/>
      <c r="G170" s="50">
        <v>100000</v>
      </c>
      <c r="H170" s="51">
        <v>100000</v>
      </c>
      <c r="I170" s="50">
        <v>0</v>
      </c>
      <c r="J170" s="52">
        <v>0</v>
      </c>
      <c r="K170" s="53">
        <f t="shared" si="5"/>
        <v>0</v>
      </c>
    </row>
    <row r="171" spans="1:11" ht="15.75" customHeight="1" x14ac:dyDescent="0.25">
      <c r="A171" s="44"/>
      <c r="B171" s="113"/>
      <c r="C171" s="120" t="s">
        <v>25</v>
      </c>
      <c r="D171" s="22"/>
      <c r="E171" s="156" t="s">
        <v>173</v>
      </c>
      <c r="F171" s="157"/>
      <c r="G171" s="54">
        <v>100000</v>
      </c>
      <c r="H171" s="55">
        <v>100000</v>
      </c>
      <c r="I171" s="54">
        <v>0</v>
      </c>
      <c r="J171" s="56">
        <v>0</v>
      </c>
      <c r="K171" s="57">
        <f t="shared" si="5"/>
        <v>0</v>
      </c>
    </row>
    <row r="172" spans="1:11" ht="20.25" customHeight="1" x14ac:dyDescent="0.25">
      <c r="A172" s="159" t="s">
        <v>174</v>
      </c>
      <c r="B172" s="160"/>
      <c r="C172" s="160"/>
      <c r="D172" s="160"/>
      <c r="E172" s="160"/>
      <c r="F172" s="160"/>
      <c r="G172" s="46">
        <v>5002198</v>
      </c>
      <c r="H172" s="47">
        <v>5175992</v>
      </c>
      <c r="I172" s="46">
        <v>1660452</v>
      </c>
      <c r="J172" s="48">
        <v>32.08</v>
      </c>
      <c r="K172" s="49">
        <f t="shared" si="5"/>
        <v>0.46656375004028922</v>
      </c>
    </row>
    <row r="173" spans="1:11" ht="15.75" customHeight="1" x14ac:dyDescent="0.25">
      <c r="A173" s="150" t="s">
        <v>19</v>
      </c>
      <c r="B173" s="152" t="s">
        <v>175</v>
      </c>
      <c r="C173" s="153"/>
      <c r="D173" s="153"/>
      <c r="E173" s="153"/>
      <c r="F173" s="153"/>
      <c r="G173" s="50">
        <v>2995892</v>
      </c>
      <c r="H173" s="51">
        <v>3169686</v>
      </c>
      <c r="I173" s="50">
        <v>1428578</v>
      </c>
      <c r="J173" s="52">
        <v>45.07</v>
      </c>
      <c r="K173" s="53">
        <f t="shared" si="5"/>
        <v>0.40141040445918114</v>
      </c>
    </row>
    <row r="174" spans="1:11" ht="27" customHeight="1" x14ac:dyDescent="0.25">
      <c r="A174" s="150"/>
      <c r="B174" s="161"/>
      <c r="C174" s="107" t="s">
        <v>21</v>
      </c>
      <c r="D174" s="22" t="s">
        <v>29</v>
      </c>
      <c r="E174" s="154" t="s">
        <v>176</v>
      </c>
      <c r="F174" s="155"/>
      <c r="G174" s="54">
        <v>455238</v>
      </c>
      <c r="H174" s="55">
        <v>555416</v>
      </c>
      <c r="I174" s="54">
        <v>231544</v>
      </c>
      <c r="J174" s="56">
        <v>41.69</v>
      </c>
      <c r="K174" s="57">
        <f t="shared" si="5"/>
        <v>6.5060620204214714E-2</v>
      </c>
    </row>
    <row r="175" spans="1:11" ht="27.75" customHeight="1" x14ac:dyDescent="0.25">
      <c r="A175" s="150"/>
      <c r="B175" s="161"/>
      <c r="C175" s="107" t="s">
        <v>21</v>
      </c>
      <c r="D175" s="22"/>
      <c r="E175" s="154" t="s">
        <v>177</v>
      </c>
      <c r="F175" s="155"/>
      <c r="G175" s="54">
        <v>2540654</v>
      </c>
      <c r="H175" s="55">
        <v>2614270</v>
      </c>
      <c r="I175" s="54">
        <v>1197033</v>
      </c>
      <c r="J175" s="56">
        <v>45.79</v>
      </c>
      <c r="K175" s="57">
        <f t="shared" si="5"/>
        <v>0.33634950326897589</v>
      </c>
    </row>
    <row r="176" spans="1:11" ht="15.75" customHeight="1" x14ac:dyDescent="0.25">
      <c r="A176" s="150" t="s">
        <v>19</v>
      </c>
      <c r="B176" s="152" t="s">
        <v>178</v>
      </c>
      <c r="C176" s="153"/>
      <c r="D176" s="153"/>
      <c r="E176" s="153"/>
      <c r="F176" s="153"/>
      <c r="G176" s="50">
        <v>74583</v>
      </c>
      <c r="H176" s="51">
        <v>74583</v>
      </c>
      <c r="I176" s="50">
        <v>27542</v>
      </c>
      <c r="J176" s="52">
        <v>36.93</v>
      </c>
      <c r="K176" s="53">
        <f t="shared" si="5"/>
        <v>7.7389161527160345E-3</v>
      </c>
    </row>
    <row r="177" spans="1:11" ht="16.5" customHeight="1" x14ac:dyDescent="0.25">
      <c r="A177" s="150"/>
      <c r="B177" s="161"/>
      <c r="C177" s="107" t="s">
        <v>21</v>
      </c>
      <c r="D177" s="22"/>
      <c r="E177" s="166" t="s">
        <v>179</v>
      </c>
      <c r="F177" s="167"/>
      <c r="G177" s="54">
        <v>61762</v>
      </c>
      <c r="H177" s="55">
        <v>61762</v>
      </c>
      <c r="I177" s="54">
        <v>26918</v>
      </c>
      <c r="J177" s="56">
        <v>43.58</v>
      </c>
      <c r="K177" s="57">
        <f t="shared" si="5"/>
        <v>7.5635808945904515E-3</v>
      </c>
    </row>
    <row r="178" spans="1:11" ht="16.5" customHeight="1" x14ac:dyDescent="0.25">
      <c r="A178" s="150"/>
      <c r="B178" s="161"/>
      <c r="C178" s="107" t="s">
        <v>21</v>
      </c>
      <c r="D178" s="22"/>
      <c r="E178" s="154" t="s">
        <v>180</v>
      </c>
      <c r="F178" s="155"/>
      <c r="G178" s="54">
        <v>12821</v>
      </c>
      <c r="H178" s="55">
        <v>12821</v>
      </c>
      <c r="I178" s="54">
        <v>624</v>
      </c>
      <c r="J178" s="56">
        <v>4.87</v>
      </c>
      <c r="K178" s="57">
        <f t="shared" si="5"/>
        <v>1.7533525812558293E-4</v>
      </c>
    </row>
    <row r="179" spans="1:11" ht="13.5" customHeight="1" x14ac:dyDescent="0.25">
      <c r="A179" s="150"/>
      <c r="B179" s="152" t="s">
        <v>181</v>
      </c>
      <c r="C179" s="153"/>
      <c r="D179" s="153"/>
      <c r="E179" s="153"/>
      <c r="F179" s="153"/>
      <c r="G179" s="50">
        <v>530000</v>
      </c>
      <c r="H179" s="51">
        <v>530000</v>
      </c>
      <c r="I179" s="50">
        <v>0</v>
      </c>
      <c r="J179" s="52">
        <v>0</v>
      </c>
      <c r="K179" s="53">
        <f t="shared" si="5"/>
        <v>0</v>
      </c>
    </row>
    <row r="180" spans="1:11" ht="38.25" customHeight="1" x14ac:dyDescent="0.25">
      <c r="A180" s="150"/>
      <c r="B180" s="111"/>
      <c r="C180" s="107" t="s">
        <v>21</v>
      </c>
      <c r="D180" s="22"/>
      <c r="E180" s="154" t="s">
        <v>182</v>
      </c>
      <c r="F180" s="155"/>
      <c r="G180" s="54">
        <v>530000</v>
      </c>
      <c r="H180" s="55">
        <v>530000</v>
      </c>
      <c r="I180" s="54">
        <v>0</v>
      </c>
      <c r="J180" s="56">
        <v>0</v>
      </c>
      <c r="K180" s="57">
        <f t="shared" si="5"/>
        <v>0</v>
      </c>
    </row>
    <row r="181" spans="1:11" ht="14.25" customHeight="1" x14ac:dyDescent="0.25">
      <c r="A181" s="150"/>
      <c r="B181" s="152" t="s">
        <v>183</v>
      </c>
      <c r="C181" s="153"/>
      <c r="D181" s="153"/>
      <c r="E181" s="153"/>
      <c r="F181" s="153"/>
      <c r="G181" s="50">
        <v>1401723</v>
      </c>
      <c r="H181" s="51">
        <v>1401723</v>
      </c>
      <c r="I181" s="50">
        <v>204333</v>
      </c>
      <c r="J181" s="52">
        <v>14.58</v>
      </c>
      <c r="K181" s="53">
        <f t="shared" si="5"/>
        <v>5.7414710414382591E-2</v>
      </c>
    </row>
    <row r="182" spans="1:11" ht="17.25" customHeight="1" x14ac:dyDescent="0.25">
      <c r="A182" s="150"/>
      <c r="B182" s="161"/>
      <c r="C182" s="107" t="s">
        <v>21</v>
      </c>
      <c r="D182" s="22"/>
      <c r="E182" s="154" t="s">
        <v>184</v>
      </c>
      <c r="F182" s="155"/>
      <c r="G182" s="54">
        <v>40000</v>
      </c>
      <c r="H182" s="55">
        <v>40000</v>
      </c>
      <c r="I182" s="54">
        <v>0</v>
      </c>
      <c r="J182" s="56">
        <v>0</v>
      </c>
      <c r="K182" s="57">
        <f t="shared" si="5"/>
        <v>0</v>
      </c>
    </row>
    <row r="183" spans="1:11" ht="26.25" customHeight="1" x14ac:dyDescent="0.25">
      <c r="A183" s="150"/>
      <c r="B183" s="161"/>
      <c r="C183" s="107" t="s">
        <v>21</v>
      </c>
      <c r="D183" s="22" t="s">
        <v>29</v>
      </c>
      <c r="E183" s="154" t="s">
        <v>185</v>
      </c>
      <c r="F183" s="155"/>
      <c r="G183" s="54">
        <v>1236150</v>
      </c>
      <c r="H183" s="55">
        <v>1236150</v>
      </c>
      <c r="I183" s="54">
        <v>151923</v>
      </c>
      <c r="J183" s="56">
        <v>12.29</v>
      </c>
      <c r="K183" s="57">
        <f t="shared" si="5"/>
        <v>4.2688234647777143E-2</v>
      </c>
    </row>
    <row r="184" spans="1:11" ht="13.5" customHeight="1" x14ac:dyDescent="0.25">
      <c r="A184" s="150"/>
      <c r="B184" s="161"/>
      <c r="C184" s="107" t="s">
        <v>21</v>
      </c>
      <c r="D184" s="22"/>
      <c r="E184" s="154" t="s">
        <v>186</v>
      </c>
      <c r="F184" s="155"/>
      <c r="G184" s="54">
        <v>23073</v>
      </c>
      <c r="H184" s="55">
        <v>23073</v>
      </c>
      <c r="I184" s="54">
        <v>0</v>
      </c>
      <c r="J184" s="56">
        <v>0</v>
      </c>
      <c r="K184" s="57">
        <f t="shared" si="5"/>
        <v>0</v>
      </c>
    </row>
    <row r="185" spans="1:11" ht="15" customHeight="1" x14ac:dyDescent="0.25">
      <c r="A185" s="150"/>
      <c r="B185" s="161"/>
      <c r="C185" s="107" t="s">
        <v>21</v>
      </c>
      <c r="D185" s="22"/>
      <c r="E185" s="154" t="s">
        <v>187</v>
      </c>
      <c r="F185" s="155"/>
      <c r="G185" s="54">
        <v>4500</v>
      </c>
      <c r="H185" s="55">
        <v>4500</v>
      </c>
      <c r="I185" s="54">
        <v>0</v>
      </c>
      <c r="J185" s="56">
        <v>0</v>
      </c>
      <c r="K185" s="57">
        <f t="shared" si="5"/>
        <v>0</v>
      </c>
    </row>
    <row r="186" spans="1:11" ht="36" customHeight="1" x14ac:dyDescent="0.25">
      <c r="A186" s="150"/>
      <c r="B186" s="161"/>
      <c r="C186" s="120" t="s">
        <v>25</v>
      </c>
      <c r="D186" s="26" t="s">
        <v>29</v>
      </c>
      <c r="E186" s="154" t="s">
        <v>188</v>
      </c>
      <c r="F186" s="155"/>
      <c r="G186" s="54">
        <v>98000</v>
      </c>
      <c r="H186" s="55">
        <v>98000</v>
      </c>
      <c r="I186" s="54">
        <v>52410</v>
      </c>
      <c r="J186" s="56">
        <v>53.48</v>
      </c>
      <c r="K186" s="57">
        <f t="shared" si="5"/>
        <v>1.4726475766605452E-2</v>
      </c>
    </row>
    <row r="187" spans="1:11" ht="20.25" customHeight="1" x14ac:dyDescent="0.25">
      <c r="A187" s="147" t="s">
        <v>189</v>
      </c>
      <c r="B187" s="148"/>
      <c r="C187" s="148"/>
      <c r="D187" s="148"/>
      <c r="E187" s="148"/>
      <c r="F187" s="148"/>
      <c r="G187" s="46">
        <v>84674095</v>
      </c>
      <c r="H187" s="47">
        <v>84992440</v>
      </c>
      <c r="I187" s="46">
        <v>37119020</v>
      </c>
      <c r="J187" s="48">
        <v>43.67</v>
      </c>
      <c r="K187" s="49">
        <f t="shared" si="5"/>
        <v>10.429924604276724</v>
      </c>
    </row>
    <row r="188" spans="1:11" ht="14.25" customHeight="1" x14ac:dyDescent="0.25">
      <c r="A188" s="150" t="s">
        <v>19</v>
      </c>
      <c r="B188" s="152" t="s">
        <v>190</v>
      </c>
      <c r="C188" s="153"/>
      <c r="D188" s="153"/>
      <c r="E188" s="153"/>
      <c r="F188" s="153"/>
      <c r="G188" s="50">
        <v>1625944</v>
      </c>
      <c r="H188" s="51">
        <v>1625956</v>
      </c>
      <c r="I188" s="50">
        <v>738526</v>
      </c>
      <c r="J188" s="52">
        <v>45.42</v>
      </c>
      <c r="K188" s="53">
        <f t="shared" si="5"/>
        <v>0.20751545968342033</v>
      </c>
    </row>
    <row r="189" spans="1:11" ht="12.75" customHeight="1" x14ac:dyDescent="0.25">
      <c r="A189" s="150"/>
      <c r="B189" s="161"/>
      <c r="C189" s="107" t="s">
        <v>21</v>
      </c>
      <c r="D189" s="22"/>
      <c r="E189" s="154" t="s">
        <v>191</v>
      </c>
      <c r="F189" s="155"/>
      <c r="G189" s="54">
        <v>39100</v>
      </c>
      <c r="H189" s="55">
        <v>39100</v>
      </c>
      <c r="I189" s="54">
        <v>22442</v>
      </c>
      <c r="J189" s="56">
        <v>57.4</v>
      </c>
      <c r="K189" s="57">
        <f t="shared" si="5"/>
        <v>6.3058876007280971E-3</v>
      </c>
    </row>
    <row r="190" spans="1:11" ht="12.75" customHeight="1" x14ac:dyDescent="0.25">
      <c r="A190" s="150"/>
      <c r="B190" s="161"/>
      <c r="C190" s="107" t="s">
        <v>21</v>
      </c>
      <c r="D190" s="22"/>
      <c r="E190" s="154" t="s">
        <v>192</v>
      </c>
      <c r="F190" s="155"/>
      <c r="G190" s="54">
        <v>6900</v>
      </c>
      <c r="H190" s="55">
        <v>6900</v>
      </c>
      <c r="I190" s="54">
        <v>2324</v>
      </c>
      <c r="J190" s="56">
        <v>33.68</v>
      </c>
      <c r="K190" s="57">
        <f t="shared" si="5"/>
        <v>6.5301144212156213E-4</v>
      </c>
    </row>
    <row r="191" spans="1:11" ht="12.75" customHeight="1" x14ac:dyDescent="0.25">
      <c r="A191" s="42" t="s">
        <v>19</v>
      </c>
      <c r="B191" s="25"/>
      <c r="C191" s="107" t="s">
        <v>21</v>
      </c>
      <c r="D191" s="22"/>
      <c r="E191" s="154" t="s">
        <v>193</v>
      </c>
      <c r="F191" s="155"/>
      <c r="G191" s="54">
        <v>1553364</v>
      </c>
      <c r="H191" s="55">
        <v>1553364</v>
      </c>
      <c r="I191" s="54">
        <v>703474</v>
      </c>
      <c r="J191" s="56">
        <v>45.29</v>
      </c>
      <c r="K191" s="57">
        <f t="shared" si="5"/>
        <v>0.19766633874140441</v>
      </c>
    </row>
    <row r="192" spans="1:11" ht="25.5" customHeight="1" x14ac:dyDescent="0.25">
      <c r="A192" s="42"/>
      <c r="B192" s="25"/>
      <c r="C192" s="107" t="s">
        <v>21</v>
      </c>
      <c r="D192" s="22"/>
      <c r="E192" s="154" t="s">
        <v>194</v>
      </c>
      <c r="F192" s="155"/>
      <c r="G192" s="54">
        <v>26580</v>
      </c>
      <c r="H192" s="55">
        <v>26580</v>
      </c>
      <c r="I192" s="54">
        <v>10274</v>
      </c>
      <c r="J192" s="56">
        <v>38.65</v>
      </c>
      <c r="K192" s="57">
        <f t="shared" si="5"/>
        <v>2.8868500672792298E-3</v>
      </c>
    </row>
    <row r="193" spans="1:11" ht="15.75" customHeight="1" x14ac:dyDescent="0.25">
      <c r="A193" s="42"/>
      <c r="B193" s="25"/>
      <c r="C193" s="107" t="s">
        <v>21</v>
      </c>
      <c r="D193" s="22"/>
      <c r="E193" s="154" t="s">
        <v>195</v>
      </c>
      <c r="F193" s="155"/>
      <c r="G193" s="54">
        <v>0</v>
      </c>
      <c r="H193" s="55">
        <v>12</v>
      </c>
      <c r="I193" s="54">
        <v>12</v>
      </c>
      <c r="J193" s="56">
        <v>100</v>
      </c>
      <c r="K193" s="57">
        <f t="shared" si="5"/>
        <v>3.3718318870304409E-6</v>
      </c>
    </row>
    <row r="194" spans="1:11" ht="14.25" customHeight="1" x14ac:dyDescent="0.25">
      <c r="A194" s="150" t="s">
        <v>19</v>
      </c>
      <c r="B194" s="152" t="s">
        <v>196</v>
      </c>
      <c r="C194" s="153"/>
      <c r="D194" s="153"/>
      <c r="E194" s="153"/>
      <c r="F194" s="153"/>
      <c r="G194" s="50">
        <v>1171228</v>
      </c>
      <c r="H194" s="51">
        <v>1171228</v>
      </c>
      <c r="I194" s="50">
        <v>501978</v>
      </c>
      <c r="J194" s="52">
        <v>42.86</v>
      </c>
      <c r="K194" s="53">
        <f t="shared" si="5"/>
        <v>0.1410487855823139</v>
      </c>
    </row>
    <row r="195" spans="1:11" ht="12.75" customHeight="1" x14ac:dyDescent="0.25">
      <c r="A195" s="150"/>
      <c r="B195" s="161"/>
      <c r="C195" s="107" t="s">
        <v>21</v>
      </c>
      <c r="D195" s="22"/>
      <c r="E195" s="154" t="s">
        <v>197</v>
      </c>
      <c r="F195" s="155"/>
      <c r="G195" s="54">
        <v>895384</v>
      </c>
      <c r="H195" s="55">
        <v>893384</v>
      </c>
      <c r="I195" s="54">
        <v>391818</v>
      </c>
      <c r="J195" s="56">
        <v>43.86</v>
      </c>
      <c r="K195" s="57">
        <f t="shared" si="5"/>
        <v>0.11009536885937446</v>
      </c>
    </row>
    <row r="196" spans="1:11" ht="12.75" customHeight="1" x14ac:dyDescent="0.25">
      <c r="A196" s="150"/>
      <c r="B196" s="161"/>
      <c r="C196" s="107" t="s">
        <v>21</v>
      </c>
      <c r="D196" s="22"/>
      <c r="E196" s="154" t="s">
        <v>198</v>
      </c>
      <c r="F196" s="155"/>
      <c r="G196" s="54">
        <v>17000</v>
      </c>
      <c r="H196" s="55">
        <v>17000</v>
      </c>
      <c r="I196" s="54">
        <v>0</v>
      </c>
      <c r="J196" s="56">
        <v>0</v>
      </c>
      <c r="K196" s="57">
        <f t="shared" si="5"/>
        <v>0</v>
      </c>
    </row>
    <row r="197" spans="1:11" ht="12.75" customHeight="1" x14ac:dyDescent="0.25">
      <c r="A197" s="150"/>
      <c r="B197" s="161"/>
      <c r="C197" s="107" t="s">
        <v>21</v>
      </c>
      <c r="D197" s="22"/>
      <c r="E197" s="154" t="s">
        <v>199</v>
      </c>
      <c r="F197" s="155"/>
      <c r="G197" s="54">
        <v>5500</v>
      </c>
      <c r="H197" s="55">
        <v>5500</v>
      </c>
      <c r="I197" s="54">
        <v>1390</v>
      </c>
      <c r="J197" s="56">
        <v>25.28</v>
      </c>
      <c r="K197" s="57">
        <f t="shared" ref="K197:K260" si="6">I197/$I$8*100</f>
        <v>3.9057052691435944E-4</v>
      </c>
    </row>
    <row r="198" spans="1:11" ht="12.75" customHeight="1" x14ac:dyDescent="0.25">
      <c r="A198" s="150"/>
      <c r="B198" s="161"/>
      <c r="C198" s="107" t="s">
        <v>21</v>
      </c>
      <c r="D198" s="22"/>
      <c r="E198" s="154" t="s">
        <v>200</v>
      </c>
      <c r="F198" s="155"/>
      <c r="G198" s="54">
        <v>253344</v>
      </c>
      <c r="H198" s="55">
        <v>255344</v>
      </c>
      <c r="I198" s="54">
        <v>108770</v>
      </c>
      <c r="J198" s="56">
        <v>42.6</v>
      </c>
      <c r="K198" s="57">
        <f t="shared" si="6"/>
        <v>3.0562846196025093E-2</v>
      </c>
    </row>
    <row r="199" spans="1:11" ht="15.75" customHeight="1" x14ac:dyDescent="0.25">
      <c r="A199" s="150"/>
      <c r="B199" s="152" t="s">
        <v>201</v>
      </c>
      <c r="C199" s="153"/>
      <c r="D199" s="153"/>
      <c r="E199" s="153"/>
      <c r="F199" s="153"/>
      <c r="G199" s="50">
        <v>76491611</v>
      </c>
      <c r="H199" s="51">
        <v>76489691</v>
      </c>
      <c r="I199" s="50">
        <v>33554306</v>
      </c>
      <c r="J199" s="52">
        <v>43.87</v>
      </c>
      <c r="K199" s="53">
        <f t="shared" si="6"/>
        <v>9.4282899098314061</v>
      </c>
    </row>
    <row r="200" spans="1:11" ht="12.75" customHeight="1" x14ac:dyDescent="0.25">
      <c r="A200" s="150"/>
      <c r="B200" s="161"/>
      <c r="C200" s="107" t="s">
        <v>21</v>
      </c>
      <c r="D200" s="22" t="s">
        <v>29</v>
      </c>
      <c r="E200" s="154" t="s">
        <v>202</v>
      </c>
      <c r="F200" s="155"/>
      <c r="G200" s="54">
        <v>25037422</v>
      </c>
      <c r="H200" s="55">
        <v>24787422</v>
      </c>
      <c r="I200" s="54">
        <v>10708390</v>
      </c>
      <c r="J200" s="56">
        <v>43.2</v>
      </c>
      <c r="K200" s="57">
        <f t="shared" si="6"/>
        <v>3.0089075717298255</v>
      </c>
    </row>
    <row r="201" spans="1:11" ht="27" customHeight="1" x14ac:dyDescent="0.25">
      <c r="A201" s="150"/>
      <c r="B201" s="161"/>
      <c r="C201" s="107" t="s">
        <v>21</v>
      </c>
      <c r="D201" s="22" t="s">
        <v>29</v>
      </c>
      <c r="E201" s="154" t="s">
        <v>203</v>
      </c>
      <c r="F201" s="155"/>
      <c r="G201" s="54">
        <v>1087571</v>
      </c>
      <c r="H201" s="55">
        <v>1087571</v>
      </c>
      <c r="I201" s="54">
        <v>132201</v>
      </c>
      <c r="J201" s="56">
        <v>12.16</v>
      </c>
      <c r="K201" s="57">
        <f t="shared" si="6"/>
        <v>3.7146628941442619E-2</v>
      </c>
    </row>
    <row r="202" spans="1:11" ht="12.75" customHeight="1" x14ac:dyDescent="0.25">
      <c r="A202" s="150"/>
      <c r="B202" s="161"/>
      <c r="C202" s="107" t="s">
        <v>21</v>
      </c>
      <c r="D202" s="22" t="s">
        <v>29</v>
      </c>
      <c r="E202" s="154" t="s">
        <v>204</v>
      </c>
      <c r="F202" s="155"/>
      <c r="G202" s="54">
        <v>270000</v>
      </c>
      <c r="H202" s="55">
        <v>270000</v>
      </c>
      <c r="I202" s="54">
        <v>106549</v>
      </c>
      <c r="J202" s="56">
        <v>39.46</v>
      </c>
      <c r="K202" s="57">
        <f t="shared" si="6"/>
        <v>2.9938776310933876E-2</v>
      </c>
    </row>
    <row r="203" spans="1:11" ht="24.75" customHeight="1" x14ac:dyDescent="0.25">
      <c r="A203" s="150"/>
      <c r="B203" s="161"/>
      <c r="C203" s="107" t="s">
        <v>21</v>
      </c>
      <c r="D203" s="22"/>
      <c r="E203" s="154" t="s">
        <v>191</v>
      </c>
      <c r="F203" s="155"/>
      <c r="G203" s="54">
        <v>29661953</v>
      </c>
      <c r="H203" s="55">
        <v>29661953</v>
      </c>
      <c r="I203" s="54">
        <v>14924301</v>
      </c>
      <c r="J203" s="56">
        <v>50.31</v>
      </c>
      <c r="K203" s="57">
        <f t="shared" si="6"/>
        <v>4.1935195002866914</v>
      </c>
    </row>
    <row r="204" spans="1:11" ht="16.5" customHeight="1" x14ac:dyDescent="0.25">
      <c r="A204" s="150"/>
      <c r="B204" s="161"/>
      <c r="C204" s="107" t="s">
        <v>21</v>
      </c>
      <c r="D204" s="22"/>
      <c r="E204" s="154" t="s">
        <v>192</v>
      </c>
      <c r="F204" s="155"/>
      <c r="G204" s="54">
        <v>5810064</v>
      </c>
      <c r="H204" s="55">
        <v>5810064</v>
      </c>
      <c r="I204" s="54">
        <v>2311579</v>
      </c>
      <c r="J204" s="56">
        <v>39.79</v>
      </c>
      <c r="K204" s="57">
        <f t="shared" si="6"/>
        <v>0.649521315132495</v>
      </c>
    </row>
    <row r="205" spans="1:11" ht="12.75" customHeight="1" x14ac:dyDescent="0.25">
      <c r="A205" s="150"/>
      <c r="B205" s="161"/>
      <c r="C205" s="107" t="s">
        <v>21</v>
      </c>
      <c r="D205" s="22"/>
      <c r="E205" s="154" t="s">
        <v>205</v>
      </c>
      <c r="F205" s="155"/>
      <c r="G205" s="54">
        <v>755724</v>
      </c>
      <c r="H205" s="55">
        <v>755724</v>
      </c>
      <c r="I205" s="54">
        <v>566792</v>
      </c>
      <c r="J205" s="56">
        <v>75</v>
      </c>
      <c r="K205" s="57">
        <f t="shared" si="6"/>
        <v>0.15926061157614649</v>
      </c>
    </row>
    <row r="206" spans="1:11" ht="12.75" customHeight="1" x14ac:dyDescent="0.25">
      <c r="A206" s="150"/>
      <c r="B206" s="161"/>
      <c r="C206" s="107" t="s">
        <v>21</v>
      </c>
      <c r="D206" s="22"/>
      <c r="E206" s="154" t="s">
        <v>206</v>
      </c>
      <c r="F206" s="155"/>
      <c r="G206" s="54">
        <v>343000</v>
      </c>
      <c r="H206" s="55">
        <v>343000</v>
      </c>
      <c r="I206" s="54">
        <v>87566</v>
      </c>
      <c r="J206" s="56">
        <v>25.53</v>
      </c>
      <c r="K206" s="57">
        <f t="shared" si="6"/>
        <v>2.4604819251642301E-2</v>
      </c>
    </row>
    <row r="207" spans="1:11" ht="12.75" customHeight="1" x14ac:dyDescent="0.25">
      <c r="A207" s="150"/>
      <c r="B207" s="161"/>
      <c r="C207" s="107" t="s">
        <v>21</v>
      </c>
      <c r="D207" s="22"/>
      <c r="E207" s="154" t="s">
        <v>207</v>
      </c>
      <c r="F207" s="155"/>
      <c r="G207" s="54">
        <v>4815583</v>
      </c>
      <c r="H207" s="55">
        <v>4866663</v>
      </c>
      <c r="I207" s="54">
        <v>1798163</v>
      </c>
      <c r="J207" s="56">
        <v>36.950000000000003</v>
      </c>
      <c r="K207" s="57">
        <f t="shared" si="6"/>
        <v>0.50525861178985998</v>
      </c>
    </row>
    <row r="208" spans="1:11" ht="12.75" customHeight="1" x14ac:dyDescent="0.25">
      <c r="A208" s="150"/>
      <c r="B208" s="161"/>
      <c r="C208" s="107" t="s">
        <v>21</v>
      </c>
      <c r="D208" s="22"/>
      <c r="E208" s="154" t="s">
        <v>208</v>
      </c>
      <c r="F208" s="155"/>
      <c r="G208" s="54">
        <v>5761817</v>
      </c>
      <c r="H208" s="55">
        <v>5761817</v>
      </c>
      <c r="I208" s="54">
        <v>2271393</v>
      </c>
      <c r="J208" s="56">
        <v>39.42</v>
      </c>
      <c r="K208" s="57">
        <f t="shared" si="6"/>
        <v>0.63822961211481122</v>
      </c>
    </row>
    <row r="209" spans="1:11" ht="12.75" customHeight="1" x14ac:dyDescent="0.25">
      <c r="A209" s="42" t="s">
        <v>19</v>
      </c>
      <c r="B209" s="25"/>
      <c r="C209" s="107" t="s">
        <v>21</v>
      </c>
      <c r="D209" s="22"/>
      <c r="E209" s="154" t="s">
        <v>209</v>
      </c>
      <c r="F209" s="155"/>
      <c r="G209" s="54">
        <v>560477</v>
      </c>
      <c r="H209" s="55">
        <v>560477</v>
      </c>
      <c r="I209" s="54">
        <v>257290</v>
      </c>
      <c r="J209" s="56">
        <v>45.91</v>
      </c>
      <c r="K209" s="57">
        <f t="shared" si="6"/>
        <v>7.2294885517838525E-2</v>
      </c>
    </row>
    <row r="210" spans="1:11" ht="12.75" customHeight="1" x14ac:dyDescent="0.25">
      <c r="A210" s="42"/>
      <c r="B210" s="25"/>
      <c r="C210" s="107" t="s">
        <v>21</v>
      </c>
      <c r="D210" s="22"/>
      <c r="E210" s="154" t="s">
        <v>210</v>
      </c>
      <c r="F210" s="155"/>
      <c r="G210" s="54">
        <v>684000</v>
      </c>
      <c r="H210" s="55">
        <v>684000</v>
      </c>
      <c r="I210" s="54">
        <v>281727</v>
      </c>
      <c r="J210" s="56">
        <v>41.19</v>
      </c>
      <c r="K210" s="57">
        <f t="shared" si="6"/>
        <v>7.9161340169785432E-2</v>
      </c>
    </row>
    <row r="211" spans="1:11" ht="12.75" customHeight="1" x14ac:dyDescent="0.25">
      <c r="A211" s="42"/>
      <c r="B211" s="25"/>
      <c r="C211" s="107" t="s">
        <v>21</v>
      </c>
      <c r="D211" s="22"/>
      <c r="E211" s="154" t="s">
        <v>211</v>
      </c>
      <c r="F211" s="155"/>
      <c r="G211" s="54">
        <v>9000</v>
      </c>
      <c r="H211" s="55">
        <v>9000</v>
      </c>
      <c r="I211" s="54">
        <v>1300</v>
      </c>
      <c r="J211" s="56">
        <v>14.44</v>
      </c>
      <c r="K211" s="57">
        <f t="shared" si="6"/>
        <v>3.6528178776163112E-4</v>
      </c>
    </row>
    <row r="212" spans="1:11" ht="12.75" customHeight="1" x14ac:dyDescent="0.25">
      <c r="A212" s="42"/>
      <c r="B212" s="25"/>
      <c r="C212" s="107" t="s">
        <v>21</v>
      </c>
      <c r="D212" s="22"/>
      <c r="E212" s="154" t="s">
        <v>212</v>
      </c>
      <c r="F212" s="155"/>
      <c r="G212" s="54">
        <v>216000</v>
      </c>
      <c r="H212" s="55">
        <v>216000</v>
      </c>
      <c r="I212" s="54">
        <v>196</v>
      </c>
      <c r="J212" s="56">
        <v>0.09</v>
      </c>
      <c r="K212" s="57">
        <f t="shared" si="6"/>
        <v>5.5073254154830542E-5</v>
      </c>
    </row>
    <row r="213" spans="1:11" ht="12.75" customHeight="1" x14ac:dyDescent="0.25">
      <c r="A213" s="42"/>
      <c r="B213" s="25"/>
      <c r="C213" s="107" t="s">
        <v>21</v>
      </c>
      <c r="D213" s="22"/>
      <c r="E213" s="154" t="s">
        <v>213</v>
      </c>
      <c r="F213" s="155"/>
      <c r="G213" s="54">
        <v>130000</v>
      </c>
      <c r="H213" s="55">
        <v>77000</v>
      </c>
      <c r="I213" s="54">
        <v>12230</v>
      </c>
      <c r="J213" s="56">
        <v>15.88</v>
      </c>
      <c r="K213" s="57">
        <f t="shared" si="6"/>
        <v>3.4364586648651919E-3</v>
      </c>
    </row>
    <row r="214" spans="1:11" ht="12.75" customHeight="1" x14ac:dyDescent="0.25">
      <c r="A214" s="150"/>
      <c r="B214" s="161"/>
      <c r="C214" s="120" t="s">
        <v>25</v>
      </c>
      <c r="D214" s="26"/>
      <c r="E214" s="154" t="s">
        <v>214</v>
      </c>
      <c r="F214" s="155"/>
      <c r="G214" s="54">
        <v>150000</v>
      </c>
      <c r="H214" s="55">
        <v>150000</v>
      </c>
      <c r="I214" s="54">
        <v>0</v>
      </c>
      <c r="J214" s="56">
        <v>0</v>
      </c>
      <c r="K214" s="57">
        <f t="shared" si="6"/>
        <v>0</v>
      </c>
    </row>
    <row r="215" spans="1:11" ht="12.75" customHeight="1" x14ac:dyDescent="0.25">
      <c r="A215" s="150"/>
      <c r="B215" s="161"/>
      <c r="C215" s="120" t="s">
        <v>25</v>
      </c>
      <c r="D215" s="26"/>
      <c r="E215" s="154" t="s">
        <v>215</v>
      </c>
      <c r="F215" s="155"/>
      <c r="G215" s="54">
        <v>949000</v>
      </c>
      <c r="H215" s="55">
        <v>949000</v>
      </c>
      <c r="I215" s="54">
        <v>94311</v>
      </c>
      <c r="J215" s="56">
        <v>9.94</v>
      </c>
      <c r="K215" s="57">
        <f t="shared" si="6"/>
        <v>2.6500069758143997E-2</v>
      </c>
    </row>
    <row r="216" spans="1:11" ht="15.75" customHeight="1" x14ac:dyDescent="0.25">
      <c r="A216" s="150"/>
      <c r="B216" s="161"/>
      <c r="C216" s="120" t="s">
        <v>25</v>
      </c>
      <c r="D216" s="26" t="s">
        <v>29</v>
      </c>
      <c r="E216" s="154" t="s">
        <v>216</v>
      </c>
      <c r="F216" s="155"/>
      <c r="G216" s="54">
        <v>250000</v>
      </c>
      <c r="H216" s="55">
        <v>500000</v>
      </c>
      <c r="I216" s="54">
        <v>318</v>
      </c>
      <c r="J216" s="56">
        <v>0.06</v>
      </c>
      <c r="K216" s="57">
        <f t="shared" si="6"/>
        <v>8.9353545006306696E-5</v>
      </c>
    </row>
    <row r="217" spans="1:11" ht="15" customHeight="1" x14ac:dyDescent="0.25">
      <c r="A217" s="42" t="s">
        <v>19</v>
      </c>
      <c r="B217" s="152" t="s">
        <v>217</v>
      </c>
      <c r="C217" s="153"/>
      <c r="D217" s="153"/>
      <c r="E217" s="153"/>
      <c r="F217" s="153"/>
      <c r="G217" s="50">
        <v>981254</v>
      </c>
      <c r="H217" s="51">
        <v>981254</v>
      </c>
      <c r="I217" s="50">
        <v>523151</v>
      </c>
      <c r="J217" s="52">
        <v>53.31</v>
      </c>
      <c r="K217" s="53">
        <f t="shared" si="6"/>
        <v>0.14699810196098853</v>
      </c>
    </row>
    <row r="218" spans="1:11" ht="26.25" customHeight="1" x14ac:dyDescent="0.25">
      <c r="A218" s="42"/>
      <c r="B218" s="112"/>
      <c r="C218" s="107" t="s">
        <v>21</v>
      </c>
      <c r="D218" s="22"/>
      <c r="E218" s="154" t="s">
        <v>218</v>
      </c>
      <c r="F218" s="155"/>
      <c r="G218" s="54">
        <v>981254</v>
      </c>
      <c r="H218" s="55">
        <v>981254</v>
      </c>
      <c r="I218" s="54">
        <v>523151</v>
      </c>
      <c r="J218" s="56">
        <v>53.31</v>
      </c>
      <c r="K218" s="57">
        <f t="shared" si="6"/>
        <v>0.14699810196098853</v>
      </c>
    </row>
    <row r="219" spans="1:11" ht="15.75" customHeight="1" x14ac:dyDescent="0.25">
      <c r="A219" s="121"/>
      <c r="B219" s="165" t="s">
        <v>219</v>
      </c>
      <c r="C219" s="153"/>
      <c r="D219" s="153"/>
      <c r="E219" s="153"/>
      <c r="F219" s="153"/>
      <c r="G219" s="50">
        <v>0</v>
      </c>
      <c r="H219" s="51">
        <v>529600</v>
      </c>
      <c r="I219" s="50">
        <v>186498</v>
      </c>
      <c r="J219" s="52">
        <v>35.21</v>
      </c>
      <c r="K219" s="53">
        <f t="shared" si="6"/>
        <v>5.2403325272283606E-2</v>
      </c>
    </row>
    <row r="220" spans="1:11" ht="26.25" customHeight="1" x14ac:dyDescent="0.25">
      <c r="A220" s="42"/>
      <c r="B220" s="111"/>
      <c r="C220" s="107" t="s">
        <v>21</v>
      </c>
      <c r="D220" s="22" t="s">
        <v>29</v>
      </c>
      <c r="E220" s="154" t="s">
        <v>220</v>
      </c>
      <c r="F220" s="155"/>
      <c r="G220" s="54">
        <v>0</v>
      </c>
      <c r="H220" s="55">
        <v>529600</v>
      </c>
      <c r="I220" s="54">
        <v>186498</v>
      </c>
      <c r="J220" s="56">
        <v>35.21</v>
      </c>
      <c r="K220" s="57">
        <f t="shared" si="6"/>
        <v>5.2403325272283606E-2</v>
      </c>
    </row>
    <row r="221" spans="1:11" ht="15.75" customHeight="1" x14ac:dyDescent="0.25">
      <c r="A221" s="42"/>
      <c r="B221" s="152" t="s">
        <v>221</v>
      </c>
      <c r="C221" s="153"/>
      <c r="D221" s="153"/>
      <c r="E221" s="153"/>
      <c r="F221" s="153"/>
      <c r="G221" s="50">
        <v>2403536</v>
      </c>
      <c r="H221" s="51">
        <v>2193977</v>
      </c>
      <c r="I221" s="50">
        <v>845045</v>
      </c>
      <c r="J221" s="52">
        <v>38.520000000000003</v>
      </c>
      <c r="K221" s="53">
        <f t="shared" si="6"/>
        <v>0.23744580641463661</v>
      </c>
    </row>
    <row r="222" spans="1:11" ht="12.75" customHeight="1" x14ac:dyDescent="0.25">
      <c r="A222" s="42"/>
      <c r="B222" s="181"/>
      <c r="C222" s="107" t="s">
        <v>21</v>
      </c>
      <c r="D222" s="22"/>
      <c r="E222" s="154" t="s">
        <v>222</v>
      </c>
      <c r="F222" s="155"/>
      <c r="G222" s="54">
        <v>196250</v>
      </c>
      <c r="H222" s="55">
        <v>196250</v>
      </c>
      <c r="I222" s="54">
        <v>30140</v>
      </c>
      <c r="J222" s="56">
        <v>15.36</v>
      </c>
      <c r="K222" s="57">
        <f t="shared" si="6"/>
        <v>8.468917756258125E-3</v>
      </c>
    </row>
    <row r="223" spans="1:11" ht="12.75" customHeight="1" x14ac:dyDescent="0.25">
      <c r="A223" s="42"/>
      <c r="B223" s="181"/>
      <c r="C223" s="107" t="s">
        <v>21</v>
      </c>
      <c r="D223" s="22"/>
      <c r="E223" s="154" t="s">
        <v>223</v>
      </c>
      <c r="F223" s="155"/>
      <c r="G223" s="54">
        <v>2135989</v>
      </c>
      <c r="H223" s="55">
        <v>1981817</v>
      </c>
      <c r="I223" s="54">
        <v>807831</v>
      </c>
      <c r="J223" s="56">
        <v>40.76</v>
      </c>
      <c r="K223" s="57">
        <f t="shared" si="6"/>
        <v>0.22698919376097404</v>
      </c>
    </row>
    <row r="224" spans="1:11" ht="12.75" customHeight="1" x14ac:dyDescent="0.25">
      <c r="A224" s="42"/>
      <c r="B224" s="181"/>
      <c r="C224" s="107" t="s">
        <v>21</v>
      </c>
      <c r="D224" s="22"/>
      <c r="E224" s="154" t="s">
        <v>224</v>
      </c>
      <c r="F224" s="155"/>
      <c r="G224" s="54">
        <v>71297</v>
      </c>
      <c r="H224" s="55">
        <v>10910</v>
      </c>
      <c r="I224" s="54">
        <v>2400</v>
      </c>
      <c r="J224" s="56">
        <v>22</v>
      </c>
      <c r="K224" s="57">
        <f t="shared" si="6"/>
        <v>6.7436637740608829E-4</v>
      </c>
    </row>
    <row r="225" spans="1:11" ht="12.75" customHeight="1" x14ac:dyDescent="0.25">
      <c r="A225" s="44"/>
      <c r="B225" s="182"/>
      <c r="C225" s="107" t="s">
        <v>21</v>
      </c>
      <c r="D225" s="22"/>
      <c r="E225" s="156" t="s">
        <v>225</v>
      </c>
      <c r="F225" s="157"/>
      <c r="G225" s="62">
        <v>0</v>
      </c>
      <c r="H225" s="63">
        <v>0</v>
      </c>
      <c r="I225" s="62">
        <v>0</v>
      </c>
      <c r="J225" s="64">
        <v>0</v>
      </c>
      <c r="K225" s="65">
        <f t="shared" si="6"/>
        <v>0</v>
      </c>
    </row>
    <row r="226" spans="1:11" ht="12.75" customHeight="1" x14ac:dyDescent="0.25">
      <c r="A226" s="42"/>
      <c r="B226" s="25"/>
      <c r="C226" s="32" t="s">
        <v>25</v>
      </c>
      <c r="D226" s="71"/>
      <c r="E226" s="179" t="s">
        <v>214</v>
      </c>
      <c r="F226" s="180"/>
      <c r="G226" s="116">
        <v>0</v>
      </c>
      <c r="H226" s="117">
        <v>5000</v>
      </c>
      <c r="I226" s="116">
        <v>4674</v>
      </c>
      <c r="J226" s="118">
        <v>93.48</v>
      </c>
      <c r="K226" s="119">
        <f t="shared" si="6"/>
        <v>1.3133285199983568E-3</v>
      </c>
    </row>
    <row r="227" spans="1:11" ht="14.25" customHeight="1" x14ac:dyDescent="0.25">
      <c r="A227" s="42" t="s">
        <v>19</v>
      </c>
      <c r="B227" s="152" t="s">
        <v>226</v>
      </c>
      <c r="C227" s="153"/>
      <c r="D227" s="153"/>
      <c r="E227" s="153"/>
      <c r="F227" s="184"/>
      <c r="G227" s="50">
        <v>2000522</v>
      </c>
      <c r="H227" s="51">
        <v>2000734</v>
      </c>
      <c r="I227" s="50">
        <v>769515</v>
      </c>
      <c r="J227" s="52">
        <v>38.46</v>
      </c>
      <c r="K227" s="53">
        <f t="shared" si="6"/>
        <v>0.21622293454568584</v>
      </c>
    </row>
    <row r="228" spans="1:11" ht="12.75" customHeight="1" x14ac:dyDescent="0.25">
      <c r="A228" s="42"/>
      <c r="B228" s="28"/>
      <c r="C228" s="107" t="s">
        <v>21</v>
      </c>
      <c r="D228" s="22"/>
      <c r="E228" s="154" t="s">
        <v>227</v>
      </c>
      <c r="F228" s="155"/>
      <c r="G228" s="54">
        <v>79000</v>
      </c>
      <c r="H228" s="55">
        <v>79000</v>
      </c>
      <c r="I228" s="54">
        <v>16634</v>
      </c>
      <c r="J228" s="56">
        <v>21.06</v>
      </c>
      <c r="K228" s="57">
        <f t="shared" si="6"/>
        <v>4.6739209674053631E-3</v>
      </c>
    </row>
    <row r="229" spans="1:11" ht="12.75" customHeight="1" x14ac:dyDescent="0.25">
      <c r="A229" s="42"/>
      <c r="B229" s="29"/>
      <c r="C229" s="107" t="s">
        <v>21</v>
      </c>
      <c r="D229" s="22"/>
      <c r="E229" s="154" t="s">
        <v>228</v>
      </c>
      <c r="F229" s="155"/>
      <c r="G229" s="54">
        <v>120000</v>
      </c>
      <c r="H229" s="55">
        <v>145400</v>
      </c>
      <c r="I229" s="54">
        <v>46424</v>
      </c>
      <c r="J229" s="56">
        <v>31.93</v>
      </c>
      <c r="K229" s="57">
        <f t="shared" si="6"/>
        <v>1.3044493626958434E-2</v>
      </c>
    </row>
    <row r="230" spans="1:11" ht="12.75" customHeight="1" x14ac:dyDescent="0.25">
      <c r="A230" s="42"/>
      <c r="B230" s="29"/>
      <c r="C230" s="107" t="s">
        <v>21</v>
      </c>
      <c r="D230" s="22"/>
      <c r="E230" s="154" t="s">
        <v>229</v>
      </c>
      <c r="F230" s="155"/>
      <c r="G230" s="54">
        <v>31820</v>
      </c>
      <c r="H230" s="55">
        <v>22000</v>
      </c>
      <c r="I230" s="54">
        <v>1215</v>
      </c>
      <c r="J230" s="56">
        <v>5.52</v>
      </c>
      <c r="K230" s="57">
        <f t="shared" si="6"/>
        <v>3.4139797856183216E-4</v>
      </c>
    </row>
    <row r="231" spans="1:11" ht="12.75" customHeight="1" x14ac:dyDescent="0.25">
      <c r="A231" s="42"/>
      <c r="B231" s="29"/>
      <c r="C231" s="107" t="s">
        <v>21</v>
      </c>
      <c r="D231" s="22"/>
      <c r="E231" s="156" t="s">
        <v>230</v>
      </c>
      <c r="F231" s="157"/>
      <c r="G231" s="62">
        <v>108235</v>
      </c>
      <c r="H231" s="63">
        <v>132235</v>
      </c>
      <c r="I231" s="62">
        <v>56380</v>
      </c>
      <c r="J231" s="64">
        <v>42.64</v>
      </c>
      <c r="K231" s="65">
        <f t="shared" si="6"/>
        <v>1.5841990149231357E-2</v>
      </c>
    </row>
    <row r="232" spans="1:11" ht="12.75" customHeight="1" x14ac:dyDescent="0.25">
      <c r="A232" s="42"/>
      <c r="B232" s="29"/>
      <c r="C232" s="33" t="s">
        <v>21</v>
      </c>
      <c r="D232" s="23"/>
      <c r="E232" s="179" t="s">
        <v>231</v>
      </c>
      <c r="F232" s="180"/>
      <c r="G232" s="116">
        <v>103300</v>
      </c>
      <c r="H232" s="117">
        <v>103300</v>
      </c>
      <c r="I232" s="116">
        <v>80358</v>
      </c>
      <c r="J232" s="118">
        <v>77.790000000000006</v>
      </c>
      <c r="K232" s="119">
        <f t="shared" si="6"/>
        <v>2.2579472231499351E-2</v>
      </c>
    </row>
    <row r="233" spans="1:11" ht="12.75" customHeight="1" x14ac:dyDescent="0.25">
      <c r="A233" s="42"/>
      <c r="B233" s="29"/>
      <c r="C233" s="107" t="s">
        <v>21</v>
      </c>
      <c r="D233" s="22"/>
      <c r="E233" s="154" t="s">
        <v>232</v>
      </c>
      <c r="F233" s="155"/>
      <c r="G233" s="54">
        <v>39590</v>
      </c>
      <c r="H233" s="55">
        <v>7903</v>
      </c>
      <c r="I233" s="54">
        <v>0</v>
      </c>
      <c r="J233" s="56">
        <v>0</v>
      </c>
      <c r="K233" s="57">
        <f t="shared" si="6"/>
        <v>0</v>
      </c>
    </row>
    <row r="234" spans="1:11" ht="30" customHeight="1" x14ac:dyDescent="0.25">
      <c r="A234" s="42"/>
      <c r="B234" s="29"/>
      <c r="C234" s="107" t="s">
        <v>21</v>
      </c>
      <c r="D234" s="22"/>
      <c r="E234" s="154" t="s">
        <v>233</v>
      </c>
      <c r="F234" s="155"/>
      <c r="G234" s="54">
        <v>397500</v>
      </c>
      <c r="H234" s="55">
        <v>316300</v>
      </c>
      <c r="I234" s="54">
        <v>128699</v>
      </c>
      <c r="J234" s="56">
        <v>40.69</v>
      </c>
      <c r="K234" s="57">
        <f t="shared" si="6"/>
        <v>3.6162616002410899E-2</v>
      </c>
    </row>
    <row r="235" spans="1:11" ht="25.5" customHeight="1" x14ac:dyDescent="0.25">
      <c r="A235" s="42"/>
      <c r="B235" s="29"/>
      <c r="C235" s="107" t="s">
        <v>21</v>
      </c>
      <c r="D235" s="22"/>
      <c r="E235" s="154" t="s">
        <v>234</v>
      </c>
      <c r="F235" s="155"/>
      <c r="G235" s="54">
        <v>50000</v>
      </c>
      <c r="H235" s="55">
        <v>50000</v>
      </c>
      <c r="I235" s="54">
        <v>8204</v>
      </c>
      <c r="J235" s="56">
        <v>16.41</v>
      </c>
      <c r="K235" s="57">
        <f t="shared" si="6"/>
        <v>2.3052090667664785E-3</v>
      </c>
    </row>
    <row r="236" spans="1:11" ht="12.75" customHeight="1" x14ac:dyDescent="0.25">
      <c r="A236" s="42"/>
      <c r="B236" s="29"/>
      <c r="C236" s="107" t="s">
        <v>21</v>
      </c>
      <c r="D236" s="22"/>
      <c r="E236" s="154" t="s">
        <v>235</v>
      </c>
      <c r="F236" s="155"/>
      <c r="G236" s="54">
        <v>15000</v>
      </c>
      <c r="H236" s="55">
        <v>15000</v>
      </c>
      <c r="I236" s="54">
        <v>15000</v>
      </c>
      <c r="J236" s="56">
        <v>100</v>
      </c>
      <c r="K236" s="57">
        <f t="shared" si="6"/>
        <v>4.214789858788052E-3</v>
      </c>
    </row>
    <row r="237" spans="1:11" ht="12.75" customHeight="1" x14ac:dyDescent="0.25">
      <c r="A237" s="42"/>
      <c r="B237" s="29"/>
      <c r="C237" s="107" t="s">
        <v>21</v>
      </c>
      <c r="D237" s="22"/>
      <c r="E237" s="154" t="s">
        <v>236</v>
      </c>
      <c r="F237" s="155"/>
      <c r="G237" s="54">
        <v>215000</v>
      </c>
      <c r="H237" s="55">
        <v>215000</v>
      </c>
      <c r="I237" s="54">
        <v>166326</v>
      </c>
      <c r="J237" s="56">
        <v>77.36</v>
      </c>
      <c r="K237" s="57">
        <f t="shared" si="6"/>
        <v>4.673527587018543E-2</v>
      </c>
    </row>
    <row r="238" spans="1:11" ht="12.75" customHeight="1" x14ac:dyDescent="0.25">
      <c r="A238" s="42"/>
      <c r="B238" s="29"/>
      <c r="C238" s="107" t="s">
        <v>21</v>
      </c>
      <c r="D238" s="22"/>
      <c r="E238" s="154" t="s">
        <v>237</v>
      </c>
      <c r="F238" s="155"/>
      <c r="G238" s="54">
        <v>806077</v>
      </c>
      <c r="H238" s="55">
        <v>664227</v>
      </c>
      <c r="I238" s="54">
        <v>99167</v>
      </c>
      <c r="J238" s="56">
        <v>14.93</v>
      </c>
      <c r="K238" s="57">
        <f t="shared" si="6"/>
        <v>2.7864537728428979E-2</v>
      </c>
    </row>
    <row r="239" spans="1:11" ht="12.75" customHeight="1" x14ac:dyDescent="0.25">
      <c r="A239" s="42"/>
      <c r="B239" s="29"/>
      <c r="C239" s="107" t="s">
        <v>21</v>
      </c>
      <c r="D239" s="22"/>
      <c r="E239" s="154" t="s">
        <v>238</v>
      </c>
      <c r="F239" s="155"/>
      <c r="G239" s="54">
        <v>0</v>
      </c>
      <c r="H239" s="55">
        <v>215369</v>
      </c>
      <c r="I239" s="54">
        <v>151108</v>
      </c>
      <c r="J239" s="56">
        <v>70.16</v>
      </c>
      <c r="K239" s="57">
        <f t="shared" si="6"/>
        <v>4.245923106544966E-2</v>
      </c>
    </row>
    <row r="240" spans="1:11" ht="12.75" customHeight="1" x14ac:dyDescent="0.25">
      <c r="A240" s="44"/>
      <c r="B240" s="108"/>
      <c r="C240" s="120" t="s">
        <v>25</v>
      </c>
      <c r="D240" s="22"/>
      <c r="E240" s="156" t="s">
        <v>239</v>
      </c>
      <c r="F240" s="157"/>
      <c r="G240" s="54">
        <v>35000</v>
      </c>
      <c r="H240" s="55">
        <v>35000</v>
      </c>
      <c r="I240" s="54">
        <v>0</v>
      </c>
      <c r="J240" s="56">
        <v>0</v>
      </c>
      <c r="K240" s="57">
        <f t="shared" si="6"/>
        <v>0</v>
      </c>
    </row>
    <row r="241" spans="1:11" ht="20.25" customHeight="1" x14ac:dyDescent="0.25">
      <c r="A241" s="159" t="s">
        <v>240</v>
      </c>
      <c r="B241" s="160"/>
      <c r="C241" s="160"/>
      <c r="D241" s="160"/>
      <c r="E241" s="160"/>
      <c r="F241" s="160"/>
      <c r="G241" s="46">
        <v>451000</v>
      </c>
      <c r="H241" s="47">
        <v>451000</v>
      </c>
      <c r="I241" s="46">
        <v>414077</v>
      </c>
      <c r="J241" s="48">
        <v>91.81</v>
      </c>
      <c r="K241" s="49">
        <f t="shared" si="6"/>
        <v>0.11634983602382533</v>
      </c>
    </row>
    <row r="242" spans="1:11" ht="15" customHeight="1" x14ac:dyDescent="0.25">
      <c r="A242" s="150" t="s">
        <v>19</v>
      </c>
      <c r="B242" s="152" t="s">
        <v>241</v>
      </c>
      <c r="C242" s="153"/>
      <c r="D242" s="153"/>
      <c r="E242" s="153"/>
      <c r="F242" s="153"/>
      <c r="G242" s="50">
        <v>115000</v>
      </c>
      <c r="H242" s="51">
        <v>115000</v>
      </c>
      <c r="I242" s="50">
        <v>115000</v>
      </c>
      <c r="J242" s="52">
        <v>100</v>
      </c>
      <c r="K242" s="53">
        <f t="shared" si="6"/>
        <v>3.2313388917375063E-2</v>
      </c>
    </row>
    <row r="243" spans="1:11" ht="15" customHeight="1" x14ac:dyDescent="0.25">
      <c r="A243" s="150"/>
      <c r="B243" s="111"/>
      <c r="C243" s="107" t="s">
        <v>21</v>
      </c>
      <c r="D243" s="22"/>
      <c r="E243" s="154" t="s">
        <v>242</v>
      </c>
      <c r="F243" s="155"/>
      <c r="G243" s="54">
        <v>115000</v>
      </c>
      <c r="H243" s="55">
        <v>115000</v>
      </c>
      <c r="I243" s="54">
        <v>115000</v>
      </c>
      <c r="J243" s="56">
        <v>100</v>
      </c>
      <c r="K243" s="57">
        <f t="shared" si="6"/>
        <v>3.2313388917375063E-2</v>
      </c>
    </row>
    <row r="244" spans="1:11" ht="15.75" customHeight="1" x14ac:dyDescent="0.25">
      <c r="A244" s="150" t="s">
        <v>19</v>
      </c>
      <c r="B244" s="152" t="s">
        <v>243</v>
      </c>
      <c r="C244" s="153"/>
      <c r="D244" s="153"/>
      <c r="E244" s="153"/>
      <c r="F244" s="153"/>
      <c r="G244" s="50">
        <v>90000</v>
      </c>
      <c r="H244" s="51">
        <v>90000</v>
      </c>
      <c r="I244" s="50">
        <v>90000</v>
      </c>
      <c r="J244" s="52">
        <v>100</v>
      </c>
      <c r="K244" s="53">
        <f t="shared" si="6"/>
        <v>2.5288739152728314E-2</v>
      </c>
    </row>
    <row r="245" spans="1:11" ht="15" customHeight="1" x14ac:dyDescent="0.25">
      <c r="A245" s="150"/>
      <c r="B245" s="111"/>
      <c r="C245" s="107" t="s">
        <v>21</v>
      </c>
      <c r="D245" s="22"/>
      <c r="E245" s="154" t="s">
        <v>242</v>
      </c>
      <c r="F245" s="155"/>
      <c r="G245" s="54">
        <v>90000</v>
      </c>
      <c r="H245" s="55">
        <v>90000</v>
      </c>
      <c r="I245" s="54">
        <v>90000</v>
      </c>
      <c r="J245" s="56">
        <v>100</v>
      </c>
      <c r="K245" s="57">
        <f t="shared" si="6"/>
        <v>2.5288739152728314E-2</v>
      </c>
    </row>
    <row r="246" spans="1:11" ht="15" customHeight="1" x14ac:dyDescent="0.25">
      <c r="A246" s="150"/>
      <c r="B246" s="152" t="s">
        <v>244</v>
      </c>
      <c r="C246" s="153"/>
      <c r="D246" s="153"/>
      <c r="E246" s="153"/>
      <c r="F246" s="153"/>
      <c r="G246" s="50">
        <v>24000</v>
      </c>
      <c r="H246" s="51">
        <v>24000</v>
      </c>
      <c r="I246" s="50">
        <v>14000</v>
      </c>
      <c r="J246" s="52">
        <v>58.33</v>
      </c>
      <c r="K246" s="53">
        <f t="shared" si="6"/>
        <v>3.9338038682021816E-3</v>
      </c>
    </row>
    <row r="247" spans="1:11" ht="15" customHeight="1" x14ac:dyDescent="0.25">
      <c r="A247" s="150"/>
      <c r="B247" s="111"/>
      <c r="C247" s="107" t="s">
        <v>21</v>
      </c>
      <c r="D247" s="22"/>
      <c r="E247" s="154" t="s">
        <v>242</v>
      </c>
      <c r="F247" s="155"/>
      <c r="G247" s="54">
        <v>24000</v>
      </c>
      <c r="H247" s="55">
        <v>24000</v>
      </c>
      <c r="I247" s="54">
        <v>14000</v>
      </c>
      <c r="J247" s="56">
        <v>58.33</v>
      </c>
      <c r="K247" s="57">
        <f t="shared" si="6"/>
        <v>3.9338038682021816E-3</v>
      </c>
    </row>
    <row r="248" spans="1:11" ht="15" customHeight="1" x14ac:dyDescent="0.25">
      <c r="A248" s="150"/>
      <c r="B248" s="152" t="s">
        <v>245</v>
      </c>
      <c r="C248" s="153"/>
      <c r="D248" s="153"/>
      <c r="E248" s="153"/>
      <c r="F248" s="153"/>
      <c r="G248" s="50">
        <v>150000</v>
      </c>
      <c r="H248" s="51">
        <v>150000</v>
      </c>
      <c r="I248" s="50">
        <v>150000</v>
      </c>
      <c r="J248" s="52">
        <v>100</v>
      </c>
      <c r="K248" s="53">
        <f t="shared" si="6"/>
        <v>4.2147898587880518E-2</v>
      </c>
    </row>
    <row r="249" spans="1:11" ht="12.75" customHeight="1" x14ac:dyDescent="0.25">
      <c r="A249" s="150"/>
      <c r="B249" s="111"/>
      <c r="C249" s="107" t="s">
        <v>21</v>
      </c>
      <c r="D249" s="22"/>
      <c r="E249" s="154" t="s">
        <v>242</v>
      </c>
      <c r="F249" s="155"/>
      <c r="G249" s="54">
        <v>150000</v>
      </c>
      <c r="H249" s="55">
        <v>150000</v>
      </c>
      <c r="I249" s="54">
        <v>150000</v>
      </c>
      <c r="J249" s="56">
        <v>100</v>
      </c>
      <c r="K249" s="57">
        <f t="shared" si="6"/>
        <v>4.2147898587880518E-2</v>
      </c>
    </row>
    <row r="250" spans="1:11" ht="15" customHeight="1" x14ac:dyDescent="0.25">
      <c r="A250" s="150"/>
      <c r="B250" s="152" t="s">
        <v>246</v>
      </c>
      <c r="C250" s="153"/>
      <c r="D250" s="153"/>
      <c r="E250" s="153"/>
      <c r="F250" s="153"/>
      <c r="G250" s="50">
        <v>72000</v>
      </c>
      <c r="H250" s="51">
        <v>72000</v>
      </c>
      <c r="I250" s="50">
        <v>45077</v>
      </c>
      <c r="J250" s="52">
        <v>62.61</v>
      </c>
      <c r="K250" s="53">
        <f t="shared" si="6"/>
        <v>1.2666005497639268E-2</v>
      </c>
    </row>
    <row r="251" spans="1:11" ht="15" customHeight="1" x14ac:dyDescent="0.25">
      <c r="A251" s="150"/>
      <c r="B251" s="161"/>
      <c r="C251" s="107" t="s">
        <v>21</v>
      </c>
      <c r="D251" s="22"/>
      <c r="E251" s="154" t="s">
        <v>242</v>
      </c>
      <c r="F251" s="155"/>
      <c r="G251" s="54">
        <v>67000</v>
      </c>
      <c r="H251" s="55">
        <v>67000</v>
      </c>
      <c r="I251" s="54">
        <v>45077</v>
      </c>
      <c r="J251" s="56">
        <v>67.28</v>
      </c>
      <c r="K251" s="57">
        <f t="shared" si="6"/>
        <v>1.2666005497639268E-2</v>
      </c>
    </row>
    <row r="252" spans="1:11" ht="15" customHeight="1" x14ac:dyDescent="0.25">
      <c r="A252" s="150"/>
      <c r="B252" s="161"/>
      <c r="C252" s="107" t="s">
        <v>21</v>
      </c>
      <c r="D252" s="22"/>
      <c r="E252" s="154" t="s">
        <v>247</v>
      </c>
      <c r="F252" s="155"/>
      <c r="G252" s="54">
        <v>5000</v>
      </c>
      <c r="H252" s="55">
        <v>5000</v>
      </c>
      <c r="I252" s="54">
        <v>0</v>
      </c>
      <c r="J252" s="56">
        <v>0</v>
      </c>
      <c r="K252" s="57">
        <f t="shared" si="6"/>
        <v>0</v>
      </c>
    </row>
    <row r="253" spans="1:11" ht="20.25" customHeight="1" x14ac:dyDescent="0.25">
      <c r="A253" s="147" t="s">
        <v>248</v>
      </c>
      <c r="B253" s="190"/>
      <c r="C253" s="190"/>
      <c r="D253" s="190"/>
      <c r="E253" s="190"/>
      <c r="F253" s="190"/>
      <c r="G253" s="46">
        <v>11000000</v>
      </c>
      <c r="H253" s="47">
        <v>11000000</v>
      </c>
      <c r="I253" s="46">
        <v>4554961</v>
      </c>
      <c r="J253" s="48">
        <v>41.41</v>
      </c>
      <c r="K253" s="49">
        <f t="shared" si="6"/>
        <v>1.2798802286650055</v>
      </c>
    </row>
    <row r="254" spans="1:11" ht="30.75" customHeight="1" x14ac:dyDescent="0.25">
      <c r="A254" s="150" t="s">
        <v>19</v>
      </c>
      <c r="B254" s="187" t="s">
        <v>249</v>
      </c>
      <c r="C254" s="188"/>
      <c r="D254" s="188"/>
      <c r="E254" s="188"/>
      <c r="F254" s="189"/>
      <c r="G254" s="70">
        <v>11000000</v>
      </c>
      <c r="H254" s="51">
        <v>11000000</v>
      </c>
      <c r="I254" s="50">
        <v>4554961</v>
      </c>
      <c r="J254" s="52">
        <v>41.41</v>
      </c>
      <c r="K254" s="53">
        <f t="shared" si="6"/>
        <v>1.2798802286650055</v>
      </c>
    </row>
    <row r="255" spans="1:11" ht="14.25" customHeight="1" x14ac:dyDescent="0.25">
      <c r="A255" s="150"/>
      <c r="B255" s="111"/>
      <c r="C255" s="33" t="s">
        <v>21</v>
      </c>
      <c r="D255" s="23"/>
      <c r="E255" s="179" t="s">
        <v>250</v>
      </c>
      <c r="F255" s="180"/>
      <c r="G255" s="54">
        <v>11000000</v>
      </c>
      <c r="H255" s="55">
        <v>11000000</v>
      </c>
      <c r="I255" s="54">
        <v>4554961</v>
      </c>
      <c r="J255" s="56">
        <v>41.41</v>
      </c>
      <c r="K255" s="57">
        <f t="shared" si="6"/>
        <v>1.2798802286650055</v>
      </c>
    </row>
    <row r="256" spans="1:11" ht="20.25" customHeight="1" x14ac:dyDescent="0.25">
      <c r="A256" s="147" t="s">
        <v>251</v>
      </c>
      <c r="B256" s="148"/>
      <c r="C256" s="148"/>
      <c r="D256" s="148"/>
      <c r="E256" s="148"/>
      <c r="F256" s="148"/>
      <c r="G256" s="46">
        <v>31816821</v>
      </c>
      <c r="H256" s="47">
        <v>18394152</v>
      </c>
      <c r="I256" s="46">
        <v>0</v>
      </c>
      <c r="J256" s="48">
        <v>0</v>
      </c>
      <c r="K256" s="49">
        <f t="shared" si="6"/>
        <v>0</v>
      </c>
    </row>
    <row r="257" spans="1:11" ht="15" customHeight="1" x14ac:dyDescent="0.25">
      <c r="A257" s="150" t="s">
        <v>19</v>
      </c>
      <c r="B257" s="152" t="s">
        <v>252</v>
      </c>
      <c r="C257" s="153"/>
      <c r="D257" s="153"/>
      <c r="E257" s="153"/>
      <c r="F257" s="153"/>
      <c r="G257" s="50">
        <v>31816821</v>
      </c>
      <c r="H257" s="51">
        <v>18394152</v>
      </c>
      <c r="I257" s="50">
        <v>0</v>
      </c>
      <c r="J257" s="52">
        <v>0</v>
      </c>
      <c r="K257" s="53">
        <f t="shared" si="6"/>
        <v>0</v>
      </c>
    </row>
    <row r="258" spans="1:11" ht="15" customHeight="1" x14ac:dyDescent="0.25">
      <c r="A258" s="150"/>
      <c r="B258" s="161"/>
      <c r="C258" s="107" t="s">
        <v>21</v>
      </c>
      <c r="D258" s="22"/>
      <c r="E258" s="154" t="s">
        <v>253</v>
      </c>
      <c r="F258" s="155"/>
      <c r="G258" s="54">
        <v>4200000</v>
      </c>
      <c r="H258" s="55">
        <v>3036493</v>
      </c>
      <c r="I258" s="54">
        <v>0</v>
      </c>
      <c r="J258" s="56">
        <v>0</v>
      </c>
      <c r="K258" s="57">
        <f t="shared" si="6"/>
        <v>0</v>
      </c>
    </row>
    <row r="259" spans="1:11" ht="26.25" customHeight="1" x14ac:dyDescent="0.25">
      <c r="A259" s="150"/>
      <c r="B259" s="161"/>
      <c r="C259" s="107" t="s">
        <v>21</v>
      </c>
      <c r="D259" s="22"/>
      <c r="E259" s="154" t="s">
        <v>254</v>
      </c>
      <c r="F259" s="155"/>
      <c r="G259" s="54">
        <v>5000000</v>
      </c>
      <c r="H259" s="55">
        <v>2945793</v>
      </c>
      <c r="I259" s="54">
        <v>0</v>
      </c>
      <c r="J259" s="56">
        <v>0</v>
      </c>
      <c r="K259" s="57">
        <f t="shared" si="6"/>
        <v>0</v>
      </c>
    </row>
    <row r="260" spans="1:11" ht="24.75" customHeight="1" x14ac:dyDescent="0.25">
      <c r="A260" s="150"/>
      <c r="B260" s="161"/>
      <c r="C260" s="107" t="s">
        <v>21</v>
      </c>
      <c r="D260" s="22"/>
      <c r="E260" s="154" t="s">
        <v>255</v>
      </c>
      <c r="F260" s="155"/>
      <c r="G260" s="54">
        <v>3574944</v>
      </c>
      <c r="H260" s="55">
        <v>3574944</v>
      </c>
      <c r="I260" s="54">
        <v>0</v>
      </c>
      <c r="J260" s="56">
        <v>0</v>
      </c>
      <c r="K260" s="57">
        <f t="shared" si="6"/>
        <v>0</v>
      </c>
    </row>
    <row r="261" spans="1:11" ht="16.5" customHeight="1" x14ac:dyDescent="0.25">
      <c r="A261" s="150"/>
      <c r="B261" s="161"/>
      <c r="C261" s="107" t="s">
        <v>21</v>
      </c>
      <c r="D261" s="22"/>
      <c r="E261" s="154" t="s">
        <v>256</v>
      </c>
      <c r="F261" s="155"/>
      <c r="G261" s="54">
        <v>2000000</v>
      </c>
      <c r="H261" s="55">
        <v>2000000</v>
      </c>
      <c r="I261" s="54">
        <v>0</v>
      </c>
      <c r="J261" s="56">
        <v>0</v>
      </c>
      <c r="K261" s="57">
        <f t="shared" ref="K261:K324" si="7">I261/$I$8*100</f>
        <v>0</v>
      </c>
    </row>
    <row r="262" spans="1:11" ht="29.25" customHeight="1" x14ac:dyDescent="0.25">
      <c r="A262" s="150"/>
      <c r="B262" s="161"/>
      <c r="C262" s="107" t="s">
        <v>21</v>
      </c>
      <c r="D262" s="22"/>
      <c r="E262" s="154" t="s">
        <v>257</v>
      </c>
      <c r="F262" s="155"/>
      <c r="G262" s="54">
        <v>2000000</v>
      </c>
      <c r="H262" s="55">
        <v>2000000</v>
      </c>
      <c r="I262" s="54">
        <v>0</v>
      </c>
      <c r="J262" s="56">
        <v>0</v>
      </c>
      <c r="K262" s="57">
        <f t="shared" si="7"/>
        <v>0</v>
      </c>
    </row>
    <row r="263" spans="1:11" ht="27" customHeight="1" x14ac:dyDescent="0.25">
      <c r="A263" s="42" t="s">
        <v>19</v>
      </c>
      <c r="B263" s="25"/>
      <c r="C263" s="107" t="s">
        <v>21</v>
      </c>
      <c r="D263" s="22"/>
      <c r="E263" s="154" t="s">
        <v>258</v>
      </c>
      <c r="F263" s="155"/>
      <c r="G263" s="54">
        <v>800000</v>
      </c>
      <c r="H263" s="55">
        <v>800000</v>
      </c>
      <c r="I263" s="54">
        <v>0</v>
      </c>
      <c r="J263" s="56">
        <v>0</v>
      </c>
      <c r="K263" s="57">
        <f t="shared" si="7"/>
        <v>0</v>
      </c>
    </row>
    <row r="264" spans="1:11" ht="27" customHeight="1" x14ac:dyDescent="0.25">
      <c r="A264" s="42"/>
      <c r="B264" s="25"/>
      <c r="C264" s="107" t="s">
        <v>21</v>
      </c>
      <c r="D264" s="22"/>
      <c r="E264" s="154" t="s">
        <v>259</v>
      </c>
      <c r="F264" s="155"/>
      <c r="G264" s="54">
        <v>200000</v>
      </c>
      <c r="H264" s="55">
        <v>0</v>
      </c>
      <c r="I264" s="54">
        <v>0</v>
      </c>
      <c r="J264" s="56">
        <v>0</v>
      </c>
      <c r="K264" s="57">
        <f t="shared" si="7"/>
        <v>0</v>
      </c>
    </row>
    <row r="265" spans="1:11" ht="32.25" customHeight="1" x14ac:dyDescent="0.25">
      <c r="A265" s="42"/>
      <c r="B265" s="25"/>
      <c r="C265" s="107" t="s">
        <v>21</v>
      </c>
      <c r="D265" s="22"/>
      <c r="E265" s="154" t="s">
        <v>260</v>
      </c>
      <c r="F265" s="155"/>
      <c r="G265" s="54">
        <v>0</v>
      </c>
      <c r="H265" s="55">
        <v>33720</v>
      </c>
      <c r="I265" s="54">
        <v>0</v>
      </c>
      <c r="J265" s="56">
        <v>0</v>
      </c>
      <c r="K265" s="57">
        <f t="shared" si="7"/>
        <v>0</v>
      </c>
    </row>
    <row r="266" spans="1:11" ht="26.25" customHeight="1" x14ac:dyDescent="0.25">
      <c r="A266" s="150"/>
      <c r="B266" s="161"/>
      <c r="C266" s="120" t="s">
        <v>25</v>
      </c>
      <c r="D266" s="26"/>
      <c r="E266" s="154" t="s">
        <v>261</v>
      </c>
      <c r="F266" s="155"/>
      <c r="G266" s="54">
        <v>10641877</v>
      </c>
      <c r="H266" s="55">
        <v>1753572</v>
      </c>
      <c r="I266" s="54">
        <v>0</v>
      </c>
      <c r="J266" s="56">
        <v>0</v>
      </c>
      <c r="K266" s="57">
        <f t="shared" si="7"/>
        <v>0</v>
      </c>
    </row>
    <row r="267" spans="1:11" ht="15.75" customHeight="1" x14ac:dyDescent="0.25">
      <c r="A267" s="150"/>
      <c r="B267" s="161"/>
      <c r="C267" s="120" t="s">
        <v>25</v>
      </c>
      <c r="D267" s="26"/>
      <c r="E267" s="154" t="s">
        <v>262</v>
      </c>
      <c r="F267" s="155"/>
      <c r="G267" s="54">
        <v>1900000</v>
      </c>
      <c r="H267" s="55">
        <v>1900000</v>
      </c>
      <c r="I267" s="54">
        <v>0</v>
      </c>
      <c r="J267" s="56">
        <v>0</v>
      </c>
      <c r="K267" s="57">
        <f t="shared" si="7"/>
        <v>0</v>
      </c>
    </row>
    <row r="268" spans="1:11" ht="25.5" customHeight="1" x14ac:dyDescent="0.25">
      <c r="A268" s="150"/>
      <c r="B268" s="161"/>
      <c r="C268" s="120" t="s">
        <v>25</v>
      </c>
      <c r="D268" s="26"/>
      <c r="E268" s="154" t="s">
        <v>263</v>
      </c>
      <c r="F268" s="155"/>
      <c r="G268" s="54">
        <v>1000000</v>
      </c>
      <c r="H268" s="55">
        <v>29630</v>
      </c>
      <c r="I268" s="54">
        <v>0</v>
      </c>
      <c r="J268" s="56">
        <v>0</v>
      </c>
      <c r="K268" s="57">
        <f t="shared" si="7"/>
        <v>0</v>
      </c>
    </row>
    <row r="269" spans="1:11" ht="56.25" customHeight="1" x14ac:dyDescent="0.25">
      <c r="A269" s="150"/>
      <c r="B269" s="161"/>
      <c r="C269" s="120" t="s">
        <v>25</v>
      </c>
      <c r="D269" s="26"/>
      <c r="E269" s="154" t="s">
        <v>453</v>
      </c>
      <c r="F269" s="155"/>
      <c r="G269" s="54">
        <v>200000</v>
      </c>
      <c r="H269" s="55">
        <v>20000</v>
      </c>
      <c r="I269" s="54">
        <v>0</v>
      </c>
      <c r="J269" s="56">
        <v>0</v>
      </c>
      <c r="K269" s="57">
        <f t="shared" si="7"/>
        <v>0</v>
      </c>
    </row>
    <row r="270" spans="1:11" ht="24" customHeight="1" x14ac:dyDescent="0.25">
      <c r="A270" s="150"/>
      <c r="B270" s="161"/>
      <c r="C270" s="120" t="s">
        <v>25</v>
      </c>
      <c r="D270" s="26"/>
      <c r="E270" s="154" t="s">
        <v>264</v>
      </c>
      <c r="F270" s="155"/>
      <c r="G270" s="54">
        <v>300000</v>
      </c>
      <c r="H270" s="55">
        <v>300000</v>
      </c>
      <c r="I270" s="54">
        <v>0</v>
      </c>
      <c r="J270" s="56">
        <v>0</v>
      </c>
      <c r="K270" s="57">
        <f t="shared" si="7"/>
        <v>0</v>
      </c>
    </row>
    <row r="271" spans="1:11" ht="20.25" customHeight="1" x14ac:dyDescent="0.25">
      <c r="A271" s="147" t="s">
        <v>265</v>
      </c>
      <c r="B271" s="148"/>
      <c r="C271" s="148"/>
      <c r="D271" s="148"/>
      <c r="E271" s="148"/>
      <c r="F271" s="148"/>
      <c r="G271" s="46">
        <v>18593560</v>
      </c>
      <c r="H271" s="47">
        <v>18748541</v>
      </c>
      <c r="I271" s="46">
        <v>9051187</v>
      </c>
      <c r="J271" s="48">
        <v>48.28</v>
      </c>
      <c r="K271" s="49">
        <f t="shared" si="7"/>
        <v>2.54325674517295</v>
      </c>
    </row>
    <row r="272" spans="1:11" ht="15" customHeight="1" x14ac:dyDescent="0.25">
      <c r="A272" s="43" t="s">
        <v>19</v>
      </c>
      <c r="B272" s="152" t="s">
        <v>266</v>
      </c>
      <c r="C272" s="153"/>
      <c r="D272" s="153"/>
      <c r="E272" s="153"/>
      <c r="F272" s="153"/>
      <c r="G272" s="50">
        <v>651701</v>
      </c>
      <c r="H272" s="51">
        <v>711701</v>
      </c>
      <c r="I272" s="50">
        <v>269550</v>
      </c>
      <c r="J272" s="52">
        <v>37.869999999999997</v>
      </c>
      <c r="K272" s="53">
        <f t="shared" si="7"/>
        <v>7.5739773762421289E-2</v>
      </c>
    </row>
    <row r="273" spans="1:11" ht="15" customHeight="1" x14ac:dyDescent="0.25">
      <c r="A273" s="42"/>
      <c r="B273" s="161"/>
      <c r="C273" s="107" t="s">
        <v>21</v>
      </c>
      <c r="D273" s="22"/>
      <c r="E273" s="154" t="s">
        <v>267</v>
      </c>
      <c r="F273" s="155"/>
      <c r="G273" s="54">
        <v>531701</v>
      </c>
      <c r="H273" s="55">
        <v>531701</v>
      </c>
      <c r="I273" s="54">
        <v>269550</v>
      </c>
      <c r="J273" s="56">
        <v>50.7</v>
      </c>
      <c r="K273" s="57">
        <f t="shared" si="7"/>
        <v>7.5739773762421289E-2</v>
      </c>
    </row>
    <row r="274" spans="1:11" ht="15" customHeight="1" x14ac:dyDescent="0.25">
      <c r="A274" s="42"/>
      <c r="B274" s="161"/>
      <c r="C274" s="120" t="s">
        <v>25</v>
      </c>
      <c r="D274" s="26"/>
      <c r="E274" s="154" t="s">
        <v>268</v>
      </c>
      <c r="F274" s="155"/>
      <c r="G274" s="54">
        <v>120000</v>
      </c>
      <c r="H274" s="55">
        <v>180000</v>
      </c>
      <c r="I274" s="54">
        <v>0</v>
      </c>
      <c r="J274" s="56">
        <v>0</v>
      </c>
      <c r="K274" s="57">
        <f t="shared" si="7"/>
        <v>0</v>
      </c>
    </row>
    <row r="275" spans="1:11" ht="15" customHeight="1" x14ac:dyDescent="0.25">
      <c r="A275" s="42"/>
      <c r="B275" s="152" t="s">
        <v>269</v>
      </c>
      <c r="C275" s="153"/>
      <c r="D275" s="153"/>
      <c r="E275" s="153"/>
      <c r="F275" s="153"/>
      <c r="G275" s="50">
        <v>349599</v>
      </c>
      <c r="H275" s="51">
        <v>354099</v>
      </c>
      <c r="I275" s="50">
        <v>204871</v>
      </c>
      <c r="J275" s="52">
        <v>57.86</v>
      </c>
      <c r="K275" s="53">
        <f t="shared" si="7"/>
        <v>5.7565880877317795E-2</v>
      </c>
    </row>
    <row r="276" spans="1:11" ht="15" customHeight="1" x14ac:dyDescent="0.25">
      <c r="A276" s="42"/>
      <c r="B276" s="112"/>
      <c r="C276" s="107" t="s">
        <v>21</v>
      </c>
      <c r="D276" s="22"/>
      <c r="E276" s="154" t="s">
        <v>270</v>
      </c>
      <c r="F276" s="155"/>
      <c r="G276" s="54">
        <v>349599</v>
      </c>
      <c r="H276" s="55">
        <v>354099</v>
      </c>
      <c r="I276" s="54">
        <v>204871</v>
      </c>
      <c r="J276" s="56">
        <v>57.86</v>
      </c>
      <c r="K276" s="57">
        <f t="shared" si="7"/>
        <v>5.7565880877317795E-2</v>
      </c>
    </row>
    <row r="277" spans="1:11" ht="15" customHeight="1" x14ac:dyDescent="0.25">
      <c r="A277" s="42"/>
      <c r="B277" s="165" t="s">
        <v>271</v>
      </c>
      <c r="C277" s="153"/>
      <c r="D277" s="153"/>
      <c r="E277" s="153"/>
      <c r="F277" s="153"/>
      <c r="G277" s="50">
        <v>780451</v>
      </c>
      <c r="H277" s="51">
        <v>850451</v>
      </c>
      <c r="I277" s="50">
        <v>399626</v>
      </c>
      <c r="J277" s="52">
        <v>46.99</v>
      </c>
      <c r="K277" s="53">
        <f t="shared" si="7"/>
        <v>0.11228930747386892</v>
      </c>
    </row>
    <row r="278" spans="1:11" ht="30" customHeight="1" x14ac:dyDescent="0.25">
      <c r="A278" s="42" t="s">
        <v>19</v>
      </c>
      <c r="B278" s="25"/>
      <c r="C278" s="107" t="s">
        <v>21</v>
      </c>
      <c r="D278" s="22"/>
      <c r="E278" s="154" t="s">
        <v>272</v>
      </c>
      <c r="F278" s="155"/>
      <c r="G278" s="54">
        <v>0</v>
      </c>
      <c r="H278" s="55">
        <v>70000</v>
      </c>
      <c r="I278" s="54">
        <v>1452</v>
      </c>
      <c r="J278" s="56">
        <v>2.0699999999999998</v>
      </c>
      <c r="K278" s="57">
        <f t="shared" si="7"/>
        <v>4.0799165833068339E-4</v>
      </c>
    </row>
    <row r="279" spans="1:11" ht="26.25" customHeight="1" x14ac:dyDescent="0.25">
      <c r="A279" s="42"/>
      <c r="B279" s="25"/>
      <c r="C279" s="107" t="s">
        <v>21</v>
      </c>
      <c r="D279" s="22"/>
      <c r="E279" s="154" t="s">
        <v>273</v>
      </c>
      <c r="F279" s="155"/>
      <c r="G279" s="54">
        <v>780451</v>
      </c>
      <c r="H279" s="55">
        <v>780451</v>
      </c>
      <c r="I279" s="54">
        <v>398174</v>
      </c>
      <c r="J279" s="56">
        <v>51.02</v>
      </c>
      <c r="K279" s="57">
        <f t="shared" si="7"/>
        <v>0.11188131581553824</v>
      </c>
    </row>
    <row r="280" spans="1:11" ht="15" customHeight="1" x14ac:dyDescent="0.25">
      <c r="A280" s="42" t="s">
        <v>19</v>
      </c>
      <c r="B280" s="152" t="s">
        <v>274</v>
      </c>
      <c r="C280" s="153"/>
      <c r="D280" s="153"/>
      <c r="E280" s="153"/>
      <c r="F280" s="153"/>
      <c r="G280" s="50">
        <v>7759449</v>
      </c>
      <c r="H280" s="51">
        <v>7764096</v>
      </c>
      <c r="I280" s="50">
        <v>3866188</v>
      </c>
      <c r="J280" s="52">
        <v>49.8</v>
      </c>
      <c r="K280" s="53">
        <f t="shared" si="7"/>
        <v>1.0863446649712041</v>
      </c>
    </row>
    <row r="281" spans="1:11" ht="17.25" customHeight="1" x14ac:dyDescent="0.25">
      <c r="A281" s="42"/>
      <c r="B281" s="161"/>
      <c r="C281" s="107" t="s">
        <v>21</v>
      </c>
      <c r="D281" s="22"/>
      <c r="E281" s="154" t="s">
        <v>275</v>
      </c>
      <c r="F281" s="155"/>
      <c r="G281" s="54">
        <v>2081114</v>
      </c>
      <c r="H281" s="55">
        <v>2081114</v>
      </c>
      <c r="I281" s="54">
        <v>995800</v>
      </c>
      <c r="J281" s="56">
        <v>47.85</v>
      </c>
      <c r="K281" s="57">
        <f t="shared" si="7"/>
        <v>0.27980584942540948</v>
      </c>
    </row>
    <row r="282" spans="1:11" ht="29.25" customHeight="1" x14ac:dyDescent="0.25">
      <c r="A282" s="42"/>
      <c r="B282" s="161"/>
      <c r="C282" s="107" t="s">
        <v>21</v>
      </c>
      <c r="D282" s="22"/>
      <c r="E282" s="154" t="s">
        <v>276</v>
      </c>
      <c r="F282" s="155"/>
      <c r="G282" s="54">
        <v>0</v>
      </c>
      <c r="H282" s="55">
        <v>4647</v>
      </c>
      <c r="I282" s="54">
        <v>0</v>
      </c>
      <c r="J282" s="56">
        <v>0</v>
      </c>
      <c r="K282" s="57">
        <f t="shared" si="7"/>
        <v>0</v>
      </c>
    </row>
    <row r="283" spans="1:11" ht="15" customHeight="1" x14ac:dyDescent="0.25">
      <c r="A283" s="42"/>
      <c r="B283" s="161"/>
      <c r="C283" s="107" t="s">
        <v>21</v>
      </c>
      <c r="D283" s="22"/>
      <c r="E283" s="154" t="s">
        <v>277</v>
      </c>
      <c r="F283" s="155"/>
      <c r="G283" s="54">
        <v>5678335</v>
      </c>
      <c r="H283" s="55">
        <v>5678335</v>
      </c>
      <c r="I283" s="54">
        <v>2870388</v>
      </c>
      <c r="J283" s="56">
        <v>50.55</v>
      </c>
      <c r="K283" s="57">
        <f t="shared" si="7"/>
        <v>0.80653881554579443</v>
      </c>
    </row>
    <row r="284" spans="1:11" ht="15" customHeight="1" x14ac:dyDescent="0.25">
      <c r="A284" s="42"/>
      <c r="B284" s="152" t="s">
        <v>278</v>
      </c>
      <c r="C284" s="153"/>
      <c r="D284" s="153"/>
      <c r="E284" s="153"/>
      <c r="F284" s="153"/>
      <c r="G284" s="50">
        <v>733577</v>
      </c>
      <c r="H284" s="51">
        <v>733577</v>
      </c>
      <c r="I284" s="50">
        <v>392905</v>
      </c>
      <c r="J284" s="52">
        <v>53.56</v>
      </c>
      <c r="K284" s="53">
        <f t="shared" si="7"/>
        <v>0.1104008006311413</v>
      </c>
    </row>
    <row r="285" spans="1:11" ht="15.75" customHeight="1" x14ac:dyDescent="0.25">
      <c r="A285" s="44"/>
      <c r="B285" s="140"/>
      <c r="C285" s="107" t="s">
        <v>21</v>
      </c>
      <c r="D285" s="22"/>
      <c r="E285" s="156" t="s">
        <v>279</v>
      </c>
      <c r="F285" s="157"/>
      <c r="G285" s="62">
        <v>733577</v>
      </c>
      <c r="H285" s="63">
        <v>733577</v>
      </c>
      <c r="I285" s="62">
        <v>392905</v>
      </c>
      <c r="J285" s="64">
        <v>53.56</v>
      </c>
      <c r="K285" s="65">
        <f t="shared" si="7"/>
        <v>0.1104008006311413</v>
      </c>
    </row>
    <row r="286" spans="1:11" ht="15" customHeight="1" x14ac:dyDescent="0.25">
      <c r="A286" s="42"/>
      <c r="B286" s="165" t="s">
        <v>280</v>
      </c>
      <c r="C286" s="183"/>
      <c r="D286" s="183"/>
      <c r="E286" s="183"/>
      <c r="F286" s="183"/>
      <c r="G286" s="66">
        <v>4790575</v>
      </c>
      <c r="H286" s="67">
        <v>4793171</v>
      </c>
      <c r="I286" s="66">
        <v>2260438</v>
      </c>
      <c r="J286" s="68">
        <v>47.16</v>
      </c>
      <c r="K286" s="69">
        <f t="shared" si="7"/>
        <v>0.635151410587943</v>
      </c>
    </row>
    <row r="287" spans="1:11" ht="26.25" customHeight="1" x14ac:dyDescent="0.25">
      <c r="A287" s="42"/>
      <c r="B287" s="28"/>
      <c r="C287" s="107" t="s">
        <v>21</v>
      </c>
      <c r="D287" s="22" t="s">
        <v>29</v>
      </c>
      <c r="E287" s="154" t="s">
        <v>281</v>
      </c>
      <c r="F287" s="155"/>
      <c r="G287" s="54">
        <v>32000</v>
      </c>
      <c r="H287" s="55">
        <v>32000</v>
      </c>
      <c r="I287" s="54">
        <v>9961</v>
      </c>
      <c r="J287" s="56">
        <v>31.13</v>
      </c>
      <c r="K287" s="57">
        <f t="shared" si="7"/>
        <v>2.7989014522258522E-3</v>
      </c>
    </row>
    <row r="288" spans="1:11" ht="15" customHeight="1" x14ac:dyDescent="0.25">
      <c r="A288" s="42"/>
      <c r="B288" s="29"/>
      <c r="C288" s="107" t="s">
        <v>21</v>
      </c>
      <c r="D288" s="22"/>
      <c r="E288" s="154" t="s">
        <v>282</v>
      </c>
      <c r="F288" s="155"/>
      <c r="G288" s="54">
        <v>51138</v>
      </c>
      <c r="H288" s="55">
        <v>51138</v>
      </c>
      <c r="I288" s="54">
        <v>21707</v>
      </c>
      <c r="J288" s="56">
        <v>42.45</v>
      </c>
      <c r="K288" s="57">
        <f t="shared" si="7"/>
        <v>6.0993628976474821E-3</v>
      </c>
    </row>
    <row r="289" spans="1:11" ht="12.75" customHeight="1" x14ac:dyDescent="0.25">
      <c r="A289" s="42"/>
      <c r="B289" s="29"/>
      <c r="C289" s="107" t="s">
        <v>21</v>
      </c>
      <c r="D289" s="22"/>
      <c r="E289" s="154" t="s">
        <v>283</v>
      </c>
      <c r="F289" s="155"/>
      <c r="G289" s="54">
        <v>4647437</v>
      </c>
      <c r="H289" s="55">
        <v>4647437</v>
      </c>
      <c r="I289" s="54">
        <v>2219592</v>
      </c>
      <c r="J289" s="56">
        <v>47.76</v>
      </c>
      <c r="K289" s="57">
        <f t="shared" si="7"/>
        <v>0.62367425681647259</v>
      </c>
    </row>
    <row r="290" spans="1:11" ht="27.75" customHeight="1" x14ac:dyDescent="0.25">
      <c r="A290" s="42"/>
      <c r="B290" s="29"/>
      <c r="C290" s="107" t="s">
        <v>21</v>
      </c>
      <c r="D290" s="22"/>
      <c r="E290" s="154" t="s">
        <v>284</v>
      </c>
      <c r="F290" s="155"/>
      <c r="G290" s="54">
        <v>0</v>
      </c>
      <c r="H290" s="55">
        <v>2596</v>
      </c>
      <c r="I290" s="54">
        <v>2596</v>
      </c>
      <c r="J290" s="56">
        <v>100</v>
      </c>
      <c r="K290" s="57">
        <f t="shared" si="7"/>
        <v>7.2943963156091882E-4</v>
      </c>
    </row>
    <row r="291" spans="1:11" ht="27" customHeight="1" x14ac:dyDescent="0.25">
      <c r="A291" s="42"/>
      <c r="B291" s="108"/>
      <c r="C291" s="107" t="s">
        <v>21</v>
      </c>
      <c r="D291" s="22"/>
      <c r="E291" s="156" t="s">
        <v>285</v>
      </c>
      <c r="F291" s="157"/>
      <c r="G291" s="62">
        <v>60000</v>
      </c>
      <c r="H291" s="63">
        <v>60000</v>
      </c>
      <c r="I291" s="62">
        <v>6582</v>
      </c>
      <c r="J291" s="64">
        <v>10.97</v>
      </c>
      <c r="K291" s="65">
        <f t="shared" si="7"/>
        <v>1.849449790036197E-3</v>
      </c>
    </row>
    <row r="292" spans="1:11" ht="15" customHeight="1" x14ac:dyDescent="0.25">
      <c r="A292" s="42"/>
      <c r="B292" s="165" t="s">
        <v>286</v>
      </c>
      <c r="C292" s="183"/>
      <c r="D292" s="183"/>
      <c r="E292" s="183"/>
      <c r="F292" s="183"/>
      <c r="G292" s="66">
        <v>2596039</v>
      </c>
      <c r="H292" s="67">
        <v>2596039</v>
      </c>
      <c r="I292" s="66">
        <v>1256340</v>
      </c>
      <c r="J292" s="68">
        <v>48.39</v>
      </c>
      <c r="K292" s="69">
        <f t="shared" si="7"/>
        <v>0.35301393941265202</v>
      </c>
    </row>
    <row r="293" spans="1:11" ht="14.25" customHeight="1" x14ac:dyDescent="0.25">
      <c r="A293" s="42"/>
      <c r="B293" s="161"/>
      <c r="C293" s="107" t="s">
        <v>21</v>
      </c>
      <c r="D293" s="22"/>
      <c r="E293" s="154" t="s">
        <v>287</v>
      </c>
      <c r="F293" s="155"/>
      <c r="G293" s="54">
        <v>2546039</v>
      </c>
      <c r="H293" s="55">
        <v>2546039</v>
      </c>
      <c r="I293" s="54">
        <v>1256340</v>
      </c>
      <c r="J293" s="56">
        <v>49.34</v>
      </c>
      <c r="K293" s="57">
        <f t="shared" si="7"/>
        <v>0.35301393941265202</v>
      </c>
    </row>
    <row r="294" spans="1:11" ht="27" customHeight="1" x14ac:dyDescent="0.25">
      <c r="A294" s="42"/>
      <c r="B294" s="161"/>
      <c r="C294" s="120" t="s">
        <v>25</v>
      </c>
      <c r="D294" s="26"/>
      <c r="E294" s="154" t="s">
        <v>288</v>
      </c>
      <c r="F294" s="155"/>
      <c r="G294" s="54">
        <v>50000</v>
      </c>
      <c r="H294" s="55">
        <v>50000</v>
      </c>
      <c r="I294" s="54">
        <v>0</v>
      </c>
      <c r="J294" s="56">
        <v>0</v>
      </c>
      <c r="K294" s="57">
        <f t="shared" si="7"/>
        <v>0</v>
      </c>
    </row>
    <row r="295" spans="1:11" ht="15" customHeight="1" x14ac:dyDescent="0.25">
      <c r="A295" s="42"/>
      <c r="B295" s="152" t="s">
        <v>289</v>
      </c>
      <c r="C295" s="153"/>
      <c r="D295" s="153"/>
      <c r="E295" s="153"/>
      <c r="F295" s="153"/>
      <c r="G295" s="50">
        <v>932169</v>
      </c>
      <c r="H295" s="51">
        <v>945407</v>
      </c>
      <c r="I295" s="50">
        <v>401270</v>
      </c>
      <c r="J295" s="52">
        <v>42.44</v>
      </c>
      <c r="K295" s="53">
        <f t="shared" si="7"/>
        <v>0.11275124844239209</v>
      </c>
    </row>
    <row r="296" spans="1:11" ht="42.75" customHeight="1" x14ac:dyDescent="0.25">
      <c r="A296" s="42" t="s">
        <v>19</v>
      </c>
      <c r="B296" s="25"/>
      <c r="C296" s="107" t="s">
        <v>21</v>
      </c>
      <c r="D296" s="22" t="s">
        <v>29</v>
      </c>
      <c r="E296" s="154" t="s">
        <v>290</v>
      </c>
      <c r="F296" s="155"/>
      <c r="G296" s="54">
        <v>25082</v>
      </c>
      <c r="H296" s="55">
        <v>27228</v>
      </c>
      <c r="I296" s="54">
        <v>11326</v>
      </c>
      <c r="J296" s="56">
        <v>41.6</v>
      </c>
      <c r="K296" s="57">
        <f t="shared" si="7"/>
        <v>3.1824473293755647E-3</v>
      </c>
    </row>
    <row r="297" spans="1:11" ht="26.25" customHeight="1" x14ac:dyDescent="0.25">
      <c r="A297" s="42"/>
      <c r="B297" s="25"/>
      <c r="C297" s="107" t="s">
        <v>21</v>
      </c>
      <c r="D297" s="22" t="s">
        <v>29</v>
      </c>
      <c r="E297" s="154" t="s">
        <v>291</v>
      </c>
      <c r="F297" s="155"/>
      <c r="G297" s="54">
        <v>145590</v>
      </c>
      <c r="H297" s="55">
        <v>159738</v>
      </c>
      <c r="I297" s="54">
        <v>61906</v>
      </c>
      <c r="J297" s="56">
        <v>38.75</v>
      </c>
      <c r="K297" s="57">
        <f t="shared" si="7"/>
        <v>1.7394718733208876E-2</v>
      </c>
    </row>
    <row r="298" spans="1:11" ht="13.5" customHeight="1" x14ac:dyDescent="0.25">
      <c r="A298" s="42"/>
      <c r="B298" s="29"/>
      <c r="C298" s="107" t="s">
        <v>21</v>
      </c>
      <c r="D298" s="22"/>
      <c r="E298" s="154" t="s">
        <v>292</v>
      </c>
      <c r="F298" s="155"/>
      <c r="G298" s="54">
        <v>112142</v>
      </c>
      <c r="H298" s="55">
        <v>107642</v>
      </c>
      <c r="I298" s="54">
        <v>13582</v>
      </c>
      <c r="J298" s="56">
        <v>12.62</v>
      </c>
      <c r="K298" s="57">
        <f t="shared" si="7"/>
        <v>3.8163517241372874E-3</v>
      </c>
    </row>
    <row r="299" spans="1:11" ht="13.5" customHeight="1" x14ac:dyDescent="0.25">
      <c r="A299" s="42"/>
      <c r="B299" s="29"/>
      <c r="C299" s="107" t="s">
        <v>21</v>
      </c>
      <c r="D299" s="22"/>
      <c r="E299" s="154" t="s">
        <v>293</v>
      </c>
      <c r="F299" s="155"/>
      <c r="G299" s="54">
        <v>47600</v>
      </c>
      <c r="H299" s="55">
        <v>47600</v>
      </c>
      <c r="I299" s="54">
        <v>0</v>
      </c>
      <c r="J299" s="56">
        <v>0</v>
      </c>
      <c r="K299" s="57">
        <f t="shared" si="7"/>
        <v>0</v>
      </c>
    </row>
    <row r="300" spans="1:11" ht="13.5" customHeight="1" x14ac:dyDescent="0.25">
      <c r="A300" s="42"/>
      <c r="B300" s="29"/>
      <c r="C300" s="107" t="s">
        <v>21</v>
      </c>
      <c r="D300" s="22"/>
      <c r="E300" s="156" t="s">
        <v>294</v>
      </c>
      <c r="F300" s="157"/>
      <c r="G300" s="54">
        <v>20000</v>
      </c>
      <c r="H300" s="55">
        <v>20000</v>
      </c>
      <c r="I300" s="54">
        <v>20000</v>
      </c>
      <c r="J300" s="56">
        <v>100</v>
      </c>
      <c r="K300" s="57">
        <f t="shared" si="7"/>
        <v>5.6197198117174021E-3</v>
      </c>
    </row>
    <row r="301" spans="1:11" ht="24" customHeight="1" x14ac:dyDescent="0.25">
      <c r="A301" s="42"/>
      <c r="B301" s="29"/>
      <c r="C301" s="33" t="s">
        <v>21</v>
      </c>
      <c r="D301" s="23"/>
      <c r="E301" s="179" t="s">
        <v>295</v>
      </c>
      <c r="F301" s="180"/>
      <c r="G301" s="54">
        <v>55000</v>
      </c>
      <c r="H301" s="55">
        <v>55000</v>
      </c>
      <c r="I301" s="54">
        <v>50728</v>
      </c>
      <c r="J301" s="56">
        <v>92.23</v>
      </c>
      <c r="K301" s="57">
        <f t="shared" si="7"/>
        <v>1.4253857330440017E-2</v>
      </c>
    </row>
    <row r="302" spans="1:11" ht="28.5" customHeight="1" x14ac:dyDescent="0.25">
      <c r="A302" s="42"/>
      <c r="B302" s="25"/>
      <c r="C302" s="107" t="s">
        <v>21</v>
      </c>
      <c r="D302" s="22"/>
      <c r="E302" s="154" t="s">
        <v>296</v>
      </c>
      <c r="F302" s="155"/>
      <c r="G302" s="54">
        <v>60000</v>
      </c>
      <c r="H302" s="55">
        <v>60000</v>
      </c>
      <c r="I302" s="54">
        <v>31688</v>
      </c>
      <c r="J302" s="56">
        <v>52.81</v>
      </c>
      <c r="K302" s="57">
        <f t="shared" si="7"/>
        <v>8.9038840696850519E-3</v>
      </c>
    </row>
    <row r="303" spans="1:11" ht="35.25" customHeight="1" x14ac:dyDescent="0.25">
      <c r="A303" s="42"/>
      <c r="B303" s="25"/>
      <c r="C303" s="107" t="s">
        <v>21</v>
      </c>
      <c r="D303" s="22"/>
      <c r="E303" s="154" t="s">
        <v>297</v>
      </c>
      <c r="F303" s="155"/>
      <c r="G303" s="54">
        <v>443600</v>
      </c>
      <c r="H303" s="55">
        <v>452287</v>
      </c>
      <c r="I303" s="54">
        <v>212040</v>
      </c>
      <c r="J303" s="56">
        <v>46.88</v>
      </c>
      <c r="K303" s="57">
        <f t="shared" si="7"/>
        <v>5.9580269443827903E-2</v>
      </c>
    </row>
    <row r="304" spans="1:11" ht="24.75" customHeight="1" x14ac:dyDescent="0.25">
      <c r="A304" s="45"/>
      <c r="B304" s="30"/>
      <c r="C304" s="107" t="s">
        <v>21</v>
      </c>
      <c r="D304" s="22"/>
      <c r="E304" s="154" t="s">
        <v>298</v>
      </c>
      <c r="F304" s="155"/>
      <c r="G304" s="54">
        <v>23155</v>
      </c>
      <c r="H304" s="55">
        <v>15912</v>
      </c>
      <c r="I304" s="54">
        <v>0</v>
      </c>
      <c r="J304" s="56">
        <v>0</v>
      </c>
      <c r="K304" s="57">
        <f t="shared" si="7"/>
        <v>0</v>
      </c>
    </row>
    <row r="305" spans="1:11" ht="20.25" customHeight="1" x14ac:dyDescent="0.25">
      <c r="A305" s="147" t="s">
        <v>299</v>
      </c>
      <c r="B305" s="148"/>
      <c r="C305" s="148"/>
      <c r="D305" s="148"/>
      <c r="E305" s="148"/>
      <c r="F305" s="148"/>
      <c r="G305" s="46">
        <v>3622300</v>
      </c>
      <c r="H305" s="47">
        <v>3622300</v>
      </c>
      <c r="I305" s="46">
        <v>1492690</v>
      </c>
      <c r="J305" s="48">
        <v>41.21</v>
      </c>
      <c r="K305" s="49">
        <f t="shared" si="7"/>
        <v>0.41942497828762243</v>
      </c>
    </row>
    <row r="306" spans="1:11" ht="15" customHeight="1" x14ac:dyDescent="0.25">
      <c r="A306" s="150" t="s">
        <v>19</v>
      </c>
      <c r="B306" s="152" t="s">
        <v>300</v>
      </c>
      <c r="C306" s="153"/>
      <c r="D306" s="153"/>
      <c r="E306" s="153"/>
      <c r="F306" s="153"/>
      <c r="G306" s="50">
        <v>3622300</v>
      </c>
      <c r="H306" s="51">
        <v>3622300</v>
      </c>
      <c r="I306" s="50">
        <v>1492690</v>
      </c>
      <c r="J306" s="52">
        <v>41.21</v>
      </c>
      <c r="K306" s="53">
        <f t="shared" si="7"/>
        <v>0.41942497828762243</v>
      </c>
    </row>
    <row r="307" spans="1:11" ht="15.75" customHeight="1" x14ac:dyDescent="0.25">
      <c r="A307" s="150"/>
      <c r="B307" s="161"/>
      <c r="C307" s="107" t="s">
        <v>21</v>
      </c>
      <c r="D307" s="22"/>
      <c r="E307" s="154" t="s">
        <v>301</v>
      </c>
      <c r="F307" s="155"/>
      <c r="G307" s="54">
        <v>500000</v>
      </c>
      <c r="H307" s="55">
        <v>500000</v>
      </c>
      <c r="I307" s="54">
        <v>16864</v>
      </c>
      <c r="J307" s="56">
        <v>3.37</v>
      </c>
      <c r="K307" s="57">
        <f t="shared" si="7"/>
        <v>4.7385477452401136E-3</v>
      </c>
    </row>
    <row r="308" spans="1:11" ht="17.25" customHeight="1" x14ac:dyDescent="0.25">
      <c r="A308" s="150"/>
      <c r="B308" s="161"/>
      <c r="C308" s="107" t="s">
        <v>21</v>
      </c>
      <c r="D308" s="22"/>
      <c r="E308" s="154" t="s">
        <v>302</v>
      </c>
      <c r="F308" s="155"/>
      <c r="G308" s="54">
        <v>0</v>
      </c>
      <c r="H308" s="55">
        <v>0</v>
      </c>
      <c r="I308" s="54">
        <v>0</v>
      </c>
      <c r="J308" s="56">
        <v>0</v>
      </c>
      <c r="K308" s="57">
        <f t="shared" si="7"/>
        <v>0</v>
      </c>
    </row>
    <row r="309" spans="1:11" ht="27.75" customHeight="1" x14ac:dyDescent="0.25">
      <c r="A309" s="150"/>
      <c r="B309" s="161"/>
      <c r="C309" s="120" t="s">
        <v>25</v>
      </c>
      <c r="D309" s="26" t="s">
        <v>29</v>
      </c>
      <c r="E309" s="154" t="s">
        <v>303</v>
      </c>
      <c r="F309" s="155"/>
      <c r="G309" s="54">
        <v>2978905</v>
      </c>
      <c r="H309" s="55">
        <v>2978905</v>
      </c>
      <c r="I309" s="54">
        <v>1332431</v>
      </c>
      <c r="J309" s="56">
        <v>44.73</v>
      </c>
      <c r="K309" s="57">
        <f t="shared" si="7"/>
        <v>0.3743944444223215</v>
      </c>
    </row>
    <row r="310" spans="1:11" ht="24.75" customHeight="1" x14ac:dyDescent="0.25">
      <c r="A310" s="150"/>
      <c r="B310" s="161"/>
      <c r="C310" s="120" t="s">
        <v>25</v>
      </c>
      <c r="D310" s="26" t="s">
        <v>29</v>
      </c>
      <c r="E310" s="154" t="s">
        <v>304</v>
      </c>
      <c r="F310" s="155"/>
      <c r="G310" s="54">
        <v>143395</v>
      </c>
      <c r="H310" s="55">
        <v>143395</v>
      </c>
      <c r="I310" s="54">
        <v>143395</v>
      </c>
      <c r="J310" s="56">
        <v>100</v>
      </c>
      <c r="K310" s="57">
        <f t="shared" si="7"/>
        <v>4.0291986120060845E-2</v>
      </c>
    </row>
    <row r="311" spans="1:11" ht="20.25" customHeight="1" x14ac:dyDescent="0.25">
      <c r="A311" s="147" t="s">
        <v>305</v>
      </c>
      <c r="B311" s="148"/>
      <c r="C311" s="148"/>
      <c r="D311" s="148"/>
      <c r="E311" s="148"/>
      <c r="F311" s="148"/>
      <c r="G311" s="46">
        <v>35287952</v>
      </c>
      <c r="H311" s="47">
        <v>48797892</v>
      </c>
      <c r="I311" s="46">
        <v>7733669</v>
      </c>
      <c r="J311" s="48">
        <v>15.85</v>
      </c>
      <c r="K311" s="49">
        <f t="shared" si="7"/>
        <v>2.1730526448282355</v>
      </c>
    </row>
    <row r="312" spans="1:11" ht="16.5" customHeight="1" x14ac:dyDescent="0.25">
      <c r="A312" s="110" t="s">
        <v>19</v>
      </c>
      <c r="B312" s="152" t="s">
        <v>306</v>
      </c>
      <c r="C312" s="153"/>
      <c r="D312" s="153"/>
      <c r="E312" s="153"/>
      <c r="F312" s="153"/>
      <c r="G312" s="50">
        <v>28043781</v>
      </c>
      <c r="H312" s="51">
        <v>34830651</v>
      </c>
      <c r="I312" s="50">
        <v>1896269</v>
      </c>
      <c r="J312" s="52">
        <v>5.44</v>
      </c>
      <c r="K312" s="53">
        <f t="shared" si="7"/>
        <v>0.53282502338227733</v>
      </c>
    </row>
    <row r="313" spans="1:11" ht="27" customHeight="1" x14ac:dyDescent="0.25">
      <c r="A313" s="42" t="s">
        <v>19</v>
      </c>
      <c r="B313" s="25"/>
      <c r="C313" s="120" t="s">
        <v>25</v>
      </c>
      <c r="D313" s="26"/>
      <c r="E313" s="154" t="s">
        <v>307</v>
      </c>
      <c r="F313" s="155"/>
      <c r="G313" s="54">
        <v>8000000</v>
      </c>
      <c r="H313" s="55">
        <v>8015000</v>
      </c>
      <c r="I313" s="54">
        <v>1118945</v>
      </c>
      <c r="J313" s="56">
        <v>13.96</v>
      </c>
      <c r="K313" s="57">
        <f t="shared" si="7"/>
        <v>0.31440786923610642</v>
      </c>
    </row>
    <row r="314" spans="1:11" ht="42" customHeight="1" x14ac:dyDescent="0.25">
      <c r="A314" s="42"/>
      <c r="B314" s="25"/>
      <c r="C314" s="120" t="s">
        <v>25</v>
      </c>
      <c r="D314" s="26" t="s">
        <v>29</v>
      </c>
      <c r="E314" s="154" t="s">
        <v>308</v>
      </c>
      <c r="F314" s="155"/>
      <c r="G314" s="54">
        <v>20043781</v>
      </c>
      <c r="H314" s="55">
        <v>20043781</v>
      </c>
      <c r="I314" s="54">
        <v>777325</v>
      </c>
      <c r="J314" s="56">
        <v>3.88</v>
      </c>
      <c r="K314" s="57">
        <f t="shared" si="7"/>
        <v>0.21841743513216147</v>
      </c>
    </row>
    <row r="315" spans="1:11" ht="40.5" customHeight="1" x14ac:dyDescent="0.25">
      <c r="A315" s="42"/>
      <c r="B315" s="25"/>
      <c r="C315" s="120" t="s">
        <v>25</v>
      </c>
      <c r="D315" s="26" t="s">
        <v>29</v>
      </c>
      <c r="E315" s="154" t="s">
        <v>309</v>
      </c>
      <c r="F315" s="155"/>
      <c r="G315" s="54">
        <v>0</v>
      </c>
      <c r="H315" s="55">
        <v>6771870</v>
      </c>
      <c r="I315" s="54">
        <v>0</v>
      </c>
      <c r="J315" s="56">
        <v>0</v>
      </c>
      <c r="K315" s="57">
        <f t="shared" si="7"/>
        <v>0</v>
      </c>
    </row>
    <row r="316" spans="1:11" ht="15" customHeight="1" x14ac:dyDescent="0.25">
      <c r="A316" s="42" t="s">
        <v>19</v>
      </c>
      <c r="B316" s="152" t="s">
        <v>310</v>
      </c>
      <c r="C316" s="153"/>
      <c r="D316" s="153"/>
      <c r="E316" s="153"/>
      <c r="F316" s="153"/>
      <c r="G316" s="50">
        <v>150000</v>
      </c>
      <c r="H316" s="51">
        <v>150000</v>
      </c>
      <c r="I316" s="50">
        <v>0</v>
      </c>
      <c r="J316" s="52">
        <v>0</v>
      </c>
      <c r="K316" s="53">
        <f t="shared" si="7"/>
        <v>0</v>
      </c>
    </row>
    <row r="317" spans="1:11" ht="29.25" customHeight="1" x14ac:dyDescent="0.25">
      <c r="A317" s="42"/>
      <c r="B317" s="111"/>
      <c r="C317" s="120" t="s">
        <v>25</v>
      </c>
      <c r="D317" s="26"/>
      <c r="E317" s="154" t="s">
        <v>307</v>
      </c>
      <c r="F317" s="155"/>
      <c r="G317" s="54">
        <v>150000</v>
      </c>
      <c r="H317" s="55">
        <v>150000</v>
      </c>
      <c r="I317" s="54">
        <v>0</v>
      </c>
      <c r="J317" s="56">
        <v>0</v>
      </c>
      <c r="K317" s="57">
        <f t="shared" si="7"/>
        <v>0</v>
      </c>
    </row>
    <row r="318" spans="1:11" ht="15" customHeight="1" x14ac:dyDescent="0.25">
      <c r="A318" s="42"/>
      <c r="B318" s="152" t="s">
        <v>311</v>
      </c>
      <c r="C318" s="153"/>
      <c r="D318" s="153"/>
      <c r="E318" s="153"/>
      <c r="F318" s="153"/>
      <c r="G318" s="50">
        <v>210000</v>
      </c>
      <c r="H318" s="51">
        <v>201278</v>
      </c>
      <c r="I318" s="50">
        <v>0</v>
      </c>
      <c r="J318" s="52">
        <v>0</v>
      </c>
      <c r="K318" s="53">
        <f t="shared" si="7"/>
        <v>0</v>
      </c>
    </row>
    <row r="319" spans="1:11" ht="29.25" customHeight="1" x14ac:dyDescent="0.25">
      <c r="A319" s="42"/>
      <c r="B319" s="111"/>
      <c r="C319" s="120" t="s">
        <v>25</v>
      </c>
      <c r="D319" s="26"/>
      <c r="E319" s="154" t="s">
        <v>307</v>
      </c>
      <c r="F319" s="155"/>
      <c r="G319" s="54">
        <v>210000</v>
      </c>
      <c r="H319" s="55">
        <v>201278</v>
      </c>
      <c r="I319" s="54">
        <v>0</v>
      </c>
      <c r="J319" s="56">
        <v>0</v>
      </c>
      <c r="K319" s="57">
        <f t="shared" si="7"/>
        <v>0</v>
      </c>
    </row>
    <row r="320" spans="1:11" ht="14.25" customHeight="1" x14ac:dyDescent="0.25">
      <c r="A320" s="42"/>
      <c r="B320" s="152" t="s">
        <v>312</v>
      </c>
      <c r="C320" s="153"/>
      <c r="D320" s="153"/>
      <c r="E320" s="153"/>
      <c r="F320" s="153"/>
      <c r="G320" s="50">
        <v>0</v>
      </c>
      <c r="H320" s="51">
        <v>3004700</v>
      </c>
      <c r="I320" s="50">
        <v>0</v>
      </c>
      <c r="J320" s="52">
        <v>0</v>
      </c>
      <c r="K320" s="53">
        <f t="shared" si="7"/>
        <v>0</v>
      </c>
    </row>
    <row r="321" spans="1:11" ht="27.75" customHeight="1" x14ac:dyDescent="0.25">
      <c r="A321" s="42"/>
      <c r="B321" s="111"/>
      <c r="C321" s="120" t="s">
        <v>25</v>
      </c>
      <c r="D321" s="26"/>
      <c r="E321" s="154" t="s">
        <v>307</v>
      </c>
      <c r="F321" s="155"/>
      <c r="G321" s="54">
        <v>0</v>
      </c>
      <c r="H321" s="55">
        <v>3004700</v>
      </c>
      <c r="I321" s="54">
        <v>0</v>
      </c>
      <c r="J321" s="56">
        <v>0</v>
      </c>
      <c r="K321" s="57">
        <f t="shared" si="7"/>
        <v>0</v>
      </c>
    </row>
    <row r="322" spans="1:11" ht="13.5" customHeight="1" x14ac:dyDescent="0.25">
      <c r="A322" s="42"/>
      <c r="B322" s="152" t="s">
        <v>313</v>
      </c>
      <c r="C322" s="153"/>
      <c r="D322" s="153"/>
      <c r="E322" s="153"/>
      <c r="F322" s="153"/>
      <c r="G322" s="50">
        <v>5500000</v>
      </c>
      <c r="H322" s="51">
        <v>5440000</v>
      </c>
      <c r="I322" s="50">
        <v>2467779</v>
      </c>
      <c r="J322" s="52">
        <v>45.36</v>
      </c>
      <c r="K322" s="53">
        <f t="shared" si="7"/>
        <v>0.69341132686200802</v>
      </c>
    </row>
    <row r="323" spans="1:11" ht="19.5" customHeight="1" x14ac:dyDescent="0.25">
      <c r="A323" s="42"/>
      <c r="B323" s="111"/>
      <c r="C323" s="107" t="s">
        <v>21</v>
      </c>
      <c r="D323" s="22"/>
      <c r="E323" s="154" t="s">
        <v>314</v>
      </c>
      <c r="F323" s="155"/>
      <c r="G323" s="54">
        <v>5500000</v>
      </c>
      <c r="H323" s="55">
        <v>5440000</v>
      </c>
      <c r="I323" s="54">
        <v>2467779</v>
      </c>
      <c r="J323" s="56">
        <v>45.36</v>
      </c>
      <c r="K323" s="57">
        <f t="shared" si="7"/>
        <v>0.69341132686200802</v>
      </c>
    </row>
    <row r="324" spans="1:11" ht="15" customHeight="1" x14ac:dyDescent="0.25">
      <c r="A324" s="42"/>
      <c r="B324" s="152" t="s">
        <v>315</v>
      </c>
      <c r="C324" s="153"/>
      <c r="D324" s="153"/>
      <c r="E324" s="153"/>
      <c r="F324" s="153"/>
      <c r="G324" s="50">
        <v>700000</v>
      </c>
      <c r="H324" s="51">
        <v>738722</v>
      </c>
      <c r="I324" s="50">
        <v>30000</v>
      </c>
      <c r="J324" s="52">
        <v>4.0599999999999996</v>
      </c>
      <c r="K324" s="53">
        <f t="shared" si="7"/>
        <v>8.429579717576104E-3</v>
      </c>
    </row>
    <row r="325" spans="1:11" ht="27" customHeight="1" x14ac:dyDescent="0.25">
      <c r="A325" s="42"/>
      <c r="B325" s="181"/>
      <c r="C325" s="107" t="s">
        <v>21</v>
      </c>
      <c r="D325" s="22"/>
      <c r="E325" s="154" t="s">
        <v>316</v>
      </c>
      <c r="F325" s="155"/>
      <c r="G325" s="54">
        <v>660000</v>
      </c>
      <c r="H325" s="55">
        <v>700000</v>
      </c>
      <c r="I325" s="54">
        <v>0</v>
      </c>
      <c r="J325" s="56">
        <v>0</v>
      </c>
      <c r="K325" s="57">
        <f t="shared" ref="K325:K388" si="8">I325/$I$8*100</f>
        <v>0</v>
      </c>
    </row>
    <row r="326" spans="1:11" ht="17.25" customHeight="1" x14ac:dyDescent="0.25">
      <c r="A326" s="42"/>
      <c r="B326" s="181"/>
      <c r="C326" s="107" t="s">
        <v>21</v>
      </c>
      <c r="D326" s="22"/>
      <c r="E326" s="154" t="s">
        <v>317</v>
      </c>
      <c r="F326" s="155"/>
      <c r="G326" s="54">
        <v>40000</v>
      </c>
      <c r="H326" s="55">
        <v>30000</v>
      </c>
      <c r="I326" s="54">
        <v>30000</v>
      </c>
      <c r="J326" s="56">
        <v>100</v>
      </c>
      <c r="K326" s="57">
        <f t="shared" si="8"/>
        <v>8.429579717576104E-3</v>
      </c>
    </row>
    <row r="327" spans="1:11" ht="29.25" customHeight="1" x14ac:dyDescent="0.25">
      <c r="A327" s="42"/>
      <c r="B327" s="182"/>
      <c r="C327" s="120" t="s">
        <v>25</v>
      </c>
      <c r="D327" s="26"/>
      <c r="E327" s="154" t="s">
        <v>307</v>
      </c>
      <c r="F327" s="155"/>
      <c r="G327" s="54">
        <v>0</v>
      </c>
      <c r="H327" s="55">
        <v>8722</v>
      </c>
      <c r="I327" s="54">
        <v>0</v>
      </c>
      <c r="J327" s="56">
        <v>0</v>
      </c>
      <c r="K327" s="57">
        <f t="shared" si="8"/>
        <v>0</v>
      </c>
    </row>
    <row r="328" spans="1:11" ht="15.75" customHeight="1" x14ac:dyDescent="0.25">
      <c r="A328" s="42"/>
      <c r="B328" s="165" t="s">
        <v>318</v>
      </c>
      <c r="C328" s="153"/>
      <c r="D328" s="153"/>
      <c r="E328" s="153"/>
      <c r="F328" s="153"/>
      <c r="G328" s="50">
        <v>50000</v>
      </c>
      <c r="H328" s="51">
        <v>50000</v>
      </c>
      <c r="I328" s="50">
        <v>0</v>
      </c>
      <c r="J328" s="52">
        <v>0</v>
      </c>
      <c r="K328" s="53">
        <f t="shared" si="8"/>
        <v>0</v>
      </c>
    </row>
    <row r="329" spans="1:11" ht="26.25" customHeight="1" x14ac:dyDescent="0.25">
      <c r="A329" s="42"/>
      <c r="B329" s="111"/>
      <c r="C329" s="107" t="s">
        <v>21</v>
      </c>
      <c r="D329" s="22"/>
      <c r="E329" s="154" t="s">
        <v>316</v>
      </c>
      <c r="F329" s="155"/>
      <c r="G329" s="54">
        <v>50000</v>
      </c>
      <c r="H329" s="55">
        <v>50000</v>
      </c>
      <c r="I329" s="54">
        <v>0</v>
      </c>
      <c r="J329" s="56">
        <v>0</v>
      </c>
      <c r="K329" s="57">
        <f t="shared" si="8"/>
        <v>0</v>
      </c>
    </row>
    <row r="330" spans="1:11" ht="16.5" customHeight="1" x14ac:dyDescent="0.25">
      <c r="A330" s="42" t="s">
        <v>19</v>
      </c>
      <c r="B330" s="152" t="s">
        <v>319</v>
      </c>
      <c r="C330" s="153"/>
      <c r="D330" s="153"/>
      <c r="E330" s="153"/>
      <c r="F330" s="153"/>
      <c r="G330" s="50">
        <v>50000</v>
      </c>
      <c r="H330" s="51">
        <v>50000</v>
      </c>
      <c r="I330" s="50">
        <v>123</v>
      </c>
      <c r="J330" s="52">
        <v>0.25</v>
      </c>
      <c r="K330" s="53">
        <f t="shared" si="8"/>
        <v>3.4561276842062021E-5</v>
      </c>
    </row>
    <row r="331" spans="1:11" ht="18" customHeight="1" x14ac:dyDescent="0.25">
      <c r="A331" s="42"/>
      <c r="B331" s="111"/>
      <c r="C331" s="107" t="s">
        <v>21</v>
      </c>
      <c r="D331" s="22"/>
      <c r="E331" s="154" t="s">
        <v>320</v>
      </c>
      <c r="F331" s="155"/>
      <c r="G331" s="54">
        <v>50000</v>
      </c>
      <c r="H331" s="55">
        <v>50000</v>
      </c>
      <c r="I331" s="54">
        <v>123</v>
      </c>
      <c r="J331" s="56">
        <v>0.25</v>
      </c>
      <c r="K331" s="57">
        <f t="shared" si="8"/>
        <v>3.4561276842062021E-5</v>
      </c>
    </row>
    <row r="332" spans="1:11" ht="14.25" customHeight="1" x14ac:dyDescent="0.25">
      <c r="A332" s="42"/>
      <c r="B332" s="152" t="s">
        <v>321</v>
      </c>
      <c r="C332" s="153"/>
      <c r="D332" s="153"/>
      <c r="E332" s="153"/>
      <c r="F332" s="153"/>
      <c r="G332" s="50">
        <v>450000</v>
      </c>
      <c r="H332" s="51">
        <v>450000</v>
      </c>
      <c r="I332" s="50">
        <v>325992</v>
      </c>
      <c r="J332" s="52">
        <v>72.44</v>
      </c>
      <c r="K332" s="53">
        <f t="shared" si="8"/>
        <v>9.1599185043068965E-2</v>
      </c>
    </row>
    <row r="333" spans="1:11" ht="17.25" customHeight="1" x14ac:dyDescent="0.25">
      <c r="A333" s="42"/>
      <c r="B333" s="111"/>
      <c r="C333" s="107" t="s">
        <v>21</v>
      </c>
      <c r="D333" s="22"/>
      <c r="E333" s="154" t="s">
        <v>320</v>
      </c>
      <c r="F333" s="155"/>
      <c r="G333" s="54">
        <v>450000</v>
      </c>
      <c r="H333" s="55">
        <v>450000</v>
      </c>
      <c r="I333" s="54">
        <v>325992</v>
      </c>
      <c r="J333" s="56">
        <v>72.44</v>
      </c>
      <c r="K333" s="57">
        <f t="shared" si="8"/>
        <v>9.1599185043068965E-2</v>
      </c>
    </row>
    <row r="334" spans="1:11" ht="29.25" customHeight="1" x14ac:dyDescent="0.25">
      <c r="A334" s="42"/>
      <c r="B334" s="152" t="s">
        <v>322</v>
      </c>
      <c r="C334" s="153"/>
      <c r="D334" s="153"/>
      <c r="E334" s="153"/>
      <c r="F334" s="153"/>
      <c r="G334" s="50">
        <v>23171</v>
      </c>
      <c r="H334" s="51">
        <v>23171</v>
      </c>
      <c r="I334" s="50">
        <v>6599</v>
      </c>
      <c r="J334" s="52">
        <v>28.48</v>
      </c>
      <c r="K334" s="53">
        <f t="shared" si="8"/>
        <v>1.8542265518761568E-3</v>
      </c>
    </row>
    <row r="335" spans="1:11" ht="28.5" customHeight="1" x14ac:dyDescent="0.25">
      <c r="A335" s="44"/>
      <c r="B335" s="139"/>
      <c r="C335" s="107" t="s">
        <v>21</v>
      </c>
      <c r="D335" s="22"/>
      <c r="E335" s="156" t="s">
        <v>323</v>
      </c>
      <c r="F335" s="157"/>
      <c r="G335" s="62">
        <v>23171</v>
      </c>
      <c r="H335" s="63">
        <v>23171</v>
      </c>
      <c r="I335" s="62">
        <v>6599</v>
      </c>
      <c r="J335" s="64">
        <v>28.48</v>
      </c>
      <c r="K335" s="65">
        <f t="shared" si="8"/>
        <v>1.8542265518761568E-3</v>
      </c>
    </row>
    <row r="336" spans="1:11" ht="15" customHeight="1" x14ac:dyDescent="0.25">
      <c r="A336" s="42"/>
      <c r="B336" s="165" t="s">
        <v>324</v>
      </c>
      <c r="C336" s="183"/>
      <c r="D336" s="183"/>
      <c r="E336" s="183"/>
      <c r="F336" s="183"/>
      <c r="G336" s="66">
        <v>111000</v>
      </c>
      <c r="H336" s="67">
        <v>3859370</v>
      </c>
      <c r="I336" s="66">
        <v>3006906</v>
      </c>
      <c r="J336" s="68">
        <v>77.91</v>
      </c>
      <c r="K336" s="69">
        <f t="shared" si="8"/>
        <v>0.84489846100859645</v>
      </c>
    </row>
    <row r="337" spans="1:11" ht="19.5" customHeight="1" x14ac:dyDescent="0.25">
      <c r="A337" s="42"/>
      <c r="B337" s="28"/>
      <c r="C337" s="107" t="s">
        <v>21</v>
      </c>
      <c r="D337" s="22"/>
      <c r="E337" s="154" t="s">
        <v>325</v>
      </c>
      <c r="F337" s="155"/>
      <c r="G337" s="54">
        <v>60000</v>
      </c>
      <c r="H337" s="55">
        <v>60000</v>
      </c>
      <c r="I337" s="54">
        <v>14050</v>
      </c>
      <c r="J337" s="56">
        <v>23.42</v>
      </c>
      <c r="K337" s="57">
        <f t="shared" si="8"/>
        <v>3.9478531677314748E-3</v>
      </c>
    </row>
    <row r="338" spans="1:11" ht="18.75" customHeight="1" x14ac:dyDescent="0.25">
      <c r="A338" s="42"/>
      <c r="B338" s="29"/>
      <c r="C338" s="107" t="s">
        <v>21</v>
      </c>
      <c r="D338" s="22"/>
      <c r="E338" s="154" t="s">
        <v>326</v>
      </c>
      <c r="F338" s="155"/>
      <c r="G338" s="54">
        <v>50000</v>
      </c>
      <c r="H338" s="55">
        <v>80000</v>
      </c>
      <c r="I338" s="54">
        <v>4247</v>
      </c>
      <c r="J338" s="56">
        <v>5.31</v>
      </c>
      <c r="K338" s="57">
        <f t="shared" si="8"/>
        <v>1.1933475020181905E-3</v>
      </c>
    </row>
    <row r="339" spans="1:11" ht="25.5" customHeight="1" x14ac:dyDescent="0.25">
      <c r="A339" s="42"/>
      <c r="B339" s="29"/>
      <c r="C339" s="107" t="s">
        <v>21</v>
      </c>
      <c r="D339" s="22"/>
      <c r="E339" s="154" t="s">
        <v>327</v>
      </c>
      <c r="F339" s="155"/>
      <c r="G339" s="54">
        <v>1000</v>
      </c>
      <c r="H339" s="55">
        <v>1000</v>
      </c>
      <c r="I339" s="54">
        <v>0</v>
      </c>
      <c r="J339" s="56">
        <v>0</v>
      </c>
      <c r="K339" s="57">
        <f t="shared" si="8"/>
        <v>0</v>
      </c>
    </row>
    <row r="340" spans="1:11" ht="57" customHeight="1" x14ac:dyDescent="0.25">
      <c r="A340" s="42"/>
      <c r="B340" s="29"/>
      <c r="C340" s="120" t="s">
        <v>25</v>
      </c>
      <c r="D340" s="26" t="s">
        <v>29</v>
      </c>
      <c r="E340" s="154" t="s">
        <v>328</v>
      </c>
      <c r="F340" s="155"/>
      <c r="G340" s="54">
        <v>0</v>
      </c>
      <c r="H340" s="55">
        <v>1899850</v>
      </c>
      <c r="I340" s="54">
        <v>1324722</v>
      </c>
      <c r="J340" s="56">
        <v>69.73</v>
      </c>
      <c r="K340" s="57">
        <f t="shared" si="8"/>
        <v>0.37222832342089501</v>
      </c>
    </row>
    <row r="341" spans="1:11" ht="15" customHeight="1" x14ac:dyDescent="0.25">
      <c r="A341" s="42"/>
      <c r="B341" s="29"/>
      <c r="C341" s="120" t="s">
        <v>25</v>
      </c>
      <c r="D341" s="26"/>
      <c r="E341" s="154" t="s">
        <v>329</v>
      </c>
      <c r="F341" s="155"/>
      <c r="G341" s="54">
        <v>0</v>
      </c>
      <c r="H341" s="55">
        <v>1663888</v>
      </c>
      <c r="I341" s="54">
        <v>1663887</v>
      </c>
      <c r="J341" s="56">
        <v>100</v>
      </c>
      <c r="K341" s="57">
        <f t="shared" si="8"/>
        <v>0.46752893691795167</v>
      </c>
    </row>
    <row r="342" spans="1:11" ht="15" customHeight="1" x14ac:dyDescent="0.25">
      <c r="A342" s="44"/>
      <c r="B342" s="108"/>
      <c r="C342" s="120" t="s">
        <v>25</v>
      </c>
      <c r="D342" s="22"/>
      <c r="E342" s="156" t="s">
        <v>67</v>
      </c>
      <c r="F342" s="157"/>
      <c r="G342" s="62">
        <v>0</v>
      </c>
      <c r="H342" s="63">
        <v>154632</v>
      </c>
      <c r="I342" s="62">
        <v>0</v>
      </c>
      <c r="J342" s="64">
        <v>0</v>
      </c>
      <c r="K342" s="65">
        <f t="shared" si="8"/>
        <v>0</v>
      </c>
    </row>
    <row r="343" spans="1:11" ht="20.25" customHeight="1" x14ac:dyDescent="0.25">
      <c r="A343" s="185" t="s">
        <v>330</v>
      </c>
      <c r="B343" s="186"/>
      <c r="C343" s="186"/>
      <c r="D343" s="186"/>
      <c r="E343" s="186"/>
      <c r="F343" s="186"/>
      <c r="G343" s="122">
        <v>1593234</v>
      </c>
      <c r="H343" s="123">
        <v>1793234</v>
      </c>
      <c r="I343" s="122">
        <v>1057071</v>
      </c>
      <c r="J343" s="124">
        <v>58.95</v>
      </c>
      <c r="K343" s="125">
        <f t="shared" si="8"/>
        <v>0.29702214205459632</v>
      </c>
    </row>
    <row r="344" spans="1:11" ht="15" customHeight="1" x14ac:dyDescent="0.25">
      <c r="A344" s="150" t="s">
        <v>19</v>
      </c>
      <c r="B344" s="165" t="s">
        <v>331</v>
      </c>
      <c r="C344" s="183"/>
      <c r="D344" s="183"/>
      <c r="E344" s="183"/>
      <c r="F344" s="183"/>
      <c r="G344" s="66">
        <v>0</v>
      </c>
      <c r="H344" s="67">
        <v>200000</v>
      </c>
      <c r="I344" s="66">
        <v>0</v>
      </c>
      <c r="J344" s="68">
        <v>0</v>
      </c>
      <c r="K344" s="69">
        <f t="shared" si="8"/>
        <v>0</v>
      </c>
    </row>
    <row r="345" spans="1:11" ht="27" customHeight="1" x14ac:dyDescent="0.25">
      <c r="A345" s="150"/>
      <c r="B345" s="114"/>
      <c r="C345" s="107" t="s">
        <v>21</v>
      </c>
      <c r="D345" s="22"/>
      <c r="E345" s="154" t="s">
        <v>332</v>
      </c>
      <c r="F345" s="155"/>
      <c r="G345" s="54">
        <v>0</v>
      </c>
      <c r="H345" s="55">
        <v>70000</v>
      </c>
      <c r="I345" s="54">
        <v>0</v>
      </c>
      <c r="J345" s="56">
        <v>0</v>
      </c>
      <c r="K345" s="57">
        <f t="shared" si="8"/>
        <v>0</v>
      </c>
    </row>
    <row r="346" spans="1:11" ht="27" customHeight="1" x14ac:dyDescent="0.25">
      <c r="A346" s="42" t="s">
        <v>19</v>
      </c>
      <c r="B346" s="25"/>
      <c r="C346" s="120" t="s">
        <v>25</v>
      </c>
      <c r="D346" s="26"/>
      <c r="E346" s="154" t="s">
        <v>333</v>
      </c>
      <c r="F346" s="155"/>
      <c r="G346" s="54">
        <v>0</v>
      </c>
      <c r="H346" s="55">
        <v>130000</v>
      </c>
      <c r="I346" s="54">
        <v>0</v>
      </c>
      <c r="J346" s="56">
        <v>0</v>
      </c>
      <c r="K346" s="57">
        <f t="shared" si="8"/>
        <v>0</v>
      </c>
    </row>
    <row r="347" spans="1:11" ht="15" customHeight="1" x14ac:dyDescent="0.25">
      <c r="A347" s="150" t="s">
        <v>19</v>
      </c>
      <c r="B347" s="152" t="s">
        <v>334</v>
      </c>
      <c r="C347" s="153"/>
      <c r="D347" s="153"/>
      <c r="E347" s="153"/>
      <c r="F347" s="184"/>
      <c r="G347" s="50">
        <v>95000</v>
      </c>
      <c r="H347" s="51">
        <v>95000</v>
      </c>
      <c r="I347" s="50">
        <v>15000</v>
      </c>
      <c r="J347" s="52">
        <v>15.79</v>
      </c>
      <c r="K347" s="53">
        <f t="shared" si="8"/>
        <v>4.214789858788052E-3</v>
      </c>
    </row>
    <row r="348" spans="1:11" ht="15.75" customHeight="1" x14ac:dyDescent="0.25">
      <c r="A348" s="150"/>
      <c r="B348" s="34"/>
      <c r="C348" s="107" t="s">
        <v>21</v>
      </c>
      <c r="D348" s="22"/>
      <c r="E348" s="154" t="s">
        <v>335</v>
      </c>
      <c r="F348" s="155"/>
      <c r="G348" s="54">
        <v>95000</v>
      </c>
      <c r="H348" s="55">
        <v>95000</v>
      </c>
      <c r="I348" s="54">
        <v>15000</v>
      </c>
      <c r="J348" s="56">
        <v>15.79</v>
      </c>
      <c r="K348" s="57">
        <f t="shared" si="8"/>
        <v>4.214789858788052E-3</v>
      </c>
    </row>
    <row r="349" spans="1:11" ht="15" customHeight="1" x14ac:dyDescent="0.25">
      <c r="A349" s="150"/>
      <c r="B349" s="152" t="s">
        <v>336</v>
      </c>
      <c r="C349" s="153"/>
      <c r="D349" s="153"/>
      <c r="E349" s="153"/>
      <c r="F349" s="184"/>
      <c r="G349" s="50">
        <v>1258234</v>
      </c>
      <c r="H349" s="51">
        <v>1298234</v>
      </c>
      <c r="I349" s="50">
        <v>1042071</v>
      </c>
      <c r="J349" s="52">
        <v>80.27</v>
      </c>
      <c r="K349" s="53">
        <f t="shared" si="8"/>
        <v>0.29280735219580822</v>
      </c>
    </row>
    <row r="350" spans="1:11" ht="14.25" customHeight="1" x14ac:dyDescent="0.25">
      <c r="A350" s="150"/>
      <c r="B350" s="161"/>
      <c r="C350" s="107" t="s">
        <v>21</v>
      </c>
      <c r="D350" s="22"/>
      <c r="E350" s="154" t="s">
        <v>337</v>
      </c>
      <c r="F350" s="155"/>
      <c r="G350" s="54">
        <v>50000</v>
      </c>
      <c r="H350" s="55">
        <v>90000</v>
      </c>
      <c r="I350" s="54">
        <v>67866</v>
      </c>
      <c r="J350" s="56">
        <v>75.41</v>
      </c>
      <c r="K350" s="57">
        <f t="shared" si="8"/>
        <v>1.9069395237100661E-2</v>
      </c>
    </row>
    <row r="351" spans="1:11" ht="26.25" customHeight="1" x14ac:dyDescent="0.25">
      <c r="A351" s="150"/>
      <c r="B351" s="161"/>
      <c r="C351" s="107" t="s">
        <v>21</v>
      </c>
      <c r="D351" s="22"/>
      <c r="E351" s="154" t="s">
        <v>338</v>
      </c>
      <c r="F351" s="155"/>
      <c r="G351" s="54">
        <v>10000</v>
      </c>
      <c r="H351" s="55">
        <v>10000</v>
      </c>
      <c r="I351" s="54">
        <v>0</v>
      </c>
      <c r="J351" s="56">
        <v>0</v>
      </c>
      <c r="K351" s="57">
        <f t="shared" si="8"/>
        <v>0</v>
      </c>
    </row>
    <row r="352" spans="1:11" ht="12.75" customHeight="1" x14ac:dyDescent="0.25">
      <c r="A352" s="150"/>
      <c r="B352" s="161"/>
      <c r="C352" s="107" t="s">
        <v>21</v>
      </c>
      <c r="D352" s="22"/>
      <c r="E352" s="154" t="s">
        <v>339</v>
      </c>
      <c r="F352" s="155"/>
      <c r="G352" s="54">
        <v>200000</v>
      </c>
      <c r="H352" s="55">
        <v>200000</v>
      </c>
      <c r="I352" s="54">
        <v>0</v>
      </c>
      <c r="J352" s="56">
        <v>0</v>
      </c>
      <c r="K352" s="57">
        <f t="shared" si="8"/>
        <v>0</v>
      </c>
    </row>
    <row r="353" spans="1:11" ht="12.75" customHeight="1" x14ac:dyDescent="0.25">
      <c r="A353" s="150"/>
      <c r="B353" s="161"/>
      <c r="C353" s="107" t="s">
        <v>21</v>
      </c>
      <c r="D353" s="22"/>
      <c r="E353" s="154" t="s">
        <v>340</v>
      </c>
      <c r="F353" s="155"/>
      <c r="G353" s="54">
        <v>998234</v>
      </c>
      <c r="H353" s="55">
        <v>998234</v>
      </c>
      <c r="I353" s="54">
        <v>974205</v>
      </c>
      <c r="J353" s="56">
        <v>97.59</v>
      </c>
      <c r="K353" s="57">
        <f t="shared" si="8"/>
        <v>0.27373795695870756</v>
      </c>
    </row>
    <row r="354" spans="1:11" ht="15" customHeight="1" x14ac:dyDescent="0.25">
      <c r="A354" s="150"/>
      <c r="B354" s="152" t="s">
        <v>341</v>
      </c>
      <c r="C354" s="153"/>
      <c r="D354" s="153"/>
      <c r="E354" s="153"/>
      <c r="F354" s="184"/>
      <c r="G354" s="50">
        <v>240000</v>
      </c>
      <c r="H354" s="51">
        <v>200000</v>
      </c>
      <c r="I354" s="50">
        <v>0</v>
      </c>
      <c r="J354" s="52">
        <v>0</v>
      </c>
      <c r="K354" s="53">
        <f t="shared" si="8"/>
        <v>0</v>
      </c>
    </row>
    <row r="355" spans="1:11" ht="15" customHeight="1" x14ac:dyDescent="0.25">
      <c r="A355" s="151"/>
      <c r="B355" s="113"/>
      <c r="C355" s="107" t="s">
        <v>21</v>
      </c>
      <c r="D355" s="22"/>
      <c r="E355" s="156" t="s">
        <v>342</v>
      </c>
      <c r="F355" s="157"/>
      <c r="G355" s="54">
        <v>240000</v>
      </c>
      <c r="H355" s="55">
        <v>200000</v>
      </c>
      <c r="I355" s="54">
        <v>0</v>
      </c>
      <c r="J355" s="56">
        <v>0</v>
      </c>
      <c r="K355" s="57">
        <f t="shared" si="8"/>
        <v>0</v>
      </c>
    </row>
    <row r="356" spans="1:11" ht="20.25" customHeight="1" x14ac:dyDescent="0.25">
      <c r="A356" s="159" t="s">
        <v>343</v>
      </c>
      <c r="B356" s="160"/>
      <c r="C356" s="160"/>
      <c r="D356" s="160"/>
      <c r="E356" s="160"/>
      <c r="F356" s="160"/>
      <c r="G356" s="46">
        <v>41036525</v>
      </c>
      <c r="H356" s="47">
        <v>54322046</v>
      </c>
      <c r="I356" s="46">
        <v>30656425</v>
      </c>
      <c r="J356" s="48">
        <v>56.43</v>
      </c>
      <c r="K356" s="49">
        <f t="shared" si="8"/>
        <v>8.6140259464464322</v>
      </c>
    </row>
    <row r="357" spans="1:11" ht="15.75" customHeight="1" x14ac:dyDescent="0.25">
      <c r="A357" s="43" t="s">
        <v>19</v>
      </c>
      <c r="B357" s="152" t="s">
        <v>344</v>
      </c>
      <c r="C357" s="153"/>
      <c r="D357" s="153"/>
      <c r="E357" s="153"/>
      <c r="F357" s="153"/>
      <c r="G357" s="50">
        <v>1200000</v>
      </c>
      <c r="H357" s="51">
        <v>1200000</v>
      </c>
      <c r="I357" s="50">
        <v>1162016</v>
      </c>
      <c r="J357" s="52">
        <v>96.83</v>
      </c>
      <c r="K357" s="53">
        <f t="shared" si="8"/>
        <v>0.32651021683663045</v>
      </c>
    </row>
    <row r="358" spans="1:11" ht="25.5" customHeight="1" x14ac:dyDescent="0.25">
      <c r="A358" s="42"/>
      <c r="B358" s="113"/>
      <c r="C358" s="107" t="s">
        <v>21</v>
      </c>
      <c r="D358" s="22"/>
      <c r="E358" s="154" t="s">
        <v>345</v>
      </c>
      <c r="F358" s="155"/>
      <c r="G358" s="54">
        <v>1200000</v>
      </c>
      <c r="H358" s="55">
        <v>1200000</v>
      </c>
      <c r="I358" s="54">
        <v>1162016</v>
      </c>
      <c r="J358" s="56">
        <v>96.83</v>
      </c>
      <c r="K358" s="57">
        <f t="shared" si="8"/>
        <v>0.32651021683663045</v>
      </c>
    </row>
    <row r="359" spans="1:11" ht="15" customHeight="1" x14ac:dyDescent="0.25">
      <c r="A359" s="42"/>
      <c r="B359" s="165" t="s">
        <v>346</v>
      </c>
      <c r="C359" s="183"/>
      <c r="D359" s="153"/>
      <c r="E359" s="153"/>
      <c r="F359" s="153"/>
      <c r="G359" s="50">
        <v>1282000</v>
      </c>
      <c r="H359" s="51">
        <v>1316000</v>
      </c>
      <c r="I359" s="50">
        <v>604363</v>
      </c>
      <c r="J359" s="52">
        <v>45.92</v>
      </c>
      <c r="K359" s="53">
        <f t="shared" si="8"/>
        <v>0.16981753622844822</v>
      </c>
    </row>
    <row r="360" spans="1:11" ht="32.25" customHeight="1" x14ac:dyDescent="0.25">
      <c r="A360" s="42"/>
      <c r="B360" s="111"/>
      <c r="C360" s="107" t="s">
        <v>21</v>
      </c>
      <c r="D360" s="22"/>
      <c r="E360" s="154" t="s">
        <v>347</v>
      </c>
      <c r="F360" s="155"/>
      <c r="G360" s="54">
        <v>1282000</v>
      </c>
      <c r="H360" s="55">
        <v>1316000</v>
      </c>
      <c r="I360" s="54">
        <v>604363</v>
      </c>
      <c r="J360" s="56">
        <v>45.92</v>
      </c>
      <c r="K360" s="57">
        <f t="shared" si="8"/>
        <v>0.16981753622844822</v>
      </c>
    </row>
    <row r="361" spans="1:11" ht="15.75" customHeight="1" x14ac:dyDescent="0.25">
      <c r="A361" s="42"/>
      <c r="B361" s="152" t="s">
        <v>348</v>
      </c>
      <c r="C361" s="153"/>
      <c r="D361" s="153"/>
      <c r="E361" s="153"/>
      <c r="F361" s="153"/>
      <c r="G361" s="50">
        <v>18973818</v>
      </c>
      <c r="H361" s="51">
        <v>18836482</v>
      </c>
      <c r="I361" s="50">
        <v>7981638</v>
      </c>
      <c r="J361" s="52">
        <v>42.37</v>
      </c>
      <c r="K361" s="53">
        <f t="shared" si="8"/>
        <v>2.242728459927823</v>
      </c>
    </row>
    <row r="362" spans="1:11" ht="18.75" customHeight="1" x14ac:dyDescent="0.25">
      <c r="A362" s="42"/>
      <c r="B362" s="161"/>
      <c r="C362" s="107" t="s">
        <v>21</v>
      </c>
      <c r="D362" s="22" t="s">
        <v>29</v>
      </c>
      <c r="E362" s="154" t="s">
        <v>349</v>
      </c>
      <c r="F362" s="155"/>
      <c r="G362" s="54">
        <v>11141203</v>
      </c>
      <c r="H362" s="55">
        <v>11141203</v>
      </c>
      <c r="I362" s="54">
        <v>4441340</v>
      </c>
      <c r="J362" s="56">
        <v>39.86</v>
      </c>
      <c r="K362" s="57">
        <f t="shared" si="8"/>
        <v>1.2479543194286484</v>
      </c>
    </row>
    <row r="363" spans="1:11" ht="25.5" customHeight="1" x14ac:dyDescent="0.25">
      <c r="A363" s="42"/>
      <c r="B363" s="161"/>
      <c r="C363" s="107" t="s">
        <v>21</v>
      </c>
      <c r="D363" s="22" t="s">
        <v>29</v>
      </c>
      <c r="E363" s="154" t="s">
        <v>350</v>
      </c>
      <c r="F363" s="155"/>
      <c r="G363" s="54">
        <v>637620</v>
      </c>
      <c r="H363" s="55">
        <v>637620</v>
      </c>
      <c r="I363" s="54">
        <v>318810</v>
      </c>
      <c r="J363" s="56">
        <v>50</v>
      </c>
      <c r="K363" s="57">
        <f t="shared" si="8"/>
        <v>8.958114365868125E-2</v>
      </c>
    </row>
    <row r="364" spans="1:11" ht="27" customHeight="1" x14ac:dyDescent="0.25">
      <c r="A364" s="42"/>
      <c r="B364" s="161"/>
      <c r="C364" s="107" t="s">
        <v>21</v>
      </c>
      <c r="D364" s="22"/>
      <c r="E364" s="154" t="s">
        <v>351</v>
      </c>
      <c r="F364" s="155"/>
      <c r="G364" s="54">
        <v>6826086</v>
      </c>
      <c r="H364" s="55">
        <v>6941906</v>
      </c>
      <c r="I364" s="54">
        <v>3207328</v>
      </c>
      <c r="J364" s="56">
        <v>46.2</v>
      </c>
      <c r="K364" s="57">
        <f t="shared" si="8"/>
        <v>0.90121423521379762</v>
      </c>
    </row>
    <row r="365" spans="1:11" ht="14.25" customHeight="1" x14ac:dyDescent="0.25">
      <c r="A365" s="42" t="s">
        <v>19</v>
      </c>
      <c r="B365" s="25"/>
      <c r="C365" s="107" t="s">
        <v>21</v>
      </c>
      <c r="D365" s="22"/>
      <c r="E365" s="154" t="s">
        <v>64</v>
      </c>
      <c r="F365" s="155"/>
      <c r="G365" s="54">
        <v>0</v>
      </c>
      <c r="H365" s="55">
        <v>5453</v>
      </c>
      <c r="I365" s="54">
        <v>3863</v>
      </c>
      <c r="J365" s="56">
        <v>70.849999999999994</v>
      </c>
      <c r="K365" s="57">
        <f t="shared" si="8"/>
        <v>1.0854488816332162E-3</v>
      </c>
    </row>
    <row r="366" spans="1:11" ht="14.25" customHeight="1" x14ac:dyDescent="0.25">
      <c r="A366" s="42"/>
      <c r="B366" s="25"/>
      <c r="C366" s="107" t="s">
        <v>21</v>
      </c>
      <c r="D366" s="22"/>
      <c r="E366" s="154" t="s">
        <v>65</v>
      </c>
      <c r="F366" s="155"/>
      <c r="G366" s="54">
        <v>0</v>
      </c>
      <c r="H366" s="55">
        <v>10300</v>
      </c>
      <c r="I366" s="54">
        <v>10298</v>
      </c>
      <c r="J366" s="56">
        <v>99.98</v>
      </c>
      <c r="K366" s="57">
        <f t="shared" si="8"/>
        <v>2.8935937310532902E-3</v>
      </c>
    </row>
    <row r="367" spans="1:11" ht="26.25" customHeight="1" x14ac:dyDescent="0.25">
      <c r="A367" s="150"/>
      <c r="B367" s="161"/>
      <c r="C367" s="120" t="s">
        <v>25</v>
      </c>
      <c r="D367" s="26"/>
      <c r="E367" s="154" t="s">
        <v>352</v>
      </c>
      <c r="F367" s="155"/>
      <c r="G367" s="54">
        <v>268909</v>
      </c>
      <c r="H367" s="55">
        <v>0</v>
      </c>
      <c r="I367" s="54">
        <v>0</v>
      </c>
      <c r="J367" s="56">
        <v>0</v>
      </c>
      <c r="K367" s="57">
        <f t="shared" si="8"/>
        <v>0</v>
      </c>
    </row>
    <row r="368" spans="1:11" ht="28.5" customHeight="1" x14ac:dyDescent="0.25">
      <c r="A368" s="150"/>
      <c r="B368" s="161"/>
      <c r="C368" s="120" t="s">
        <v>25</v>
      </c>
      <c r="D368" s="26" t="s">
        <v>29</v>
      </c>
      <c r="E368" s="154" t="s">
        <v>353</v>
      </c>
      <c r="F368" s="155"/>
      <c r="G368" s="54">
        <v>100000</v>
      </c>
      <c r="H368" s="55">
        <v>100000</v>
      </c>
      <c r="I368" s="54">
        <v>0</v>
      </c>
      <c r="J368" s="56">
        <v>0</v>
      </c>
      <c r="K368" s="57">
        <f t="shared" si="8"/>
        <v>0</v>
      </c>
    </row>
    <row r="369" spans="1:11" ht="16.5" customHeight="1" x14ac:dyDescent="0.25">
      <c r="A369" s="150" t="s">
        <v>19</v>
      </c>
      <c r="B369" s="152" t="s">
        <v>354</v>
      </c>
      <c r="C369" s="153"/>
      <c r="D369" s="153"/>
      <c r="E369" s="153"/>
      <c r="F369" s="153"/>
      <c r="G369" s="50">
        <v>19580707</v>
      </c>
      <c r="H369" s="51">
        <v>32969564</v>
      </c>
      <c r="I369" s="50">
        <v>20908408</v>
      </c>
      <c r="J369" s="52">
        <v>63.42</v>
      </c>
      <c r="K369" s="53">
        <f t="shared" si="8"/>
        <v>5.8749697334535309</v>
      </c>
    </row>
    <row r="370" spans="1:11" ht="13.5" customHeight="1" x14ac:dyDescent="0.25">
      <c r="A370" s="150"/>
      <c r="B370" s="161"/>
      <c r="C370" s="107" t="s">
        <v>21</v>
      </c>
      <c r="D370" s="22"/>
      <c r="E370" s="154" t="s">
        <v>355</v>
      </c>
      <c r="F370" s="155"/>
      <c r="G370" s="54">
        <v>1638988</v>
      </c>
      <c r="H370" s="55">
        <v>1469675</v>
      </c>
      <c r="I370" s="54">
        <v>842696</v>
      </c>
      <c r="J370" s="56">
        <v>57.34</v>
      </c>
      <c r="K370" s="57">
        <f t="shared" si="8"/>
        <v>0.23678577032275042</v>
      </c>
    </row>
    <row r="371" spans="1:11" ht="13.5" customHeight="1" x14ac:dyDescent="0.25">
      <c r="A371" s="150"/>
      <c r="B371" s="161"/>
      <c r="C371" s="107" t="s">
        <v>21</v>
      </c>
      <c r="D371" s="22"/>
      <c r="E371" s="154" t="s">
        <v>356</v>
      </c>
      <c r="F371" s="155"/>
      <c r="G371" s="54">
        <v>2996362</v>
      </c>
      <c r="H371" s="55">
        <v>3906362</v>
      </c>
      <c r="I371" s="54">
        <v>2616933</v>
      </c>
      <c r="J371" s="56">
        <v>66.989999999999995</v>
      </c>
      <c r="K371" s="57">
        <f t="shared" si="8"/>
        <v>0.73532151130185286</v>
      </c>
    </row>
    <row r="372" spans="1:11" ht="13.5" customHeight="1" x14ac:dyDescent="0.25">
      <c r="A372" s="150"/>
      <c r="B372" s="161"/>
      <c r="C372" s="107" t="s">
        <v>21</v>
      </c>
      <c r="D372" s="22"/>
      <c r="E372" s="154" t="s">
        <v>357</v>
      </c>
      <c r="F372" s="155"/>
      <c r="G372" s="54">
        <v>3408964</v>
      </c>
      <c r="H372" s="55">
        <v>4374880</v>
      </c>
      <c r="I372" s="54">
        <v>2841870</v>
      </c>
      <c r="J372" s="56">
        <v>64.959999999999994</v>
      </c>
      <c r="K372" s="57">
        <f t="shared" si="8"/>
        <v>0.79852565706626666</v>
      </c>
    </row>
    <row r="373" spans="1:11" ht="13.5" customHeight="1" x14ac:dyDescent="0.25">
      <c r="A373" s="150"/>
      <c r="B373" s="161"/>
      <c r="C373" s="107" t="s">
        <v>21</v>
      </c>
      <c r="D373" s="22"/>
      <c r="E373" s="154" t="s">
        <v>358</v>
      </c>
      <c r="F373" s="155"/>
      <c r="G373" s="54">
        <v>3709600</v>
      </c>
      <c r="H373" s="55">
        <v>4117973</v>
      </c>
      <c r="I373" s="54">
        <v>3010513</v>
      </c>
      <c r="J373" s="56">
        <v>73.11</v>
      </c>
      <c r="K373" s="57">
        <f t="shared" si="8"/>
        <v>0.8459119774766396</v>
      </c>
    </row>
    <row r="374" spans="1:11" ht="13.5" customHeight="1" x14ac:dyDescent="0.25">
      <c r="A374" s="150"/>
      <c r="B374" s="161"/>
      <c r="C374" s="107" t="s">
        <v>21</v>
      </c>
      <c r="D374" s="22"/>
      <c r="E374" s="154" t="s">
        <v>359</v>
      </c>
      <c r="F374" s="155"/>
      <c r="G374" s="54">
        <v>613970</v>
      </c>
      <c r="H374" s="55">
        <v>1050670</v>
      </c>
      <c r="I374" s="54">
        <v>840822</v>
      </c>
      <c r="J374" s="56">
        <v>80.03</v>
      </c>
      <c r="K374" s="57">
        <f t="shared" si="8"/>
        <v>0.23625920257639246</v>
      </c>
    </row>
    <row r="375" spans="1:11" ht="13.5" customHeight="1" x14ac:dyDescent="0.25">
      <c r="A375" s="150"/>
      <c r="B375" s="161"/>
      <c r="C375" s="107" t="s">
        <v>21</v>
      </c>
      <c r="D375" s="22"/>
      <c r="E375" s="154" t="s">
        <v>360</v>
      </c>
      <c r="F375" s="155"/>
      <c r="G375" s="54">
        <v>323744</v>
      </c>
      <c r="H375" s="55">
        <v>405409</v>
      </c>
      <c r="I375" s="54">
        <v>269736</v>
      </c>
      <c r="J375" s="56">
        <v>66.53</v>
      </c>
      <c r="K375" s="57">
        <f t="shared" si="8"/>
        <v>7.5792037156670253E-2</v>
      </c>
    </row>
    <row r="376" spans="1:11" ht="13.5" customHeight="1" x14ac:dyDescent="0.25">
      <c r="A376" s="150"/>
      <c r="B376" s="161"/>
      <c r="C376" s="107" t="s">
        <v>21</v>
      </c>
      <c r="D376" s="22"/>
      <c r="E376" s="154" t="s">
        <v>361</v>
      </c>
      <c r="F376" s="155"/>
      <c r="G376" s="54">
        <v>54927</v>
      </c>
      <c r="H376" s="55">
        <v>86897</v>
      </c>
      <c r="I376" s="54">
        <v>27627</v>
      </c>
      <c r="J376" s="56">
        <v>31.79</v>
      </c>
      <c r="K376" s="57">
        <f t="shared" si="8"/>
        <v>7.7627999619158334E-3</v>
      </c>
    </row>
    <row r="377" spans="1:11" ht="13.5" customHeight="1" x14ac:dyDescent="0.25">
      <c r="A377" s="150"/>
      <c r="B377" s="161"/>
      <c r="C377" s="107" t="s">
        <v>21</v>
      </c>
      <c r="D377" s="22"/>
      <c r="E377" s="154" t="s">
        <v>362</v>
      </c>
      <c r="F377" s="155"/>
      <c r="G377" s="54">
        <v>126060</v>
      </c>
      <c r="H377" s="55">
        <v>139060</v>
      </c>
      <c r="I377" s="54">
        <v>99588</v>
      </c>
      <c r="J377" s="56">
        <v>71.62</v>
      </c>
      <c r="K377" s="57">
        <f t="shared" si="8"/>
        <v>2.7982832830465633E-2</v>
      </c>
    </row>
    <row r="378" spans="1:11" ht="13.5" customHeight="1" x14ac:dyDescent="0.25">
      <c r="A378" s="150"/>
      <c r="B378" s="161"/>
      <c r="C378" s="107" t="s">
        <v>21</v>
      </c>
      <c r="D378" s="22"/>
      <c r="E378" s="154" t="s">
        <v>363</v>
      </c>
      <c r="F378" s="155"/>
      <c r="G378" s="54">
        <v>959988</v>
      </c>
      <c r="H378" s="55">
        <v>2249831</v>
      </c>
      <c r="I378" s="54">
        <v>1081220</v>
      </c>
      <c r="J378" s="56">
        <v>48.06</v>
      </c>
      <c r="K378" s="57">
        <f t="shared" si="8"/>
        <v>0.30380767274125448</v>
      </c>
    </row>
    <row r="379" spans="1:11" ht="13.5" customHeight="1" x14ac:dyDescent="0.25">
      <c r="A379" s="150"/>
      <c r="B379" s="161"/>
      <c r="C379" s="107" t="s">
        <v>21</v>
      </c>
      <c r="D379" s="22"/>
      <c r="E379" s="154" t="s">
        <v>364</v>
      </c>
      <c r="F379" s="155"/>
      <c r="G379" s="54">
        <v>1193045</v>
      </c>
      <c r="H379" s="55">
        <v>1410530</v>
      </c>
      <c r="I379" s="54">
        <v>957768</v>
      </c>
      <c r="J379" s="56">
        <v>67.900000000000006</v>
      </c>
      <c r="K379" s="57">
        <f t="shared" si="8"/>
        <v>0.26911939023144765</v>
      </c>
    </row>
    <row r="380" spans="1:11" ht="26.25" customHeight="1" x14ac:dyDescent="0.25">
      <c r="A380" s="150"/>
      <c r="B380" s="161"/>
      <c r="C380" s="107" t="s">
        <v>21</v>
      </c>
      <c r="D380" s="22" t="s">
        <v>29</v>
      </c>
      <c r="E380" s="154" t="s">
        <v>365</v>
      </c>
      <c r="F380" s="155"/>
      <c r="G380" s="54">
        <v>2160400</v>
      </c>
      <c r="H380" s="55">
        <v>2250760</v>
      </c>
      <c r="I380" s="54">
        <v>955946</v>
      </c>
      <c r="J380" s="56">
        <v>42.47</v>
      </c>
      <c r="K380" s="57">
        <f t="shared" si="8"/>
        <v>0.26860743375660018</v>
      </c>
    </row>
    <row r="381" spans="1:11" ht="27" customHeight="1" x14ac:dyDescent="0.25">
      <c r="A381" s="150"/>
      <c r="B381" s="161"/>
      <c r="C381" s="107" t="s">
        <v>21</v>
      </c>
      <c r="D381" s="22" t="s">
        <v>29</v>
      </c>
      <c r="E381" s="154" t="s">
        <v>366</v>
      </c>
      <c r="F381" s="155"/>
      <c r="G381" s="54">
        <v>1115748</v>
      </c>
      <c r="H381" s="55">
        <v>1166601</v>
      </c>
      <c r="I381" s="54">
        <v>655216</v>
      </c>
      <c r="J381" s="56">
        <v>56.16</v>
      </c>
      <c r="K381" s="57">
        <f t="shared" si="8"/>
        <v>0.18410651680771148</v>
      </c>
    </row>
    <row r="382" spans="1:11" ht="24.75" customHeight="1" x14ac:dyDescent="0.25">
      <c r="A382" s="42" t="s">
        <v>19</v>
      </c>
      <c r="B382" s="25"/>
      <c r="C382" s="107" t="s">
        <v>21</v>
      </c>
      <c r="D382" s="22" t="s">
        <v>29</v>
      </c>
      <c r="E382" s="154" t="s">
        <v>367</v>
      </c>
      <c r="F382" s="155"/>
      <c r="G382" s="54">
        <v>1278911</v>
      </c>
      <c r="H382" s="55">
        <v>1284890</v>
      </c>
      <c r="I382" s="54">
        <v>694868</v>
      </c>
      <c r="J382" s="56">
        <v>54.08</v>
      </c>
      <c r="K382" s="57">
        <f t="shared" si="8"/>
        <v>0.19524817330642238</v>
      </c>
    </row>
    <row r="383" spans="1:11" ht="27" customHeight="1" x14ac:dyDescent="0.25">
      <c r="A383" s="42"/>
      <c r="B383" s="25"/>
      <c r="C383" s="107" t="s">
        <v>21</v>
      </c>
      <c r="D383" s="22" t="s">
        <v>29</v>
      </c>
      <c r="E383" s="154" t="s">
        <v>368</v>
      </c>
      <c r="F383" s="155"/>
      <c r="G383" s="54">
        <v>0</v>
      </c>
      <c r="H383" s="55">
        <v>8885692</v>
      </c>
      <c r="I383" s="54">
        <v>5887274</v>
      </c>
      <c r="J383" s="56">
        <v>66.260000000000005</v>
      </c>
      <c r="K383" s="57">
        <f t="shared" si="8"/>
        <v>1.6542415167404381</v>
      </c>
    </row>
    <row r="384" spans="1:11" ht="14.25" customHeight="1" x14ac:dyDescent="0.25">
      <c r="A384" s="42"/>
      <c r="B384" s="25"/>
      <c r="C384" s="107" t="s">
        <v>21</v>
      </c>
      <c r="D384" s="22"/>
      <c r="E384" s="154" t="s">
        <v>64</v>
      </c>
      <c r="F384" s="155"/>
      <c r="G384" s="54">
        <v>0</v>
      </c>
      <c r="H384" s="55">
        <v>170334</v>
      </c>
      <c r="I384" s="54">
        <v>126331</v>
      </c>
      <c r="J384" s="56">
        <f>I384/H384%</f>
        <v>74.166637312574125</v>
      </c>
      <c r="K384" s="57">
        <f t="shared" si="8"/>
        <v>3.5497241176703553E-2</v>
      </c>
    </row>
    <row r="385" spans="1:11" ht="20.25" customHeight="1" x14ac:dyDescent="0.25">
      <c r="A385" s="147" t="s">
        <v>369</v>
      </c>
      <c r="B385" s="148"/>
      <c r="C385" s="148"/>
      <c r="D385" s="148"/>
      <c r="E385" s="148"/>
      <c r="F385" s="148"/>
      <c r="G385" s="46">
        <v>3249909</v>
      </c>
      <c r="H385" s="47">
        <v>3249909</v>
      </c>
      <c r="I385" s="46">
        <v>1795018</v>
      </c>
      <c r="J385" s="48">
        <v>55.23</v>
      </c>
      <c r="K385" s="49">
        <f t="shared" si="8"/>
        <v>0.50437491084946739</v>
      </c>
    </row>
    <row r="386" spans="1:11" ht="15" customHeight="1" x14ac:dyDescent="0.25">
      <c r="A386" s="43" t="s">
        <v>19</v>
      </c>
      <c r="B386" s="152" t="s">
        <v>370</v>
      </c>
      <c r="C386" s="153"/>
      <c r="D386" s="153"/>
      <c r="E386" s="153"/>
      <c r="F386" s="153"/>
      <c r="G386" s="50">
        <v>1542239</v>
      </c>
      <c r="H386" s="51">
        <v>1543146</v>
      </c>
      <c r="I386" s="50">
        <v>883244</v>
      </c>
      <c r="J386" s="52">
        <v>57.24</v>
      </c>
      <c r="K386" s="53">
        <f t="shared" si="8"/>
        <v>0.24817919026902624</v>
      </c>
    </row>
    <row r="387" spans="1:11" ht="27" customHeight="1" x14ac:dyDescent="0.25">
      <c r="A387" s="42"/>
      <c r="B387" s="161"/>
      <c r="C387" s="107" t="s">
        <v>21</v>
      </c>
      <c r="D387" s="22"/>
      <c r="E387" s="154" t="s">
        <v>284</v>
      </c>
      <c r="F387" s="155"/>
      <c r="G387" s="54">
        <v>0</v>
      </c>
      <c r="H387" s="55">
        <v>907</v>
      </c>
      <c r="I387" s="54">
        <v>0</v>
      </c>
      <c r="J387" s="56">
        <v>0</v>
      </c>
      <c r="K387" s="57">
        <f t="shared" si="8"/>
        <v>0</v>
      </c>
    </row>
    <row r="388" spans="1:11" ht="15" customHeight="1" x14ac:dyDescent="0.25">
      <c r="A388" s="42"/>
      <c r="B388" s="161"/>
      <c r="C388" s="107" t="s">
        <v>21</v>
      </c>
      <c r="D388" s="22"/>
      <c r="E388" s="154" t="s">
        <v>371</v>
      </c>
      <c r="F388" s="155"/>
      <c r="G388" s="54">
        <v>1542239</v>
      </c>
      <c r="H388" s="55">
        <v>1542239</v>
      </c>
      <c r="I388" s="54">
        <v>883244</v>
      </c>
      <c r="J388" s="56">
        <v>57.27</v>
      </c>
      <c r="K388" s="57">
        <f t="shared" si="8"/>
        <v>0.24817919026902624</v>
      </c>
    </row>
    <row r="389" spans="1:11" ht="15" customHeight="1" x14ac:dyDescent="0.25">
      <c r="A389" s="42"/>
      <c r="B389" s="152" t="s">
        <v>372</v>
      </c>
      <c r="C389" s="153"/>
      <c r="D389" s="153"/>
      <c r="E389" s="153"/>
      <c r="F389" s="153"/>
      <c r="G389" s="50">
        <v>1654048</v>
      </c>
      <c r="H389" s="51">
        <v>1656446</v>
      </c>
      <c r="I389" s="50">
        <v>906819</v>
      </c>
      <c r="J389" s="52">
        <v>54.74</v>
      </c>
      <c r="K389" s="53">
        <f t="shared" ref="K389:K452" si="9">I389/$I$8*100</f>
        <v>0.25480343499708813</v>
      </c>
    </row>
    <row r="390" spans="1:11" ht="29.25" customHeight="1" x14ac:dyDescent="0.25">
      <c r="A390" s="42"/>
      <c r="B390" s="181"/>
      <c r="C390" s="107" t="s">
        <v>21</v>
      </c>
      <c r="D390" s="22"/>
      <c r="E390" s="154" t="s">
        <v>276</v>
      </c>
      <c r="F390" s="155"/>
      <c r="G390" s="54">
        <v>0</v>
      </c>
      <c r="H390" s="55">
        <v>2398</v>
      </c>
      <c r="I390" s="54">
        <v>0</v>
      </c>
      <c r="J390" s="56">
        <v>0</v>
      </c>
      <c r="K390" s="57">
        <f t="shared" si="9"/>
        <v>0</v>
      </c>
    </row>
    <row r="391" spans="1:11" ht="18" customHeight="1" x14ac:dyDescent="0.25">
      <c r="A391" s="42"/>
      <c r="B391" s="181"/>
      <c r="C391" s="107" t="s">
        <v>21</v>
      </c>
      <c r="D391" s="22"/>
      <c r="E391" s="154" t="s">
        <v>373</v>
      </c>
      <c r="F391" s="155"/>
      <c r="G391" s="54">
        <v>1007885</v>
      </c>
      <c r="H391" s="55">
        <v>1007885</v>
      </c>
      <c r="I391" s="54">
        <v>562336</v>
      </c>
      <c r="J391" s="56">
        <v>55.79</v>
      </c>
      <c r="K391" s="57">
        <f t="shared" si="9"/>
        <v>0.15800853800209586</v>
      </c>
    </row>
    <row r="392" spans="1:11" ht="27.75" customHeight="1" x14ac:dyDescent="0.25">
      <c r="A392" s="42"/>
      <c r="B392" s="181"/>
      <c r="C392" s="107" t="s">
        <v>21</v>
      </c>
      <c r="D392" s="22"/>
      <c r="E392" s="154" t="s">
        <v>374</v>
      </c>
      <c r="F392" s="155"/>
      <c r="G392" s="54">
        <v>636994</v>
      </c>
      <c r="H392" s="55">
        <v>636994</v>
      </c>
      <c r="I392" s="54">
        <v>338304</v>
      </c>
      <c r="J392" s="56">
        <v>53.11</v>
      </c>
      <c r="K392" s="57">
        <f t="shared" si="9"/>
        <v>9.5058684559162207E-2</v>
      </c>
    </row>
    <row r="393" spans="1:11" ht="27" customHeight="1" x14ac:dyDescent="0.25">
      <c r="A393" s="44"/>
      <c r="B393" s="182"/>
      <c r="C393" s="107" t="s">
        <v>21</v>
      </c>
      <c r="D393" s="22"/>
      <c r="E393" s="156" t="s">
        <v>375</v>
      </c>
      <c r="F393" s="157"/>
      <c r="G393" s="62">
        <v>9169</v>
      </c>
      <c r="H393" s="63">
        <v>9169</v>
      </c>
      <c r="I393" s="62">
        <v>6179</v>
      </c>
      <c r="J393" s="64">
        <v>67.39</v>
      </c>
      <c r="K393" s="65">
        <f t="shared" si="9"/>
        <v>1.7362124358300914E-3</v>
      </c>
    </row>
    <row r="394" spans="1:11" ht="15.75" customHeight="1" x14ac:dyDescent="0.25">
      <c r="A394" s="42"/>
      <c r="B394" s="165" t="s">
        <v>376</v>
      </c>
      <c r="C394" s="183"/>
      <c r="D394" s="183"/>
      <c r="E394" s="183"/>
      <c r="F394" s="183"/>
      <c r="G394" s="66">
        <v>14694</v>
      </c>
      <c r="H394" s="67">
        <v>14694</v>
      </c>
      <c r="I394" s="66">
        <v>4956</v>
      </c>
      <c r="J394" s="68">
        <v>33.72</v>
      </c>
      <c r="K394" s="69">
        <f t="shared" si="9"/>
        <v>1.3925665693435723E-3</v>
      </c>
    </row>
    <row r="395" spans="1:11" ht="14.25" customHeight="1" x14ac:dyDescent="0.25">
      <c r="A395" s="42"/>
      <c r="B395" s="111"/>
      <c r="C395" s="107" t="s">
        <v>21</v>
      </c>
      <c r="D395" s="22"/>
      <c r="E395" s="154" t="s">
        <v>282</v>
      </c>
      <c r="F395" s="155"/>
      <c r="G395" s="54">
        <v>14694</v>
      </c>
      <c r="H395" s="55">
        <v>14694</v>
      </c>
      <c r="I395" s="54">
        <v>4956</v>
      </c>
      <c r="J395" s="56">
        <v>33.72</v>
      </c>
      <c r="K395" s="57">
        <f t="shared" si="9"/>
        <v>1.3925665693435723E-3</v>
      </c>
    </row>
    <row r="396" spans="1:11" ht="15" customHeight="1" x14ac:dyDescent="0.25">
      <c r="A396" s="42"/>
      <c r="B396" s="152" t="s">
        <v>377</v>
      </c>
      <c r="C396" s="153"/>
      <c r="D396" s="153"/>
      <c r="E396" s="153"/>
      <c r="F396" s="153"/>
      <c r="G396" s="50">
        <v>38928</v>
      </c>
      <c r="H396" s="51">
        <v>35623</v>
      </c>
      <c r="I396" s="50">
        <v>0</v>
      </c>
      <c r="J396" s="52">
        <v>0</v>
      </c>
      <c r="K396" s="53">
        <f t="shared" si="9"/>
        <v>0</v>
      </c>
    </row>
    <row r="397" spans="1:11" ht="13.5" customHeight="1" x14ac:dyDescent="0.25">
      <c r="A397" s="150"/>
      <c r="B397" s="161"/>
      <c r="C397" s="107" t="s">
        <v>21</v>
      </c>
      <c r="D397" s="22"/>
      <c r="E397" s="154" t="s">
        <v>292</v>
      </c>
      <c r="F397" s="155"/>
      <c r="G397" s="54">
        <v>25000</v>
      </c>
      <c r="H397" s="55">
        <v>25000</v>
      </c>
      <c r="I397" s="54">
        <v>0</v>
      </c>
      <c r="J397" s="56">
        <v>0</v>
      </c>
      <c r="K397" s="57">
        <f t="shared" si="9"/>
        <v>0</v>
      </c>
    </row>
    <row r="398" spans="1:11" ht="13.5" customHeight="1" x14ac:dyDescent="0.25">
      <c r="A398" s="150"/>
      <c r="B398" s="161"/>
      <c r="C398" s="107" t="s">
        <v>21</v>
      </c>
      <c r="D398" s="22"/>
      <c r="E398" s="154" t="s">
        <v>293</v>
      </c>
      <c r="F398" s="155"/>
      <c r="G398" s="54">
        <v>9520</v>
      </c>
      <c r="H398" s="55">
        <v>9520</v>
      </c>
      <c r="I398" s="54">
        <v>0</v>
      </c>
      <c r="J398" s="56">
        <v>0</v>
      </c>
      <c r="K398" s="57">
        <f t="shared" si="9"/>
        <v>0</v>
      </c>
    </row>
    <row r="399" spans="1:11" ht="28.5" customHeight="1" x14ac:dyDescent="0.25">
      <c r="A399" s="150"/>
      <c r="B399" s="161"/>
      <c r="C399" s="107" t="s">
        <v>21</v>
      </c>
      <c r="D399" s="22"/>
      <c r="E399" s="154" t="s">
        <v>298</v>
      </c>
      <c r="F399" s="155"/>
      <c r="G399" s="54">
        <v>4408</v>
      </c>
      <c r="H399" s="55">
        <v>1103</v>
      </c>
      <c r="I399" s="54">
        <v>0</v>
      </c>
      <c r="J399" s="56">
        <v>0</v>
      </c>
      <c r="K399" s="57">
        <f t="shared" si="9"/>
        <v>0</v>
      </c>
    </row>
    <row r="400" spans="1:11" ht="20.25" customHeight="1" x14ac:dyDescent="0.25">
      <c r="A400" s="147" t="s">
        <v>378</v>
      </c>
      <c r="B400" s="148"/>
      <c r="C400" s="148"/>
      <c r="D400" s="148"/>
      <c r="E400" s="148"/>
      <c r="F400" s="148"/>
      <c r="G400" s="46">
        <v>448700</v>
      </c>
      <c r="H400" s="47">
        <v>559085</v>
      </c>
      <c r="I400" s="46">
        <v>74040</v>
      </c>
      <c r="J400" s="48">
        <v>13.24</v>
      </c>
      <c r="K400" s="49">
        <f t="shared" si="9"/>
        <v>2.0804202742977822E-2</v>
      </c>
    </row>
    <row r="401" spans="1:11" ht="15" customHeight="1" x14ac:dyDescent="0.25">
      <c r="A401" s="43" t="s">
        <v>19</v>
      </c>
      <c r="B401" s="152" t="s">
        <v>379</v>
      </c>
      <c r="C401" s="153"/>
      <c r="D401" s="153"/>
      <c r="E401" s="153"/>
      <c r="F401" s="153"/>
      <c r="G401" s="50">
        <v>20000</v>
      </c>
      <c r="H401" s="51">
        <v>0</v>
      </c>
      <c r="I401" s="50">
        <v>0</v>
      </c>
      <c r="J401" s="52">
        <v>0</v>
      </c>
      <c r="K401" s="53">
        <f t="shared" si="9"/>
        <v>0</v>
      </c>
    </row>
    <row r="402" spans="1:11" ht="28.5" customHeight="1" x14ac:dyDescent="0.25">
      <c r="A402" s="42"/>
      <c r="B402" s="126"/>
      <c r="C402" s="107" t="s">
        <v>21</v>
      </c>
      <c r="D402" s="22"/>
      <c r="E402" s="156" t="s">
        <v>380</v>
      </c>
      <c r="F402" s="157"/>
      <c r="G402" s="62">
        <v>20000</v>
      </c>
      <c r="H402" s="63">
        <v>0</v>
      </c>
      <c r="I402" s="62">
        <v>0</v>
      </c>
      <c r="J402" s="64">
        <v>0</v>
      </c>
      <c r="K402" s="65">
        <f t="shared" si="9"/>
        <v>0</v>
      </c>
    </row>
    <row r="403" spans="1:11" ht="15" customHeight="1" x14ac:dyDescent="0.25">
      <c r="A403" s="42"/>
      <c r="B403" s="165" t="s">
        <v>381</v>
      </c>
      <c r="C403" s="183"/>
      <c r="D403" s="183"/>
      <c r="E403" s="183"/>
      <c r="F403" s="183"/>
      <c r="G403" s="66">
        <v>33000</v>
      </c>
      <c r="H403" s="67">
        <v>33000</v>
      </c>
      <c r="I403" s="66">
        <v>0</v>
      </c>
      <c r="J403" s="68">
        <v>0</v>
      </c>
      <c r="K403" s="69">
        <f t="shared" si="9"/>
        <v>0</v>
      </c>
    </row>
    <row r="404" spans="1:11" ht="24.75" customHeight="1" x14ac:dyDescent="0.25">
      <c r="A404" s="42"/>
      <c r="B404" s="28"/>
      <c r="C404" s="107" t="s">
        <v>21</v>
      </c>
      <c r="D404" s="22"/>
      <c r="E404" s="154" t="s">
        <v>382</v>
      </c>
      <c r="F404" s="155"/>
      <c r="G404" s="54">
        <v>33000</v>
      </c>
      <c r="H404" s="55">
        <v>32750</v>
      </c>
      <c r="I404" s="54">
        <v>0</v>
      </c>
      <c r="J404" s="56">
        <v>0</v>
      </c>
      <c r="K404" s="57">
        <f t="shared" si="9"/>
        <v>0</v>
      </c>
    </row>
    <row r="405" spans="1:11" ht="15" customHeight="1" x14ac:dyDescent="0.25">
      <c r="A405" s="42"/>
      <c r="B405" s="31"/>
      <c r="C405" s="107" t="s">
        <v>21</v>
      </c>
      <c r="D405" s="22"/>
      <c r="E405" s="154" t="s">
        <v>383</v>
      </c>
      <c r="F405" s="155"/>
      <c r="G405" s="54">
        <v>0</v>
      </c>
      <c r="H405" s="55">
        <v>250</v>
      </c>
      <c r="I405" s="54">
        <v>0</v>
      </c>
      <c r="J405" s="56">
        <v>0</v>
      </c>
      <c r="K405" s="57">
        <f t="shared" si="9"/>
        <v>0</v>
      </c>
    </row>
    <row r="406" spans="1:11" ht="15" customHeight="1" x14ac:dyDescent="0.25">
      <c r="A406" s="42"/>
      <c r="B406" s="152" t="s">
        <v>384</v>
      </c>
      <c r="C406" s="153"/>
      <c r="D406" s="153"/>
      <c r="E406" s="153"/>
      <c r="F406" s="153"/>
      <c r="G406" s="50">
        <v>0</v>
      </c>
      <c r="H406" s="51">
        <v>85000</v>
      </c>
      <c r="I406" s="50">
        <v>0</v>
      </c>
      <c r="J406" s="52">
        <v>0</v>
      </c>
      <c r="K406" s="53">
        <f t="shared" si="9"/>
        <v>0</v>
      </c>
    </row>
    <row r="407" spans="1:11" ht="18" customHeight="1" x14ac:dyDescent="0.25">
      <c r="A407" s="42"/>
      <c r="B407" s="111"/>
      <c r="C407" s="107" t="s">
        <v>21</v>
      </c>
      <c r="D407" s="22"/>
      <c r="E407" s="154" t="s">
        <v>385</v>
      </c>
      <c r="F407" s="155"/>
      <c r="G407" s="54">
        <v>0</v>
      </c>
      <c r="H407" s="55">
        <v>85000</v>
      </c>
      <c r="I407" s="54">
        <v>0</v>
      </c>
      <c r="J407" s="56">
        <v>0</v>
      </c>
      <c r="K407" s="57">
        <f t="shared" si="9"/>
        <v>0</v>
      </c>
    </row>
    <row r="408" spans="1:11" ht="15" customHeight="1" x14ac:dyDescent="0.25">
      <c r="A408" s="42"/>
      <c r="B408" s="152" t="s">
        <v>386</v>
      </c>
      <c r="C408" s="153"/>
      <c r="D408" s="153"/>
      <c r="E408" s="153"/>
      <c r="F408" s="153"/>
      <c r="G408" s="50">
        <v>395700</v>
      </c>
      <c r="H408" s="51">
        <v>441085</v>
      </c>
      <c r="I408" s="50">
        <v>74040</v>
      </c>
      <c r="J408" s="52">
        <v>16.79</v>
      </c>
      <c r="K408" s="53">
        <f t="shared" si="9"/>
        <v>2.0804202742977822E-2</v>
      </c>
    </row>
    <row r="409" spans="1:11" ht="29.25" customHeight="1" x14ac:dyDescent="0.25">
      <c r="A409" s="42" t="s">
        <v>19</v>
      </c>
      <c r="B409" s="25"/>
      <c r="C409" s="107" t="s">
        <v>21</v>
      </c>
      <c r="D409" s="22"/>
      <c r="E409" s="154" t="s">
        <v>382</v>
      </c>
      <c r="F409" s="155"/>
      <c r="G409" s="54">
        <v>30000</v>
      </c>
      <c r="H409" s="55">
        <v>30000</v>
      </c>
      <c r="I409" s="54">
        <v>0</v>
      </c>
      <c r="J409" s="56">
        <v>0</v>
      </c>
      <c r="K409" s="57">
        <f t="shared" si="9"/>
        <v>0</v>
      </c>
    </row>
    <row r="410" spans="1:11" ht="25.5" customHeight="1" x14ac:dyDescent="0.25">
      <c r="A410" s="42"/>
      <c r="B410" s="25"/>
      <c r="C410" s="107" t="s">
        <v>21</v>
      </c>
      <c r="D410" s="22"/>
      <c r="E410" s="154" t="s">
        <v>380</v>
      </c>
      <c r="F410" s="155"/>
      <c r="G410" s="54">
        <v>210000</v>
      </c>
      <c r="H410" s="55">
        <v>230000</v>
      </c>
      <c r="I410" s="54">
        <v>63000</v>
      </c>
      <c r="J410" s="56">
        <v>27.39</v>
      </c>
      <c r="K410" s="57">
        <f t="shared" si="9"/>
        <v>1.7702117406909815E-2</v>
      </c>
    </row>
    <row r="411" spans="1:11" ht="15" customHeight="1" x14ac:dyDescent="0.25">
      <c r="A411" s="42"/>
      <c r="B411" s="25"/>
      <c r="C411" s="107" t="s">
        <v>21</v>
      </c>
      <c r="D411" s="22"/>
      <c r="E411" s="154" t="s">
        <v>387</v>
      </c>
      <c r="F411" s="155"/>
      <c r="G411" s="54">
        <v>42400</v>
      </c>
      <c r="H411" s="55">
        <v>67400</v>
      </c>
      <c r="I411" s="54">
        <v>11040</v>
      </c>
      <c r="J411" s="56">
        <v>16.38</v>
      </c>
      <c r="K411" s="57">
        <f t="shared" si="9"/>
        <v>3.1020853360680055E-3</v>
      </c>
    </row>
    <row r="412" spans="1:11" ht="28.5" customHeight="1" x14ac:dyDescent="0.25">
      <c r="A412" s="150"/>
      <c r="B412" s="161"/>
      <c r="C412" s="120" t="s">
        <v>25</v>
      </c>
      <c r="D412" s="26"/>
      <c r="E412" s="154" t="s">
        <v>388</v>
      </c>
      <c r="F412" s="155"/>
      <c r="G412" s="54">
        <v>113300</v>
      </c>
      <c r="H412" s="55">
        <v>113685</v>
      </c>
      <c r="I412" s="54">
        <v>0</v>
      </c>
      <c r="J412" s="56">
        <v>0</v>
      </c>
      <c r="K412" s="57">
        <f t="shared" si="9"/>
        <v>0</v>
      </c>
    </row>
    <row r="413" spans="1:11" ht="20.25" customHeight="1" x14ac:dyDescent="0.25">
      <c r="A413" s="147" t="s">
        <v>389</v>
      </c>
      <c r="B413" s="148"/>
      <c r="C413" s="148"/>
      <c r="D413" s="148"/>
      <c r="E413" s="148"/>
      <c r="F413" s="148"/>
      <c r="G413" s="46">
        <v>87355916</v>
      </c>
      <c r="H413" s="47">
        <v>85825393</v>
      </c>
      <c r="I413" s="46">
        <v>27898201</v>
      </c>
      <c r="J413" s="48">
        <v>32.51</v>
      </c>
      <c r="K413" s="49">
        <f t="shared" si="9"/>
        <v>7.8390036435487112</v>
      </c>
    </row>
    <row r="414" spans="1:11" ht="15" customHeight="1" x14ac:dyDescent="0.25">
      <c r="A414" s="43" t="s">
        <v>19</v>
      </c>
      <c r="B414" s="152" t="s">
        <v>390</v>
      </c>
      <c r="C414" s="153"/>
      <c r="D414" s="153"/>
      <c r="E414" s="153"/>
      <c r="F414" s="153"/>
      <c r="G414" s="50">
        <v>1158000</v>
      </c>
      <c r="H414" s="51">
        <v>1651910</v>
      </c>
      <c r="I414" s="50">
        <v>562159</v>
      </c>
      <c r="J414" s="52">
        <v>34.03</v>
      </c>
      <c r="K414" s="53">
        <f t="shared" si="9"/>
        <v>0.15795880348176214</v>
      </c>
    </row>
    <row r="415" spans="1:11" ht="17.25" customHeight="1" x14ac:dyDescent="0.25">
      <c r="A415" s="42"/>
      <c r="B415" s="181"/>
      <c r="C415" s="107" t="s">
        <v>21</v>
      </c>
      <c r="D415" s="22"/>
      <c r="E415" s="154" t="s">
        <v>391</v>
      </c>
      <c r="F415" s="155"/>
      <c r="G415" s="54">
        <v>1158000</v>
      </c>
      <c r="H415" s="55">
        <v>1651910</v>
      </c>
      <c r="I415" s="54">
        <v>562159</v>
      </c>
      <c r="J415" s="56">
        <v>34.03</v>
      </c>
      <c r="K415" s="57">
        <f t="shared" si="9"/>
        <v>0.15795880348176214</v>
      </c>
    </row>
    <row r="416" spans="1:11" ht="15.75" hidden="1" customHeight="1" x14ac:dyDescent="0.25">
      <c r="A416" s="42"/>
      <c r="B416" s="182"/>
      <c r="C416" s="120" t="s">
        <v>25</v>
      </c>
      <c r="D416" s="22"/>
      <c r="E416" s="156" t="s">
        <v>239</v>
      </c>
      <c r="F416" s="157"/>
      <c r="G416" s="54">
        <v>0</v>
      </c>
      <c r="H416" s="55">
        <v>0</v>
      </c>
      <c r="I416" s="54">
        <v>0</v>
      </c>
      <c r="J416" s="56">
        <v>0</v>
      </c>
      <c r="K416" s="57">
        <f t="shared" si="9"/>
        <v>0</v>
      </c>
    </row>
    <row r="417" spans="1:13" ht="16.5" customHeight="1" x14ac:dyDescent="0.25">
      <c r="A417" s="42"/>
      <c r="B417" s="215" t="s">
        <v>392</v>
      </c>
      <c r="C417" s="216"/>
      <c r="D417" s="216"/>
      <c r="E417" s="216"/>
      <c r="F417" s="217"/>
      <c r="G417" s="50">
        <v>40055705</v>
      </c>
      <c r="H417" s="51">
        <v>34778429</v>
      </c>
      <c r="I417" s="50">
        <v>11525773</v>
      </c>
      <c r="J417" s="52">
        <v>33.14</v>
      </c>
      <c r="K417" s="53">
        <f t="shared" si="9"/>
        <v>3.238580743672876</v>
      </c>
    </row>
    <row r="418" spans="1:13" ht="14.25" customHeight="1" x14ac:dyDescent="0.25">
      <c r="A418" s="42"/>
      <c r="B418" s="29"/>
      <c r="C418" s="33" t="s">
        <v>21</v>
      </c>
      <c r="D418" s="23"/>
      <c r="E418" s="179" t="s">
        <v>393</v>
      </c>
      <c r="F418" s="180"/>
      <c r="G418" s="54">
        <v>5127200</v>
      </c>
      <c r="H418" s="55">
        <v>5152200</v>
      </c>
      <c r="I418" s="54">
        <v>2625200</v>
      </c>
      <c r="J418" s="56">
        <v>50.95</v>
      </c>
      <c r="K418" s="57">
        <f t="shared" si="9"/>
        <v>0.73764442248602613</v>
      </c>
    </row>
    <row r="419" spans="1:13" ht="15" customHeight="1" x14ac:dyDescent="0.25">
      <c r="A419" s="42"/>
      <c r="B419" s="29"/>
      <c r="C419" s="107" t="s">
        <v>21</v>
      </c>
      <c r="D419" s="22"/>
      <c r="E419" s="154" t="s">
        <v>394</v>
      </c>
      <c r="F419" s="155"/>
      <c r="G419" s="54">
        <v>11380000</v>
      </c>
      <c r="H419" s="55">
        <v>11380000</v>
      </c>
      <c r="I419" s="54">
        <v>5700000</v>
      </c>
      <c r="J419" s="56">
        <v>50.09</v>
      </c>
      <c r="K419" s="57">
        <f t="shared" si="9"/>
        <v>1.6016201463394597</v>
      </c>
    </row>
    <row r="420" spans="1:13" ht="26.25" customHeight="1" x14ac:dyDescent="0.25">
      <c r="A420" s="42"/>
      <c r="B420" s="29"/>
      <c r="C420" s="107" t="s">
        <v>21</v>
      </c>
      <c r="D420" s="22"/>
      <c r="E420" s="154" t="s">
        <v>395</v>
      </c>
      <c r="F420" s="155"/>
      <c r="G420" s="54">
        <v>500000</v>
      </c>
      <c r="H420" s="55">
        <v>500000</v>
      </c>
      <c r="I420" s="54">
        <v>500000</v>
      </c>
      <c r="J420" s="56">
        <v>100</v>
      </c>
      <c r="K420" s="57">
        <f t="shared" si="9"/>
        <v>0.14049299529293505</v>
      </c>
    </row>
    <row r="421" spans="1:13" ht="29.25" customHeight="1" x14ac:dyDescent="0.25">
      <c r="A421" s="42"/>
      <c r="B421" s="29"/>
      <c r="C421" s="107" t="s">
        <v>21</v>
      </c>
      <c r="D421" s="22"/>
      <c r="E421" s="154" t="s">
        <v>396</v>
      </c>
      <c r="F421" s="155"/>
      <c r="G421" s="54">
        <v>0</v>
      </c>
      <c r="H421" s="55">
        <v>100000</v>
      </c>
      <c r="I421" s="54">
        <v>0</v>
      </c>
      <c r="J421" s="56">
        <v>0</v>
      </c>
      <c r="K421" s="57">
        <f t="shared" si="9"/>
        <v>0</v>
      </c>
    </row>
    <row r="422" spans="1:13" ht="15.75" customHeight="1" x14ac:dyDescent="0.25">
      <c r="A422" s="42"/>
      <c r="B422" s="29"/>
      <c r="C422" s="32" t="s">
        <v>25</v>
      </c>
      <c r="D422" s="71" t="s">
        <v>29</v>
      </c>
      <c r="E422" s="154" t="s">
        <v>397</v>
      </c>
      <c r="F422" s="155"/>
      <c r="G422" s="54">
        <v>22199905</v>
      </c>
      <c r="H422" s="55">
        <v>16797629</v>
      </c>
      <c r="I422" s="54">
        <v>2578561</v>
      </c>
      <c r="J422" s="56">
        <v>15.35</v>
      </c>
      <c r="K422" s="57">
        <f t="shared" si="9"/>
        <v>0.72453951687109186</v>
      </c>
      <c r="L422" s="105"/>
      <c r="M422" s="105"/>
    </row>
    <row r="423" spans="1:13" ht="26.25" customHeight="1" x14ac:dyDescent="0.25">
      <c r="A423" s="42"/>
      <c r="B423" s="29"/>
      <c r="C423" s="120" t="s">
        <v>25</v>
      </c>
      <c r="D423" s="26" t="s">
        <v>29</v>
      </c>
      <c r="E423" s="154" t="s">
        <v>398</v>
      </c>
      <c r="F423" s="155"/>
      <c r="G423" s="54">
        <v>348600</v>
      </c>
      <c r="H423" s="55">
        <v>348600</v>
      </c>
      <c r="I423" s="54">
        <v>122012</v>
      </c>
      <c r="J423" s="56">
        <v>35</v>
      </c>
      <c r="K423" s="57">
        <f t="shared" si="9"/>
        <v>3.4283662683363185E-2</v>
      </c>
      <c r="M423" s="106"/>
    </row>
    <row r="424" spans="1:13" ht="26.25" customHeight="1" x14ac:dyDescent="0.25">
      <c r="A424" s="42"/>
      <c r="B424" s="31"/>
      <c r="C424" s="120" t="s">
        <v>25</v>
      </c>
      <c r="D424" s="26"/>
      <c r="E424" s="154" t="s">
        <v>399</v>
      </c>
      <c r="F424" s="155"/>
      <c r="G424" s="54">
        <v>500000</v>
      </c>
      <c r="H424" s="55">
        <v>500000</v>
      </c>
      <c r="I424" s="54">
        <v>0</v>
      </c>
      <c r="J424" s="56">
        <v>0</v>
      </c>
      <c r="K424" s="57">
        <f t="shared" si="9"/>
        <v>0</v>
      </c>
      <c r="L424" s="105"/>
      <c r="M424" s="105"/>
    </row>
    <row r="425" spans="1:13" ht="15" customHeight="1" x14ac:dyDescent="0.25">
      <c r="A425" s="42"/>
      <c r="B425" s="152" t="s">
        <v>400</v>
      </c>
      <c r="C425" s="153"/>
      <c r="D425" s="153"/>
      <c r="E425" s="153"/>
      <c r="F425" s="153"/>
      <c r="G425" s="50">
        <v>300000</v>
      </c>
      <c r="H425" s="51">
        <v>300000</v>
      </c>
      <c r="I425" s="50">
        <v>300000</v>
      </c>
      <c r="J425" s="52">
        <v>100</v>
      </c>
      <c r="K425" s="53">
        <f t="shared" si="9"/>
        <v>8.4295797175761036E-2</v>
      </c>
      <c r="M425" s="106"/>
    </row>
    <row r="426" spans="1:13" ht="15" customHeight="1" x14ac:dyDescent="0.25">
      <c r="A426" s="42"/>
      <c r="B426" s="111"/>
      <c r="C426" s="107" t="s">
        <v>21</v>
      </c>
      <c r="D426" s="22"/>
      <c r="E426" s="154" t="s">
        <v>401</v>
      </c>
      <c r="F426" s="155"/>
      <c r="G426" s="54">
        <v>300000</v>
      </c>
      <c r="H426" s="55">
        <v>300000</v>
      </c>
      <c r="I426" s="54">
        <v>300000</v>
      </c>
      <c r="J426" s="56">
        <v>100</v>
      </c>
      <c r="K426" s="57">
        <f t="shared" si="9"/>
        <v>8.4295797175761036E-2</v>
      </c>
    </row>
    <row r="427" spans="1:13" ht="15" customHeight="1" x14ac:dyDescent="0.25">
      <c r="A427" s="42" t="s">
        <v>19</v>
      </c>
      <c r="B427" s="152" t="s">
        <v>402</v>
      </c>
      <c r="C427" s="153"/>
      <c r="D427" s="153"/>
      <c r="E427" s="153"/>
      <c r="F427" s="153"/>
      <c r="G427" s="50">
        <v>17387541</v>
      </c>
      <c r="H427" s="51">
        <v>18153428</v>
      </c>
      <c r="I427" s="50">
        <v>3674158</v>
      </c>
      <c r="J427" s="52">
        <v>20.239999999999998</v>
      </c>
      <c r="K427" s="53">
        <f t="shared" si="9"/>
        <v>1.0323869251989994</v>
      </c>
    </row>
    <row r="428" spans="1:13" ht="18.75" customHeight="1" x14ac:dyDescent="0.25">
      <c r="A428" s="42"/>
      <c r="B428" s="161"/>
      <c r="C428" s="107" t="s">
        <v>21</v>
      </c>
      <c r="D428" s="22"/>
      <c r="E428" s="154" t="s">
        <v>403</v>
      </c>
      <c r="F428" s="155"/>
      <c r="G428" s="54">
        <v>6525393</v>
      </c>
      <c r="H428" s="55">
        <v>6795780</v>
      </c>
      <c r="I428" s="54">
        <v>3120780</v>
      </c>
      <c r="J428" s="56">
        <v>45.92</v>
      </c>
      <c r="K428" s="57">
        <f t="shared" si="9"/>
        <v>0.87689545970057159</v>
      </c>
    </row>
    <row r="429" spans="1:13" ht="25.5" customHeight="1" x14ac:dyDescent="0.25">
      <c r="A429" s="42"/>
      <c r="B429" s="161"/>
      <c r="C429" s="107" t="s">
        <v>21</v>
      </c>
      <c r="D429" s="22"/>
      <c r="E429" s="154" t="s">
        <v>404</v>
      </c>
      <c r="F429" s="155"/>
      <c r="G429" s="54">
        <v>350000</v>
      </c>
      <c r="H429" s="55">
        <v>400000</v>
      </c>
      <c r="I429" s="54">
        <v>269832</v>
      </c>
      <c r="J429" s="56">
        <v>67.459999999999994</v>
      </c>
      <c r="K429" s="57">
        <f t="shared" si="9"/>
        <v>7.5819011811766507E-2</v>
      </c>
    </row>
    <row r="430" spans="1:13" ht="26.25" customHeight="1" x14ac:dyDescent="0.25">
      <c r="A430" s="42"/>
      <c r="B430" s="161"/>
      <c r="C430" s="107" t="s">
        <v>21</v>
      </c>
      <c r="D430" s="22"/>
      <c r="E430" s="154" t="s">
        <v>405</v>
      </c>
      <c r="F430" s="155"/>
      <c r="G430" s="54">
        <v>50000</v>
      </c>
      <c r="H430" s="55">
        <v>50000</v>
      </c>
      <c r="I430" s="54">
        <v>0</v>
      </c>
      <c r="J430" s="56">
        <v>0</v>
      </c>
      <c r="K430" s="57">
        <f t="shared" si="9"/>
        <v>0</v>
      </c>
    </row>
    <row r="431" spans="1:13" ht="27" customHeight="1" x14ac:dyDescent="0.25">
      <c r="A431" s="42"/>
      <c r="B431" s="161"/>
      <c r="C431" s="107" t="s">
        <v>21</v>
      </c>
      <c r="D431" s="22"/>
      <c r="E431" s="154" t="s">
        <v>406</v>
      </c>
      <c r="F431" s="155"/>
      <c r="G431" s="54">
        <v>0</v>
      </c>
      <c r="H431" s="55">
        <v>102500</v>
      </c>
      <c r="I431" s="54">
        <v>0</v>
      </c>
      <c r="J431" s="56">
        <v>0</v>
      </c>
      <c r="K431" s="57">
        <f t="shared" si="9"/>
        <v>0</v>
      </c>
    </row>
    <row r="432" spans="1:13" ht="27.75" customHeight="1" x14ac:dyDescent="0.25">
      <c r="A432" s="42"/>
      <c r="B432" s="161"/>
      <c r="C432" s="107" t="s">
        <v>21</v>
      </c>
      <c r="D432" s="22"/>
      <c r="E432" s="154" t="s">
        <v>407</v>
      </c>
      <c r="F432" s="155"/>
      <c r="G432" s="54">
        <v>200000</v>
      </c>
      <c r="H432" s="55">
        <v>220000</v>
      </c>
      <c r="I432" s="54">
        <v>0</v>
      </c>
      <c r="J432" s="56">
        <v>0</v>
      </c>
      <c r="K432" s="57">
        <f t="shared" si="9"/>
        <v>0</v>
      </c>
    </row>
    <row r="433" spans="1:11" ht="23.25" customHeight="1" x14ac:dyDescent="0.25">
      <c r="A433" s="42"/>
      <c r="B433" s="161"/>
      <c r="C433" s="120" t="s">
        <v>25</v>
      </c>
      <c r="D433" s="26"/>
      <c r="E433" s="154" t="s">
        <v>405</v>
      </c>
      <c r="F433" s="155"/>
      <c r="G433" s="54">
        <v>150000</v>
      </c>
      <c r="H433" s="55">
        <v>350000</v>
      </c>
      <c r="I433" s="54">
        <v>0</v>
      </c>
      <c r="J433" s="56">
        <v>0</v>
      </c>
      <c r="K433" s="57">
        <f t="shared" si="9"/>
        <v>0</v>
      </c>
    </row>
    <row r="434" spans="1:11" ht="27" customHeight="1" x14ac:dyDescent="0.25">
      <c r="A434" s="42"/>
      <c r="B434" s="161"/>
      <c r="C434" s="120" t="s">
        <v>25</v>
      </c>
      <c r="D434" s="26" t="s">
        <v>29</v>
      </c>
      <c r="E434" s="154" t="s">
        <v>408</v>
      </c>
      <c r="F434" s="155"/>
      <c r="G434" s="54">
        <v>9512148</v>
      </c>
      <c r="H434" s="55">
        <v>9512148</v>
      </c>
      <c r="I434" s="54">
        <v>283546</v>
      </c>
      <c r="J434" s="56">
        <v>2.98</v>
      </c>
      <c r="K434" s="57">
        <f t="shared" si="9"/>
        <v>7.9672453686661121E-2</v>
      </c>
    </row>
    <row r="435" spans="1:11" ht="26.25" customHeight="1" x14ac:dyDescent="0.25">
      <c r="A435" s="42"/>
      <c r="B435" s="161"/>
      <c r="C435" s="120" t="s">
        <v>25</v>
      </c>
      <c r="D435" s="26"/>
      <c r="E435" s="154" t="s">
        <v>409</v>
      </c>
      <c r="F435" s="155"/>
      <c r="G435" s="54">
        <v>600000</v>
      </c>
      <c r="H435" s="55">
        <v>723000</v>
      </c>
      <c r="I435" s="54">
        <v>0</v>
      </c>
      <c r="J435" s="56">
        <v>0</v>
      </c>
      <c r="K435" s="57">
        <f t="shared" si="9"/>
        <v>0</v>
      </c>
    </row>
    <row r="436" spans="1:11" ht="15" customHeight="1" x14ac:dyDescent="0.25">
      <c r="A436" s="42"/>
      <c r="B436" s="152" t="s">
        <v>410</v>
      </c>
      <c r="C436" s="153"/>
      <c r="D436" s="153"/>
      <c r="E436" s="153"/>
      <c r="F436" s="153"/>
      <c r="G436" s="50">
        <v>11964447</v>
      </c>
      <c r="H436" s="51">
        <v>12468907</v>
      </c>
      <c r="I436" s="50">
        <v>6217629</v>
      </c>
      <c r="J436" s="52">
        <v>49.87</v>
      </c>
      <c r="K436" s="53">
        <f t="shared" si="9"/>
        <v>1.7470666436604327</v>
      </c>
    </row>
    <row r="437" spans="1:11" ht="18" customHeight="1" x14ac:dyDescent="0.25">
      <c r="A437" s="42"/>
      <c r="B437" s="28"/>
      <c r="C437" s="107" t="s">
        <v>21</v>
      </c>
      <c r="D437" s="22"/>
      <c r="E437" s="154" t="s">
        <v>411</v>
      </c>
      <c r="F437" s="155"/>
      <c r="G437" s="54">
        <v>11224385</v>
      </c>
      <c r="H437" s="55">
        <v>11831809</v>
      </c>
      <c r="I437" s="54">
        <v>5812100</v>
      </c>
      <c r="J437" s="56">
        <v>49.12</v>
      </c>
      <c r="K437" s="57">
        <f t="shared" si="9"/>
        <v>1.6331186758841356</v>
      </c>
    </row>
    <row r="438" spans="1:11" ht="25.5" customHeight="1" x14ac:dyDescent="0.25">
      <c r="A438" s="42"/>
      <c r="B438" s="29"/>
      <c r="C438" s="107" t="s">
        <v>21</v>
      </c>
      <c r="D438" s="22"/>
      <c r="E438" s="154" t="s">
        <v>412</v>
      </c>
      <c r="F438" s="155"/>
      <c r="G438" s="54">
        <v>0</v>
      </c>
      <c r="H438" s="55">
        <v>0</v>
      </c>
      <c r="I438" s="54">
        <v>0</v>
      </c>
      <c r="J438" s="56">
        <v>0</v>
      </c>
      <c r="K438" s="57">
        <f t="shared" si="9"/>
        <v>0</v>
      </c>
    </row>
    <row r="439" spans="1:11" ht="28.5" customHeight="1" x14ac:dyDescent="0.25">
      <c r="A439" s="42"/>
      <c r="B439" s="29"/>
      <c r="C439" s="107" t="s">
        <v>21</v>
      </c>
      <c r="D439" s="22"/>
      <c r="E439" s="154" t="s">
        <v>413</v>
      </c>
      <c r="F439" s="155"/>
      <c r="G439" s="54">
        <v>592424</v>
      </c>
      <c r="H439" s="55">
        <v>50000</v>
      </c>
      <c r="I439" s="54">
        <v>0</v>
      </c>
      <c r="J439" s="56">
        <v>0</v>
      </c>
      <c r="K439" s="57">
        <f t="shared" si="9"/>
        <v>0</v>
      </c>
    </row>
    <row r="440" spans="1:11" ht="26.25" customHeight="1" x14ac:dyDescent="0.25">
      <c r="A440" s="42"/>
      <c r="B440" s="29"/>
      <c r="C440" s="107" t="s">
        <v>21</v>
      </c>
      <c r="D440" s="22"/>
      <c r="E440" s="154" t="s">
        <v>414</v>
      </c>
      <c r="F440" s="155"/>
      <c r="G440" s="54">
        <v>0</v>
      </c>
      <c r="H440" s="55">
        <v>33931</v>
      </c>
      <c r="I440" s="54">
        <v>0</v>
      </c>
      <c r="J440" s="56">
        <v>0</v>
      </c>
      <c r="K440" s="57">
        <f t="shared" si="9"/>
        <v>0</v>
      </c>
    </row>
    <row r="441" spans="1:11" ht="27" customHeight="1" x14ac:dyDescent="0.25">
      <c r="A441" s="42"/>
      <c r="B441" s="29"/>
      <c r="C441" s="120" t="s">
        <v>25</v>
      </c>
      <c r="D441" s="26"/>
      <c r="E441" s="154" t="s">
        <v>414</v>
      </c>
      <c r="F441" s="155"/>
      <c r="G441" s="54">
        <v>0</v>
      </c>
      <c r="H441" s="55">
        <v>404092</v>
      </c>
      <c r="I441" s="54">
        <v>404092</v>
      </c>
      <c r="J441" s="56">
        <v>100</v>
      </c>
      <c r="K441" s="57">
        <f t="shared" si="9"/>
        <v>0.11354419090782542</v>
      </c>
    </row>
    <row r="442" spans="1:11" ht="27" customHeight="1" x14ac:dyDescent="0.25">
      <c r="A442" s="42"/>
      <c r="B442" s="29"/>
      <c r="C442" s="120" t="s">
        <v>25</v>
      </c>
      <c r="D442" s="26"/>
      <c r="E442" s="154" t="s">
        <v>415</v>
      </c>
      <c r="F442" s="155"/>
      <c r="G442" s="54">
        <v>147638</v>
      </c>
      <c r="H442" s="55">
        <v>147638</v>
      </c>
      <c r="I442" s="54">
        <v>0</v>
      </c>
      <c r="J442" s="56">
        <v>0</v>
      </c>
      <c r="K442" s="57">
        <f t="shared" si="9"/>
        <v>0</v>
      </c>
    </row>
    <row r="443" spans="1:11" ht="14.25" customHeight="1" x14ac:dyDescent="0.25">
      <c r="A443" s="42" t="s">
        <v>19</v>
      </c>
      <c r="B443" s="25"/>
      <c r="C443" s="120" t="s">
        <v>25</v>
      </c>
      <c r="D443" s="26"/>
      <c r="E443" s="154" t="s">
        <v>131</v>
      </c>
      <c r="F443" s="155"/>
      <c r="G443" s="54">
        <v>0</v>
      </c>
      <c r="H443" s="55">
        <v>1437</v>
      </c>
      <c r="I443" s="54">
        <v>1437</v>
      </c>
      <c r="J443" s="56">
        <v>100</v>
      </c>
      <c r="K443" s="57">
        <f t="shared" si="9"/>
        <v>4.0377686847189532E-4</v>
      </c>
    </row>
    <row r="444" spans="1:11" ht="15" customHeight="1" x14ac:dyDescent="0.25">
      <c r="A444" s="42" t="s">
        <v>19</v>
      </c>
      <c r="B444" s="152" t="s">
        <v>416</v>
      </c>
      <c r="C444" s="153"/>
      <c r="D444" s="153"/>
      <c r="E444" s="153"/>
      <c r="F444" s="153"/>
      <c r="G444" s="50">
        <v>14264675</v>
      </c>
      <c r="H444" s="51">
        <v>16009481</v>
      </c>
      <c r="I444" s="50">
        <v>4800494</v>
      </c>
      <c r="J444" s="52">
        <v>29.99</v>
      </c>
      <c r="K444" s="53">
        <f t="shared" si="9"/>
        <v>1.3488715618915259</v>
      </c>
    </row>
    <row r="445" spans="1:11" ht="14.25" customHeight="1" x14ac:dyDescent="0.25">
      <c r="A445" s="42"/>
      <c r="B445" s="28"/>
      <c r="C445" s="107" t="s">
        <v>21</v>
      </c>
      <c r="D445" s="22"/>
      <c r="E445" s="154" t="s">
        <v>417</v>
      </c>
      <c r="F445" s="155"/>
      <c r="G445" s="54">
        <v>7439225</v>
      </c>
      <c r="H445" s="55">
        <v>7451225</v>
      </c>
      <c r="I445" s="54">
        <v>3720000</v>
      </c>
      <c r="J445" s="56">
        <v>49.92</v>
      </c>
      <c r="K445" s="57">
        <f t="shared" si="9"/>
        <v>1.0452678849794368</v>
      </c>
    </row>
    <row r="446" spans="1:11" ht="26.25" customHeight="1" x14ac:dyDescent="0.25">
      <c r="A446" s="42"/>
      <c r="B446" s="29"/>
      <c r="C446" s="107" t="s">
        <v>21</v>
      </c>
      <c r="D446" s="22"/>
      <c r="E446" s="154" t="s">
        <v>418</v>
      </c>
      <c r="F446" s="155"/>
      <c r="G446" s="54">
        <v>200000</v>
      </c>
      <c r="H446" s="55">
        <v>255780</v>
      </c>
      <c r="I446" s="54">
        <v>0</v>
      </c>
      <c r="J446" s="56">
        <v>0</v>
      </c>
      <c r="K446" s="57">
        <f t="shared" si="9"/>
        <v>0</v>
      </c>
    </row>
    <row r="447" spans="1:11" ht="17.25" customHeight="1" x14ac:dyDescent="0.25">
      <c r="A447" s="42"/>
      <c r="B447" s="29"/>
      <c r="C447" s="120" t="s">
        <v>25</v>
      </c>
      <c r="D447" s="26" t="s">
        <v>29</v>
      </c>
      <c r="E447" s="166" t="s">
        <v>419</v>
      </c>
      <c r="F447" s="167"/>
      <c r="G447" s="54">
        <v>2280000</v>
      </c>
      <c r="H447" s="55">
        <v>2280000</v>
      </c>
      <c r="I447" s="54">
        <v>0</v>
      </c>
      <c r="J447" s="56">
        <v>0</v>
      </c>
      <c r="K447" s="57">
        <f t="shared" si="9"/>
        <v>0</v>
      </c>
    </row>
    <row r="448" spans="1:11" ht="26.25" customHeight="1" x14ac:dyDescent="0.25">
      <c r="A448" s="44"/>
      <c r="B448" s="108"/>
      <c r="C448" s="120" t="s">
        <v>25</v>
      </c>
      <c r="D448" s="22" t="s">
        <v>29</v>
      </c>
      <c r="E448" s="156" t="s">
        <v>420</v>
      </c>
      <c r="F448" s="157"/>
      <c r="G448" s="62">
        <v>4145450</v>
      </c>
      <c r="H448" s="63">
        <v>4145450</v>
      </c>
      <c r="I448" s="62">
        <v>1080494</v>
      </c>
      <c r="J448" s="64">
        <v>26.06</v>
      </c>
      <c r="K448" s="65">
        <f t="shared" si="9"/>
        <v>0.30360367691208912</v>
      </c>
    </row>
    <row r="449" spans="1:11" ht="29.25" customHeight="1" x14ac:dyDescent="0.25">
      <c r="A449" s="42"/>
      <c r="B449" s="29"/>
      <c r="C449" s="32" t="s">
        <v>25</v>
      </c>
      <c r="D449" s="71"/>
      <c r="E449" s="179" t="s">
        <v>421</v>
      </c>
      <c r="F449" s="180"/>
      <c r="G449" s="116">
        <v>200000</v>
      </c>
      <c r="H449" s="117">
        <v>277000</v>
      </c>
      <c r="I449" s="116">
        <v>0</v>
      </c>
      <c r="J449" s="118">
        <v>0</v>
      </c>
      <c r="K449" s="119">
        <f t="shared" si="9"/>
        <v>0</v>
      </c>
    </row>
    <row r="450" spans="1:11" ht="17.25" customHeight="1" x14ac:dyDescent="0.25">
      <c r="A450" s="42"/>
      <c r="B450" s="31"/>
      <c r="C450" s="120" t="s">
        <v>25</v>
      </c>
      <c r="D450" s="26" t="s">
        <v>29</v>
      </c>
      <c r="E450" s="166" t="s">
        <v>422</v>
      </c>
      <c r="F450" s="167"/>
      <c r="G450" s="54">
        <v>0</v>
      </c>
      <c r="H450" s="55">
        <v>1600026</v>
      </c>
      <c r="I450" s="54">
        <v>0</v>
      </c>
      <c r="J450" s="56">
        <v>0</v>
      </c>
      <c r="K450" s="57">
        <f t="shared" si="9"/>
        <v>0</v>
      </c>
    </row>
    <row r="451" spans="1:11" ht="15" customHeight="1" x14ac:dyDescent="0.25">
      <c r="A451" s="42"/>
      <c r="B451" s="152" t="s">
        <v>423</v>
      </c>
      <c r="C451" s="153"/>
      <c r="D451" s="153"/>
      <c r="E451" s="153"/>
      <c r="F451" s="153"/>
      <c r="G451" s="50">
        <v>825548</v>
      </c>
      <c r="H451" s="51">
        <v>862148</v>
      </c>
      <c r="I451" s="50">
        <v>416900</v>
      </c>
      <c r="J451" s="52">
        <v>48.36</v>
      </c>
      <c r="K451" s="53">
        <f t="shared" si="9"/>
        <v>0.11714305947524925</v>
      </c>
    </row>
    <row r="452" spans="1:11" ht="16.5" customHeight="1" x14ac:dyDescent="0.25">
      <c r="A452" s="42"/>
      <c r="B452" s="111"/>
      <c r="C452" s="107" t="s">
        <v>21</v>
      </c>
      <c r="D452" s="22"/>
      <c r="E452" s="154" t="s">
        <v>424</v>
      </c>
      <c r="F452" s="155"/>
      <c r="G452" s="54">
        <v>825548</v>
      </c>
      <c r="H452" s="55">
        <v>862148</v>
      </c>
      <c r="I452" s="54">
        <v>416900</v>
      </c>
      <c r="J452" s="56">
        <v>48.36</v>
      </c>
      <c r="K452" s="57">
        <f t="shared" si="9"/>
        <v>0.11714305947524925</v>
      </c>
    </row>
    <row r="453" spans="1:11" ht="15.75" customHeight="1" x14ac:dyDescent="0.25">
      <c r="A453" s="42"/>
      <c r="B453" s="152" t="s">
        <v>425</v>
      </c>
      <c r="C453" s="153"/>
      <c r="D453" s="153"/>
      <c r="E453" s="153"/>
      <c r="F453" s="153"/>
      <c r="G453" s="50">
        <v>1200000</v>
      </c>
      <c r="H453" s="51">
        <v>1200000</v>
      </c>
      <c r="I453" s="50">
        <v>0</v>
      </c>
      <c r="J453" s="52">
        <v>0</v>
      </c>
      <c r="K453" s="53">
        <f t="shared" ref="K453:K515" si="10">I453/$I$8*100</f>
        <v>0</v>
      </c>
    </row>
    <row r="454" spans="1:11" ht="24.75" customHeight="1" x14ac:dyDescent="0.25">
      <c r="A454" s="42"/>
      <c r="B454" s="111"/>
      <c r="C454" s="107" t="s">
        <v>21</v>
      </c>
      <c r="D454" s="22"/>
      <c r="E454" s="154" t="s">
        <v>426</v>
      </c>
      <c r="F454" s="155"/>
      <c r="G454" s="54">
        <v>1200000</v>
      </c>
      <c r="H454" s="55">
        <v>1200000</v>
      </c>
      <c r="I454" s="54">
        <v>0</v>
      </c>
      <c r="J454" s="56">
        <v>0</v>
      </c>
      <c r="K454" s="57">
        <f t="shared" si="10"/>
        <v>0</v>
      </c>
    </row>
    <row r="455" spans="1:11" ht="15" customHeight="1" x14ac:dyDescent="0.25">
      <c r="A455" s="42"/>
      <c r="B455" s="152" t="s">
        <v>427</v>
      </c>
      <c r="C455" s="153"/>
      <c r="D455" s="153"/>
      <c r="E455" s="153"/>
      <c r="F455" s="153"/>
      <c r="G455" s="50">
        <v>200000</v>
      </c>
      <c r="H455" s="51">
        <v>401090</v>
      </c>
      <c r="I455" s="50">
        <v>401089</v>
      </c>
      <c r="J455" s="52">
        <v>100</v>
      </c>
      <c r="K455" s="53">
        <f t="shared" si="10"/>
        <v>0.11270038997809606</v>
      </c>
    </row>
    <row r="456" spans="1:11" ht="17.25" customHeight="1" x14ac:dyDescent="0.25">
      <c r="A456" s="42"/>
      <c r="B456" s="161"/>
      <c r="C456" s="107" t="s">
        <v>21</v>
      </c>
      <c r="D456" s="22"/>
      <c r="E456" s="154" t="s">
        <v>391</v>
      </c>
      <c r="F456" s="155"/>
      <c r="G456" s="54">
        <v>200000</v>
      </c>
      <c r="H456" s="55">
        <v>0</v>
      </c>
      <c r="I456" s="54">
        <v>0</v>
      </c>
      <c r="J456" s="56">
        <v>0</v>
      </c>
      <c r="K456" s="57">
        <f t="shared" si="10"/>
        <v>0</v>
      </c>
    </row>
    <row r="457" spans="1:11" ht="14.25" customHeight="1" x14ac:dyDescent="0.25">
      <c r="A457" s="45"/>
      <c r="B457" s="161"/>
      <c r="C457" s="120" t="s">
        <v>25</v>
      </c>
      <c r="D457" s="26"/>
      <c r="E457" s="154" t="s">
        <v>428</v>
      </c>
      <c r="F457" s="155"/>
      <c r="G457" s="54">
        <v>0</v>
      </c>
      <c r="H457" s="55">
        <v>401090</v>
      </c>
      <c r="I457" s="54">
        <v>401089</v>
      </c>
      <c r="J457" s="56">
        <v>100</v>
      </c>
      <c r="K457" s="57">
        <f t="shared" si="10"/>
        <v>0.11270038997809606</v>
      </c>
    </row>
    <row r="458" spans="1:11" ht="20.25" customHeight="1" x14ac:dyDescent="0.25">
      <c r="A458" s="147" t="s">
        <v>429</v>
      </c>
      <c r="B458" s="148"/>
      <c r="C458" s="148"/>
      <c r="D458" s="148"/>
      <c r="E458" s="148"/>
      <c r="F458" s="148"/>
      <c r="G458" s="46">
        <v>750000</v>
      </c>
      <c r="H458" s="47">
        <v>936613</v>
      </c>
      <c r="I458" s="46">
        <v>379265</v>
      </c>
      <c r="J458" s="48">
        <v>40.49</v>
      </c>
      <c r="K458" s="49">
        <f t="shared" si="10"/>
        <v>0.10656815171955003</v>
      </c>
    </row>
    <row r="459" spans="1:11" ht="15" customHeight="1" x14ac:dyDescent="0.25">
      <c r="A459" s="127" t="s">
        <v>19</v>
      </c>
      <c r="B459" s="177" t="s">
        <v>430</v>
      </c>
      <c r="C459" s="178"/>
      <c r="D459" s="178"/>
      <c r="E459" s="178"/>
      <c r="F459" s="178"/>
      <c r="G459" s="128">
        <v>750000</v>
      </c>
      <c r="H459" s="129">
        <v>936613</v>
      </c>
      <c r="I459" s="128">
        <v>379265</v>
      </c>
      <c r="J459" s="130">
        <v>40.49</v>
      </c>
      <c r="K459" s="131">
        <f t="shared" si="10"/>
        <v>0.10656815171955003</v>
      </c>
    </row>
    <row r="460" spans="1:11" ht="27" customHeight="1" x14ac:dyDescent="0.25">
      <c r="A460" s="45"/>
      <c r="B460" s="111"/>
      <c r="C460" s="33" t="s">
        <v>21</v>
      </c>
      <c r="D460" s="23"/>
      <c r="E460" s="179" t="s">
        <v>431</v>
      </c>
      <c r="F460" s="180"/>
      <c r="G460" s="116">
        <v>750000</v>
      </c>
      <c r="H460" s="117">
        <v>936613</v>
      </c>
      <c r="I460" s="116">
        <v>379265</v>
      </c>
      <c r="J460" s="118">
        <v>40.49</v>
      </c>
      <c r="K460" s="119">
        <f t="shared" si="10"/>
        <v>0.10656815171955003</v>
      </c>
    </row>
    <row r="461" spans="1:11" ht="20.25" customHeight="1" x14ac:dyDescent="0.25">
      <c r="A461" s="147" t="s">
        <v>432</v>
      </c>
      <c r="B461" s="148"/>
      <c r="C461" s="148"/>
      <c r="D461" s="148"/>
      <c r="E461" s="148"/>
      <c r="F461" s="148"/>
      <c r="G461" s="46">
        <v>4995000</v>
      </c>
      <c r="H461" s="47">
        <v>4995000</v>
      </c>
      <c r="I461" s="46">
        <v>1669876</v>
      </c>
      <c r="J461" s="48">
        <v>33.43</v>
      </c>
      <c r="K461" s="49">
        <f t="shared" si="10"/>
        <v>0.46921176201557047</v>
      </c>
    </row>
    <row r="462" spans="1:11" ht="15" customHeight="1" x14ac:dyDescent="0.25">
      <c r="A462" s="150" t="s">
        <v>19</v>
      </c>
      <c r="B462" s="152" t="s">
        <v>433</v>
      </c>
      <c r="C462" s="153"/>
      <c r="D462" s="153"/>
      <c r="E462" s="153"/>
      <c r="F462" s="153"/>
      <c r="G462" s="50">
        <v>3308000</v>
      </c>
      <c r="H462" s="51">
        <v>3308000</v>
      </c>
      <c r="I462" s="50">
        <v>1285000</v>
      </c>
      <c r="J462" s="52">
        <v>38.85</v>
      </c>
      <c r="K462" s="53">
        <f t="shared" si="10"/>
        <v>0.36106699790284308</v>
      </c>
    </row>
    <row r="463" spans="1:11" ht="26.25" customHeight="1" x14ac:dyDescent="0.25">
      <c r="A463" s="150"/>
      <c r="B463" s="161"/>
      <c r="C463" s="107" t="s">
        <v>21</v>
      </c>
      <c r="D463" s="22" t="s">
        <v>29</v>
      </c>
      <c r="E463" s="154" t="s">
        <v>434</v>
      </c>
      <c r="F463" s="155"/>
      <c r="G463" s="54">
        <v>2728000</v>
      </c>
      <c r="H463" s="55">
        <v>2728000</v>
      </c>
      <c r="I463" s="54">
        <v>1270000</v>
      </c>
      <c r="J463" s="56">
        <v>46.55</v>
      </c>
      <c r="K463" s="57">
        <f t="shared" si="10"/>
        <v>0.35685220804405504</v>
      </c>
    </row>
    <row r="464" spans="1:11" ht="16.5" customHeight="1" x14ac:dyDescent="0.25">
      <c r="A464" s="150"/>
      <c r="B464" s="161"/>
      <c r="C464" s="107" t="s">
        <v>21</v>
      </c>
      <c r="D464" s="22"/>
      <c r="E464" s="154" t="s">
        <v>435</v>
      </c>
      <c r="F464" s="155"/>
      <c r="G464" s="54">
        <v>580000</v>
      </c>
      <c r="H464" s="55">
        <v>580000</v>
      </c>
      <c r="I464" s="54">
        <v>15000</v>
      </c>
      <c r="J464" s="56">
        <v>2.59</v>
      </c>
      <c r="K464" s="57">
        <f t="shared" si="10"/>
        <v>4.214789858788052E-3</v>
      </c>
    </row>
    <row r="465" spans="1:11" ht="15" customHeight="1" x14ac:dyDescent="0.25">
      <c r="A465" s="150"/>
      <c r="B465" s="152" t="s">
        <v>436</v>
      </c>
      <c r="C465" s="153"/>
      <c r="D465" s="153"/>
      <c r="E465" s="153"/>
      <c r="F465" s="153"/>
      <c r="G465" s="50">
        <v>1687000</v>
      </c>
      <c r="H465" s="51">
        <v>1687000</v>
      </c>
      <c r="I465" s="50">
        <v>384876</v>
      </c>
      <c r="J465" s="52">
        <v>22.81</v>
      </c>
      <c r="K465" s="53">
        <f t="shared" si="10"/>
        <v>0.10814476411272733</v>
      </c>
    </row>
    <row r="466" spans="1:11" ht="27.75" customHeight="1" x14ac:dyDescent="0.25">
      <c r="A466" s="150"/>
      <c r="B466" s="161"/>
      <c r="C466" s="107" t="s">
        <v>21</v>
      </c>
      <c r="D466" s="22" t="s">
        <v>29</v>
      </c>
      <c r="E466" s="154" t="s">
        <v>434</v>
      </c>
      <c r="F466" s="155"/>
      <c r="G466" s="54">
        <v>70000</v>
      </c>
      <c r="H466" s="55">
        <v>70000</v>
      </c>
      <c r="I466" s="54">
        <v>70000</v>
      </c>
      <c r="J466" s="56">
        <v>100</v>
      </c>
      <c r="K466" s="57">
        <f t="shared" si="10"/>
        <v>1.9669019341010906E-2</v>
      </c>
    </row>
    <row r="467" spans="1:11" ht="16.5" customHeight="1" x14ac:dyDescent="0.25">
      <c r="A467" s="150"/>
      <c r="B467" s="161"/>
      <c r="C467" s="107" t="s">
        <v>21</v>
      </c>
      <c r="D467" s="22"/>
      <c r="E467" s="154" t="s">
        <v>437</v>
      </c>
      <c r="F467" s="155"/>
      <c r="G467" s="54">
        <v>617000</v>
      </c>
      <c r="H467" s="55">
        <v>617000</v>
      </c>
      <c r="I467" s="54">
        <v>314876</v>
      </c>
      <c r="J467" s="56">
        <v>51.03</v>
      </c>
      <c r="K467" s="57">
        <f t="shared" si="10"/>
        <v>8.8475744771716436E-2</v>
      </c>
    </row>
    <row r="468" spans="1:11" ht="25.5" customHeight="1" x14ac:dyDescent="0.25">
      <c r="A468" s="150"/>
      <c r="B468" s="161"/>
      <c r="C468" s="120" t="s">
        <v>25</v>
      </c>
      <c r="D468" s="26"/>
      <c r="E468" s="154" t="s">
        <v>438</v>
      </c>
      <c r="F468" s="155"/>
      <c r="G468" s="54">
        <v>1000000</v>
      </c>
      <c r="H468" s="55">
        <v>1000000</v>
      </c>
      <c r="I468" s="54">
        <v>0</v>
      </c>
      <c r="J468" s="56">
        <v>0</v>
      </c>
      <c r="K468" s="57">
        <f t="shared" si="10"/>
        <v>0</v>
      </c>
    </row>
    <row r="469" spans="1:11" ht="24.75" customHeight="1" thickBot="1" x14ac:dyDescent="0.3">
      <c r="A469" s="168" t="s">
        <v>439</v>
      </c>
      <c r="B469" s="169"/>
      <c r="C469" s="170"/>
      <c r="D469" s="169"/>
      <c r="E469" s="169"/>
      <c r="F469" s="169"/>
      <c r="G469" s="72">
        <f>G474+G487+G492+G500+G506+G509+G516+G519</f>
        <v>76138000</v>
      </c>
      <c r="H469" s="72">
        <f>H474+H487+H492+H500+H506+H509+H516+H519</f>
        <v>102159000</v>
      </c>
      <c r="I469" s="72">
        <f>I474+I487+I492+I500+I506+I509+I516+I519</f>
        <v>34747697.200000003</v>
      </c>
      <c r="J469" s="73">
        <f>I469/H469*100</f>
        <v>34.013348995193773</v>
      </c>
      <c r="K469" s="73">
        <f t="shared" si="10"/>
        <v>9.7636161183198666</v>
      </c>
    </row>
    <row r="470" spans="1:11" ht="14.25" customHeight="1" thickTop="1" x14ac:dyDescent="0.25">
      <c r="A470" s="171" t="s">
        <v>11</v>
      </c>
      <c r="B470" s="172"/>
      <c r="C470" s="74"/>
      <c r="D470" s="74"/>
      <c r="E470" s="74"/>
      <c r="F470" s="75"/>
      <c r="G470" s="76"/>
      <c r="H470" s="77"/>
      <c r="I470" s="77"/>
      <c r="J470" s="78"/>
      <c r="K470" s="78"/>
    </row>
    <row r="471" spans="1:11" ht="19.5" customHeight="1" x14ac:dyDescent="0.25">
      <c r="A471" s="173" t="s">
        <v>15</v>
      </c>
      <c r="B471" s="174"/>
      <c r="C471" s="174"/>
      <c r="D471" s="174"/>
      <c r="E471" s="174"/>
      <c r="F471" s="79"/>
      <c r="G471" s="80">
        <f>G469-G472</f>
        <v>68923000</v>
      </c>
      <c r="H471" s="80">
        <f t="shared" ref="H471" si="11">H469-H472</f>
        <v>88744000</v>
      </c>
      <c r="I471" s="80">
        <f>I469-I472</f>
        <v>31854197.200000003</v>
      </c>
      <c r="J471" s="81">
        <f>I471/H471*100</f>
        <v>35.894479852159023</v>
      </c>
      <c r="K471" s="81">
        <f t="shared" si="10"/>
        <v>8.9505831545596504</v>
      </c>
    </row>
    <row r="472" spans="1:11" ht="19.5" customHeight="1" x14ac:dyDescent="0.25">
      <c r="A472" s="173" t="s">
        <v>16</v>
      </c>
      <c r="B472" s="174"/>
      <c r="C472" s="174"/>
      <c r="D472" s="174"/>
      <c r="E472" s="174"/>
      <c r="F472" s="79"/>
      <c r="G472" s="137">
        <f>G477+G478+G479+G480+G484</f>
        <v>7215000</v>
      </c>
      <c r="H472" s="137">
        <f t="shared" ref="H472" si="12">H477+H478+H479+H480+H484</f>
        <v>13415000</v>
      </c>
      <c r="I472" s="137">
        <f>I477+I478+I479+I480+I484-1</f>
        <v>2893500</v>
      </c>
      <c r="J472" s="138">
        <f>I472/H472*100</f>
        <v>21.569139023481178</v>
      </c>
      <c r="K472" s="138">
        <f t="shared" si="10"/>
        <v>0.81303296376021517</v>
      </c>
    </row>
    <row r="473" spans="1:11" x14ac:dyDescent="0.25">
      <c r="A473" s="175" t="s">
        <v>17</v>
      </c>
      <c r="B473" s="176"/>
      <c r="C473" s="176"/>
      <c r="D473" s="176"/>
      <c r="E473" s="176"/>
      <c r="F473" s="176"/>
      <c r="G473" s="82"/>
      <c r="H473" s="83"/>
      <c r="I473" s="82"/>
      <c r="J473" s="84"/>
      <c r="K473" s="85"/>
    </row>
    <row r="474" spans="1:11" ht="20.25" customHeight="1" x14ac:dyDescent="0.25">
      <c r="A474" s="147" t="s">
        <v>18</v>
      </c>
      <c r="B474" s="148"/>
      <c r="C474" s="148"/>
      <c r="D474" s="148"/>
      <c r="E474" s="148"/>
      <c r="F474" s="148"/>
      <c r="G474" s="46">
        <v>27475000</v>
      </c>
      <c r="H474" s="47">
        <v>53496000</v>
      </c>
      <c r="I474" s="46">
        <f>8640760-0.4</f>
        <v>8640759.5999999996</v>
      </c>
      <c r="J474" s="48">
        <v>16.149999999999999</v>
      </c>
      <c r="K474" s="49">
        <f t="shared" si="10"/>
        <v>2.4279323956203669</v>
      </c>
    </row>
    <row r="475" spans="1:11" ht="15" customHeight="1" x14ac:dyDescent="0.25">
      <c r="A475" s="43"/>
      <c r="B475" s="152" t="s">
        <v>27</v>
      </c>
      <c r="C475" s="153"/>
      <c r="D475" s="153"/>
      <c r="E475" s="153"/>
      <c r="F475" s="153"/>
      <c r="G475" s="50">
        <v>19415000</v>
      </c>
      <c r="H475" s="51">
        <v>43736000</v>
      </c>
      <c r="I475" s="50">
        <v>6481262</v>
      </c>
      <c r="J475" s="52">
        <v>14.82</v>
      </c>
      <c r="K475" s="53">
        <f t="shared" si="10"/>
        <v>1.8211438233165578</v>
      </c>
    </row>
    <row r="476" spans="1:11" ht="15" customHeight="1" x14ac:dyDescent="0.25">
      <c r="A476" s="42"/>
      <c r="B476" s="28"/>
      <c r="C476" s="107" t="s">
        <v>21</v>
      </c>
      <c r="D476" s="22"/>
      <c r="E476" s="154" t="s">
        <v>440</v>
      </c>
      <c r="F476" s="155"/>
      <c r="G476" s="54">
        <v>12200000</v>
      </c>
      <c r="H476" s="55">
        <v>32021000</v>
      </c>
      <c r="I476" s="54">
        <v>3587762</v>
      </c>
      <c r="J476" s="56">
        <f>I476/H476%</f>
        <v>11.204403360294807</v>
      </c>
      <c r="K476" s="57">
        <f>I476/$I$8*100</f>
        <v>1.0081108595563426</v>
      </c>
    </row>
    <row r="477" spans="1:11" ht="15" customHeight="1" x14ac:dyDescent="0.25">
      <c r="A477" s="42"/>
      <c r="B477" s="29"/>
      <c r="C477" s="120" t="s">
        <v>25</v>
      </c>
      <c r="D477" s="26"/>
      <c r="E477" s="154" t="s">
        <v>28</v>
      </c>
      <c r="F477" s="155"/>
      <c r="G477" s="54">
        <v>514000</v>
      </c>
      <c r="H477" s="55">
        <v>256178</v>
      </c>
      <c r="I477" s="54">
        <v>12700</v>
      </c>
      <c r="J477" s="56">
        <v>4.96</v>
      </c>
      <c r="K477" s="57">
        <f t="shared" si="10"/>
        <v>3.5685220804405502E-3</v>
      </c>
    </row>
    <row r="478" spans="1:11" ht="15" customHeight="1" x14ac:dyDescent="0.25">
      <c r="A478" s="42"/>
      <c r="B478" s="29"/>
      <c r="C478" s="120" t="s">
        <v>25</v>
      </c>
      <c r="D478" s="26"/>
      <c r="E478" s="154" t="s">
        <v>441</v>
      </c>
      <c r="F478" s="155"/>
      <c r="G478" s="54">
        <v>0</v>
      </c>
      <c r="H478" s="55">
        <v>4500000</v>
      </c>
      <c r="I478" s="54">
        <v>123669</v>
      </c>
      <c r="J478" s="56">
        <v>2.75</v>
      </c>
      <c r="K478" s="57">
        <f t="shared" si="10"/>
        <v>3.474925646976397E-2</v>
      </c>
    </row>
    <row r="479" spans="1:11" ht="24" customHeight="1" x14ac:dyDescent="0.25">
      <c r="A479" s="42"/>
      <c r="B479" s="29"/>
      <c r="C479" s="120" t="s">
        <v>25</v>
      </c>
      <c r="D479" s="26"/>
      <c r="E479" s="154" t="s">
        <v>32</v>
      </c>
      <c r="F479" s="155"/>
      <c r="G479" s="54">
        <v>0</v>
      </c>
      <c r="H479" s="55">
        <v>257822</v>
      </c>
      <c r="I479" s="54">
        <v>257822</v>
      </c>
      <c r="J479" s="56">
        <v>100</v>
      </c>
      <c r="K479" s="57">
        <f t="shared" si="10"/>
        <v>7.2444370064830205E-2</v>
      </c>
    </row>
    <row r="480" spans="1:11" ht="17.25" customHeight="1" x14ac:dyDescent="0.25">
      <c r="A480" s="42"/>
      <c r="B480" s="31"/>
      <c r="C480" s="120" t="s">
        <v>25</v>
      </c>
      <c r="D480" s="26" t="s">
        <v>29</v>
      </c>
      <c r="E480" s="154" t="s">
        <v>33</v>
      </c>
      <c r="F480" s="155"/>
      <c r="G480" s="54">
        <v>6701000</v>
      </c>
      <c r="H480" s="55">
        <v>6701000</v>
      </c>
      <c r="I480" s="54">
        <f>2499310</f>
        <v>2499310</v>
      </c>
      <c r="J480" s="56">
        <v>37.299999999999997</v>
      </c>
      <c r="K480" s="57">
        <f t="shared" si="10"/>
        <v>0.702271096131171</v>
      </c>
    </row>
    <row r="481" spans="1:11" ht="17.25" customHeight="1" x14ac:dyDescent="0.25">
      <c r="A481" s="42"/>
      <c r="B481" s="152" t="s">
        <v>40</v>
      </c>
      <c r="C481" s="153"/>
      <c r="D481" s="153"/>
      <c r="E481" s="153"/>
      <c r="F481" s="153"/>
      <c r="G481" s="50">
        <v>8000000</v>
      </c>
      <c r="H481" s="51">
        <v>8000000</v>
      </c>
      <c r="I481" s="50">
        <v>2113016</v>
      </c>
      <c r="J481" s="52">
        <v>26.41</v>
      </c>
      <c r="K481" s="53">
        <f t="shared" si="10"/>
        <v>0.59372789388379288</v>
      </c>
    </row>
    <row r="482" spans="1:11" ht="17.25" customHeight="1" x14ac:dyDescent="0.25">
      <c r="A482" s="42"/>
      <c r="B482" s="111"/>
      <c r="C482" s="107" t="s">
        <v>21</v>
      </c>
      <c r="D482" s="22" t="s">
        <v>29</v>
      </c>
      <c r="E482" s="166" t="s">
        <v>41</v>
      </c>
      <c r="F482" s="167"/>
      <c r="G482" s="54">
        <v>8000000</v>
      </c>
      <c r="H482" s="55">
        <v>8000000</v>
      </c>
      <c r="I482" s="54">
        <v>2113016</v>
      </c>
      <c r="J482" s="56">
        <v>26.41</v>
      </c>
      <c r="K482" s="57">
        <f t="shared" si="10"/>
        <v>0.59372789388379288</v>
      </c>
    </row>
    <row r="483" spans="1:11" ht="15" customHeight="1" x14ac:dyDescent="0.25">
      <c r="A483" s="42"/>
      <c r="B483" s="152" t="s">
        <v>442</v>
      </c>
      <c r="C483" s="153"/>
      <c r="D483" s="153"/>
      <c r="E483" s="153"/>
      <c r="F483" s="153"/>
      <c r="G483" s="50">
        <v>0</v>
      </c>
      <c r="H483" s="51">
        <v>1700000</v>
      </c>
      <c r="I483" s="50">
        <v>0</v>
      </c>
      <c r="J483" s="52">
        <v>0</v>
      </c>
      <c r="K483" s="53">
        <f t="shared" si="10"/>
        <v>0</v>
      </c>
    </row>
    <row r="484" spans="1:11" ht="15" customHeight="1" x14ac:dyDescent="0.25">
      <c r="A484" s="42"/>
      <c r="B484" s="111"/>
      <c r="C484" s="120" t="s">
        <v>25</v>
      </c>
      <c r="D484" s="26"/>
      <c r="E484" s="154" t="s">
        <v>28</v>
      </c>
      <c r="F484" s="155"/>
      <c r="G484" s="54">
        <v>0</v>
      </c>
      <c r="H484" s="55">
        <v>1700000</v>
      </c>
      <c r="I484" s="54">
        <v>0</v>
      </c>
      <c r="J484" s="56">
        <v>0</v>
      </c>
      <c r="K484" s="57">
        <f t="shared" si="10"/>
        <v>0</v>
      </c>
    </row>
    <row r="485" spans="1:11" ht="15" customHeight="1" x14ac:dyDescent="0.25">
      <c r="A485" s="42"/>
      <c r="B485" s="152" t="s">
        <v>46</v>
      </c>
      <c r="C485" s="153"/>
      <c r="D485" s="153"/>
      <c r="E485" s="153"/>
      <c r="F485" s="153"/>
      <c r="G485" s="50">
        <v>60000</v>
      </c>
      <c r="H485" s="51">
        <v>60000</v>
      </c>
      <c r="I485" s="50">
        <v>46482</v>
      </c>
      <c r="J485" s="52">
        <v>77.47</v>
      </c>
      <c r="K485" s="53">
        <f t="shared" si="10"/>
        <v>1.3060790814412413E-2</v>
      </c>
    </row>
    <row r="486" spans="1:11" ht="15" customHeight="1" x14ac:dyDescent="0.25">
      <c r="A486" s="150"/>
      <c r="B486" s="161"/>
      <c r="C486" s="107" t="s">
        <v>21</v>
      </c>
      <c r="D486" s="22"/>
      <c r="E486" s="154" t="s">
        <v>48</v>
      </c>
      <c r="F486" s="155"/>
      <c r="G486" s="54">
        <v>60000</v>
      </c>
      <c r="H486" s="55">
        <v>60000</v>
      </c>
      <c r="I486" s="54">
        <v>46482</v>
      </c>
      <c r="J486" s="56">
        <v>77.47</v>
      </c>
      <c r="K486" s="57">
        <f t="shared" si="10"/>
        <v>1.3060790814412413E-2</v>
      </c>
    </row>
    <row r="487" spans="1:11" ht="20.25" customHeight="1" x14ac:dyDescent="0.25">
      <c r="A487" s="147" t="s">
        <v>79</v>
      </c>
      <c r="B487" s="148"/>
      <c r="C487" s="148"/>
      <c r="D487" s="148"/>
      <c r="E487" s="148"/>
      <c r="F487" s="148"/>
      <c r="G487" s="46">
        <v>45060000</v>
      </c>
      <c r="H487" s="47">
        <v>45060000</v>
      </c>
      <c r="I487" s="46">
        <f>24418534-0.4</f>
        <v>24418533.600000001</v>
      </c>
      <c r="J487" s="48">
        <v>54.19</v>
      </c>
      <c r="K487" s="49">
        <f t="shared" si="10"/>
        <v>6.8612658522503533</v>
      </c>
    </row>
    <row r="488" spans="1:11" ht="15" customHeight="1" x14ac:dyDescent="0.25">
      <c r="A488" s="150" t="s">
        <v>19</v>
      </c>
      <c r="B488" s="152" t="s">
        <v>97</v>
      </c>
      <c r="C488" s="153"/>
      <c r="D488" s="153"/>
      <c r="E488" s="153"/>
      <c r="F488" s="153"/>
      <c r="G488" s="50">
        <v>45000000</v>
      </c>
      <c r="H488" s="51">
        <v>45000000</v>
      </c>
      <c r="I488" s="50">
        <v>24393325</v>
      </c>
      <c r="J488" s="52">
        <v>54.21</v>
      </c>
      <c r="K488" s="53">
        <f t="shared" si="10"/>
        <v>6.8541825888080696</v>
      </c>
    </row>
    <row r="489" spans="1:11" ht="42" customHeight="1" x14ac:dyDescent="0.25">
      <c r="A489" s="150"/>
      <c r="B489" s="111"/>
      <c r="C489" s="107" t="s">
        <v>21</v>
      </c>
      <c r="D489" s="22"/>
      <c r="E489" s="154" t="s">
        <v>443</v>
      </c>
      <c r="F489" s="155"/>
      <c r="G489" s="54">
        <v>45000000</v>
      </c>
      <c r="H489" s="55">
        <v>45000000</v>
      </c>
      <c r="I489" s="54">
        <f>24393325-0.4</f>
        <v>24393324.600000001</v>
      </c>
      <c r="J489" s="56">
        <v>54.21</v>
      </c>
      <c r="K489" s="57">
        <f t="shared" si="10"/>
        <v>6.8541824764136745</v>
      </c>
    </row>
    <row r="490" spans="1:11" ht="15" customHeight="1" x14ac:dyDescent="0.25">
      <c r="A490" s="150"/>
      <c r="B490" s="152" t="s">
        <v>137</v>
      </c>
      <c r="C490" s="153"/>
      <c r="D490" s="153"/>
      <c r="E490" s="153"/>
      <c r="F490" s="153"/>
      <c r="G490" s="50">
        <v>60000</v>
      </c>
      <c r="H490" s="51">
        <v>60000</v>
      </c>
      <c r="I490" s="50">
        <v>25208</v>
      </c>
      <c r="J490" s="52">
        <v>42.01</v>
      </c>
      <c r="K490" s="53">
        <f t="shared" si="10"/>
        <v>7.083094850688614E-3</v>
      </c>
    </row>
    <row r="491" spans="1:11" ht="15" customHeight="1" x14ac:dyDescent="0.25">
      <c r="A491" s="150"/>
      <c r="B491" s="111"/>
      <c r="C491" s="107" t="s">
        <v>21</v>
      </c>
      <c r="D491" s="22"/>
      <c r="E491" s="154" t="s">
        <v>142</v>
      </c>
      <c r="F491" s="155"/>
      <c r="G491" s="54">
        <v>60000</v>
      </c>
      <c r="H491" s="55">
        <v>60000</v>
      </c>
      <c r="I491" s="54">
        <v>25208</v>
      </c>
      <c r="J491" s="56">
        <v>42.01</v>
      </c>
      <c r="K491" s="57">
        <f t="shared" si="10"/>
        <v>7.083094850688614E-3</v>
      </c>
    </row>
    <row r="492" spans="1:11" ht="20.25" customHeight="1" x14ac:dyDescent="0.25">
      <c r="A492" s="147" t="s">
        <v>174</v>
      </c>
      <c r="B492" s="148"/>
      <c r="C492" s="148"/>
      <c r="D492" s="148"/>
      <c r="E492" s="148"/>
      <c r="F492" s="148"/>
      <c r="G492" s="46">
        <v>275000</v>
      </c>
      <c r="H492" s="47">
        <v>275000</v>
      </c>
      <c r="I492" s="46">
        <v>0</v>
      </c>
      <c r="J492" s="48">
        <v>0</v>
      </c>
      <c r="K492" s="49">
        <f t="shared" si="10"/>
        <v>0</v>
      </c>
    </row>
    <row r="493" spans="1:11" ht="15" customHeight="1" x14ac:dyDescent="0.25">
      <c r="A493" s="43" t="s">
        <v>19</v>
      </c>
      <c r="B493" s="152" t="s">
        <v>444</v>
      </c>
      <c r="C493" s="153"/>
      <c r="D493" s="153"/>
      <c r="E493" s="153"/>
      <c r="F493" s="153"/>
      <c r="G493" s="50">
        <v>25000</v>
      </c>
      <c r="H493" s="51">
        <v>25000</v>
      </c>
      <c r="I493" s="50">
        <v>0</v>
      </c>
      <c r="J493" s="52">
        <v>0</v>
      </c>
      <c r="K493" s="53">
        <f t="shared" si="10"/>
        <v>0</v>
      </c>
    </row>
    <row r="494" spans="1:11" ht="15" customHeight="1" x14ac:dyDescent="0.25">
      <c r="A494" s="42"/>
      <c r="B494" s="162" t="s">
        <v>19</v>
      </c>
      <c r="C494" s="163" t="s">
        <v>54</v>
      </c>
      <c r="D494" s="164"/>
      <c r="E494" s="164"/>
      <c r="F494" s="164"/>
      <c r="G494" s="58">
        <v>25000</v>
      </c>
      <c r="H494" s="59">
        <v>25000</v>
      </c>
      <c r="I494" s="58">
        <v>0</v>
      </c>
      <c r="J494" s="60">
        <v>0</v>
      </c>
      <c r="K494" s="61">
        <f t="shared" si="10"/>
        <v>0</v>
      </c>
    </row>
    <row r="495" spans="1:11" ht="15" customHeight="1" x14ac:dyDescent="0.25">
      <c r="A495" s="42"/>
      <c r="B495" s="158"/>
      <c r="C495" s="107" t="s">
        <v>21</v>
      </c>
      <c r="D495" s="22"/>
      <c r="E495" s="154" t="s">
        <v>445</v>
      </c>
      <c r="F495" s="155"/>
      <c r="G495" s="54">
        <v>25000</v>
      </c>
      <c r="H495" s="55">
        <v>25000</v>
      </c>
      <c r="I495" s="54">
        <v>0</v>
      </c>
      <c r="J495" s="56">
        <v>0</v>
      </c>
      <c r="K495" s="57">
        <f t="shared" si="10"/>
        <v>0</v>
      </c>
    </row>
    <row r="496" spans="1:11" ht="15" customHeight="1" x14ac:dyDescent="0.25">
      <c r="A496" s="121"/>
      <c r="B496" s="165" t="s">
        <v>181</v>
      </c>
      <c r="C496" s="153"/>
      <c r="D496" s="153"/>
      <c r="E496" s="153"/>
      <c r="F496" s="153"/>
      <c r="G496" s="50">
        <v>200000</v>
      </c>
      <c r="H496" s="51">
        <v>200000</v>
      </c>
      <c r="I496" s="50">
        <v>0</v>
      </c>
      <c r="J496" s="52">
        <v>0</v>
      </c>
      <c r="K496" s="53">
        <f t="shared" si="10"/>
        <v>0</v>
      </c>
    </row>
    <row r="497" spans="1:11" ht="40.5" customHeight="1" x14ac:dyDescent="0.25">
      <c r="A497" s="42"/>
      <c r="B497" s="111"/>
      <c r="C497" s="107" t="s">
        <v>21</v>
      </c>
      <c r="D497" s="22"/>
      <c r="E497" s="154" t="s">
        <v>182</v>
      </c>
      <c r="F497" s="155"/>
      <c r="G497" s="54">
        <v>200000</v>
      </c>
      <c r="H497" s="55">
        <v>200000</v>
      </c>
      <c r="I497" s="54">
        <v>0</v>
      </c>
      <c r="J497" s="56">
        <v>0</v>
      </c>
      <c r="K497" s="57">
        <f t="shared" si="10"/>
        <v>0</v>
      </c>
    </row>
    <row r="498" spans="1:11" ht="15" customHeight="1" x14ac:dyDescent="0.25">
      <c r="A498" s="42"/>
      <c r="B498" s="152" t="s">
        <v>183</v>
      </c>
      <c r="C498" s="153"/>
      <c r="D498" s="153"/>
      <c r="E498" s="153"/>
      <c r="F498" s="153"/>
      <c r="G498" s="50">
        <v>50000</v>
      </c>
      <c r="H498" s="51">
        <v>50000</v>
      </c>
      <c r="I498" s="50">
        <v>0</v>
      </c>
      <c r="J498" s="52">
        <v>0</v>
      </c>
      <c r="K498" s="53">
        <f t="shared" si="10"/>
        <v>0</v>
      </c>
    </row>
    <row r="499" spans="1:11" ht="15" customHeight="1" x14ac:dyDescent="0.25">
      <c r="A499" s="45"/>
      <c r="B499" s="111"/>
      <c r="C499" s="107" t="s">
        <v>21</v>
      </c>
      <c r="D499" s="22"/>
      <c r="E499" s="154" t="s">
        <v>446</v>
      </c>
      <c r="F499" s="155"/>
      <c r="G499" s="54">
        <v>50000</v>
      </c>
      <c r="H499" s="55">
        <v>50000</v>
      </c>
      <c r="I499" s="54">
        <v>0</v>
      </c>
      <c r="J499" s="56">
        <v>0</v>
      </c>
      <c r="K499" s="57">
        <f t="shared" si="10"/>
        <v>0</v>
      </c>
    </row>
    <row r="500" spans="1:11" ht="20.25" customHeight="1" x14ac:dyDescent="0.25">
      <c r="A500" s="147" t="s">
        <v>189</v>
      </c>
      <c r="B500" s="148"/>
      <c r="C500" s="148"/>
      <c r="D500" s="148"/>
      <c r="E500" s="148"/>
      <c r="F500" s="148"/>
      <c r="G500" s="46">
        <v>563000</v>
      </c>
      <c r="H500" s="47">
        <v>563000</v>
      </c>
      <c r="I500" s="46">
        <v>282648</v>
      </c>
      <c r="J500" s="48">
        <v>50.2</v>
      </c>
      <c r="K500" s="49">
        <f t="shared" si="10"/>
        <v>7.9420128267115017E-2</v>
      </c>
    </row>
    <row r="501" spans="1:11" ht="15" customHeight="1" x14ac:dyDescent="0.25">
      <c r="A501" s="150" t="s">
        <v>19</v>
      </c>
      <c r="B501" s="152" t="s">
        <v>190</v>
      </c>
      <c r="C501" s="153"/>
      <c r="D501" s="153"/>
      <c r="E501" s="153"/>
      <c r="F501" s="153"/>
      <c r="G501" s="50">
        <v>563000</v>
      </c>
      <c r="H501" s="51">
        <v>563000</v>
      </c>
      <c r="I501" s="50">
        <v>282648</v>
      </c>
      <c r="J501" s="52">
        <v>50.2</v>
      </c>
      <c r="K501" s="53">
        <f t="shared" si="10"/>
        <v>7.9420128267115017E-2</v>
      </c>
    </row>
    <row r="502" spans="1:11" ht="23.25" customHeight="1" x14ac:dyDescent="0.25">
      <c r="A502" s="150"/>
      <c r="B502" s="161"/>
      <c r="C502" s="107" t="s">
        <v>21</v>
      </c>
      <c r="D502" s="22"/>
      <c r="E502" s="154" t="s">
        <v>191</v>
      </c>
      <c r="F502" s="155"/>
      <c r="G502" s="54">
        <v>427512</v>
      </c>
      <c r="H502" s="55">
        <v>427512</v>
      </c>
      <c r="I502" s="54">
        <f>226533-0.4</f>
        <v>226532.6</v>
      </c>
      <c r="J502" s="56">
        <v>52.99</v>
      </c>
      <c r="K502" s="57">
        <f t="shared" si="10"/>
        <v>6.3652487010992673E-2</v>
      </c>
    </row>
    <row r="503" spans="1:11" ht="15" customHeight="1" x14ac:dyDescent="0.25">
      <c r="A503" s="150"/>
      <c r="B503" s="161"/>
      <c r="C503" s="107" t="s">
        <v>21</v>
      </c>
      <c r="D503" s="22"/>
      <c r="E503" s="154" t="s">
        <v>192</v>
      </c>
      <c r="F503" s="155"/>
      <c r="G503" s="54">
        <v>68780</v>
      </c>
      <c r="H503" s="55">
        <v>68780</v>
      </c>
      <c r="I503" s="54">
        <v>38844</v>
      </c>
      <c r="J503" s="56">
        <v>56.48</v>
      </c>
      <c r="K503" s="57">
        <f t="shared" si="10"/>
        <v>1.0914619818317539E-2</v>
      </c>
    </row>
    <row r="504" spans="1:11" ht="15" customHeight="1" x14ac:dyDescent="0.25">
      <c r="A504" s="150"/>
      <c r="B504" s="161"/>
      <c r="C504" s="107" t="s">
        <v>21</v>
      </c>
      <c r="D504" s="22"/>
      <c r="E504" s="154" t="s">
        <v>205</v>
      </c>
      <c r="F504" s="155"/>
      <c r="G504" s="54">
        <v>17708</v>
      </c>
      <c r="H504" s="55">
        <v>17708</v>
      </c>
      <c r="I504" s="54">
        <v>13281</v>
      </c>
      <c r="J504" s="56">
        <v>75</v>
      </c>
      <c r="K504" s="57">
        <f t="shared" si="10"/>
        <v>3.7317749409709407E-3</v>
      </c>
    </row>
    <row r="505" spans="1:11" ht="15" customHeight="1" x14ac:dyDescent="0.25">
      <c r="A505" s="150"/>
      <c r="B505" s="161"/>
      <c r="C505" s="107" t="s">
        <v>21</v>
      </c>
      <c r="D505" s="22"/>
      <c r="E505" s="154" t="s">
        <v>195</v>
      </c>
      <c r="F505" s="155"/>
      <c r="G505" s="54">
        <v>49000</v>
      </c>
      <c r="H505" s="55">
        <v>49000</v>
      </c>
      <c r="I505" s="54">
        <v>3990</v>
      </c>
      <c r="J505" s="56">
        <v>8.14</v>
      </c>
      <c r="K505" s="57">
        <f t="shared" si="10"/>
        <v>1.1211341024376217E-3</v>
      </c>
    </row>
    <row r="506" spans="1:11" ht="20.25" customHeight="1" x14ac:dyDescent="0.25">
      <c r="A506" s="147" t="s">
        <v>305</v>
      </c>
      <c r="B506" s="148"/>
      <c r="C506" s="148"/>
      <c r="D506" s="148"/>
      <c r="E506" s="148"/>
      <c r="F506" s="148"/>
      <c r="G506" s="46">
        <v>45000</v>
      </c>
      <c r="H506" s="47">
        <v>45000</v>
      </c>
      <c r="I506" s="46">
        <v>14850</v>
      </c>
      <c r="J506" s="48">
        <v>33</v>
      </c>
      <c r="K506" s="49">
        <f t="shared" si="10"/>
        <v>4.1726419602001715E-3</v>
      </c>
    </row>
    <row r="507" spans="1:11" ht="15" customHeight="1" x14ac:dyDescent="0.25">
      <c r="A507" s="110" t="s">
        <v>19</v>
      </c>
      <c r="B507" s="152" t="s">
        <v>324</v>
      </c>
      <c r="C507" s="153"/>
      <c r="D507" s="153"/>
      <c r="E507" s="153"/>
      <c r="F507" s="153"/>
      <c r="G507" s="50">
        <v>45000</v>
      </c>
      <c r="H507" s="51">
        <v>45000</v>
      </c>
      <c r="I507" s="50">
        <v>14850</v>
      </c>
      <c r="J507" s="52">
        <v>33</v>
      </c>
      <c r="K507" s="53">
        <f t="shared" si="10"/>
        <v>4.1726419602001715E-3</v>
      </c>
    </row>
    <row r="508" spans="1:11" ht="15" customHeight="1" x14ac:dyDescent="0.25">
      <c r="A508" s="151"/>
      <c r="B508" s="158"/>
      <c r="C508" s="107" t="s">
        <v>21</v>
      </c>
      <c r="D508" s="22"/>
      <c r="E508" s="156" t="s">
        <v>447</v>
      </c>
      <c r="F508" s="157"/>
      <c r="G508" s="62">
        <v>45000</v>
      </c>
      <c r="H508" s="63">
        <v>45000</v>
      </c>
      <c r="I508" s="62">
        <v>14850</v>
      </c>
      <c r="J508" s="64">
        <v>33</v>
      </c>
      <c r="K508" s="65">
        <f t="shared" si="10"/>
        <v>4.1726419602001715E-3</v>
      </c>
    </row>
    <row r="509" spans="1:11" ht="20.25" customHeight="1" x14ac:dyDescent="0.25">
      <c r="A509" s="159" t="s">
        <v>330</v>
      </c>
      <c r="B509" s="160"/>
      <c r="C509" s="160"/>
      <c r="D509" s="160"/>
      <c r="E509" s="160"/>
      <c r="F509" s="160"/>
      <c r="G509" s="143">
        <v>2605000</v>
      </c>
      <c r="H509" s="144">
        <v>2605000</v>
      </c>
      <c r="I509" s="143">
        <v>1390906</v>
      </c>
      <c r="J509" s="145">
        <v>53.39</v>
      </c>
      <c r="K509" s="146">
        <f t="shared" si="10"/>
        <v>0.39082510022183026</v>
      </c>
    </row>
    <row r="510" spans="1:11" ht="28.5" customHeight="1" x14ac:dyDescent="0.25">
      <c r="A510" s="150" t="s">
        <v>19</v>
      </c>
      <c r="B510" s="152" t="s">
        <v>448</v>
      </c>
      <c r="C510" s="153"/>
      <c r="D510" s="153"/>
      <c r="E510" s="153"/>
      <c r="F510" s="153"/>
      <c r="G510" s="50">
        <v>1147000</v>
      </c>
      <c r="H510" s="51">
        <v>1147000</v>
      </c>
      <c r="I510" s="50">
        <v>601294</v>
      </c>
      <c r="J510" s="52">
        <v>52.42</v>
      </c>
      <c r="K510" s="53">
        <f t="shared" si="10"/>
        <v>0.16895519022334018</v>
      </c>
    </row>
    <row r="511" spans="1:11" ht="15" customHeight="1" x14ac:dyDescent="0.25">
      <c r="A511" s="150"/>
      <c r="B511" s="111"/>
      <c r="C511" s="107" t="s">
        <v>21</v>
      </c>
      <c r="D511" s="22"/>
      <c r="E511" s="154" t="s">
        <v>449</v>
      </c>
      <c r="F511" s="155"/>
      <c r="G511" s="54">
        <v>1147000</v>
      </c>
      <c r="H511" s="55">
        <v>1147000</v>
      </c>
      <c r="I511" s="54">
        <v>601294</v>
      </c>
      <c r="J511" s="56">
        <v>52.42</v>
      </c>
      <c r="K511" s="57">
        <f t="shared" si="10"/>
        <v>0.16895519022334018</v>
      </c>
    </row>
    <row r="512" spans="1:11" ht="15" customHeight="1" x14ac:dyDescent="0.25">
      <c r="A512" s="150"/>
      <c r="B512" s="152" t="s">
        <v>341</v>
      </c>
      <c r="C512" s="153"/>
      <c r="D512" s="153"/>
      <c r="E512" s="153"/>
      <c r="F512" s="153"/>
      <c r="G512" s="50">
        <v>1458000</v>
      </c>
      <c r="H512" s="51">
        <v>1458000</v>
      </c>
      <c r="I512" s="50">
        <v>789612</v>
      </c>
      <c r="J512" s="52">
        <v>54.16</v>
      </c>
      <c r="K512" s="53">
        <f t="shared" si="10"/>
        <v>0.22186990999849007</v>
      </c>
    </row>
    <row r="513" spans="1:11" ht="15" customHeight="1" x14ac:dyDescent="0.25">
      <c r="A513" s="150"/>
      <c r="B513" s="161"/>
      <c r="C513" s="107" t="s">
        <v>21</v>
      </c>
      <c r="D513" s="22"/>
      <c r="E513" s="154" t="s">
        <v>342</v>
      </c>
      <c r="F513" s="155"/>
      <c r="G513" s="54">
        <v>206100</v>
      </c>
      <c r="H513" s="55">
        <v>206100</v>
      </c>
      <c r="I513" s="54">
        <v>140000</v>
      </c>
      <c r="J513" s="56">
        <v>67.930000000000007</v>
      </c>
      <c r="K513" s="57">
        <f t="shared" si="10"/>
        <v>3.9338038682021813E-2</v>
      </c>
    </row>
    <row r="514" spans="1:11" ht="15" customHeight="1" x14ac:dyDescent="0.25">
      <c r="A514" s="150"/>
      <c r="B514" s="161"/>
      <c r="C514" s="107" t="s">
        <v>21</v>
      </c>
      <c r="D514" s="22"/>
      <c r="E514" s="154" t="s">
        <v>450</v>
      </c>
      <c r="F514" s="155"/>
      <c r="G514" s="54">
        <v>573000</v>
      </c>
      <c r="H514" s="55">
        <v>573000</v>
      </c>
      <c r="I514" s="54">
        <v>294939</v>
      </c>
      <c r="J514" s="56">
        <v>51.47</v>
      </c>
      <c r="K514" s="57">
        <f t="shared" si="10"/>
        <v>8.2873727077405937E-2</v>
      </c>
    </row>
    <row r="515" spans="1:11" ht="15" customHeight="1" x14ac:dyDescent="0.25">
      <c r="A515" s="150"/>
      <c r="B515" s="161"/>
      <c r="C515" s="107" t="s">
        <v>21</v>
      </c>
      <c r="D515" s="22"/>
      <c r="E515" s="154" t="s">
        <v>451</v>
      </c>
      <c r="F515" s="155"/>
      <c r="G515" s="54">
        <v>678900</v>
      </c>
      <c r="H515" s="55">
        <v>678900</v>
      </c>
      <c r="I515" s="54">
        <v>354673</v>
      </c>
      <c r="J515" s="56">
        <v>52.24</v>
      </c>
      <c r="K515" s="57">
        <f t="shared" si="10"/>
        <v>9.9658144239062316E-2</v>
      </c>
    </row>
    <row r="516" spans="1:11" ht="20.25" customHeight="1" x14ac:dyDescent="0.25">
      <c r="A516" s="147" t="s">
        <v>343</v>
      </c>
      <c r="B516" s="148"/>
      <c r="C516" s="148"/>
      <c r="D516" s="148"/>
      <c r="E516" s="148"/>
      <c r="F516" s="148"/>
      <c r="G516" s="46">
        <v>1000</v>
      </c>
      <c r="H516" s="47">
        <v>1000</v>
      </c>
      <c r="I516" s="46">
        <v>0</v>
      </c>
      <c r="J516" s="48">
        <v>0</v>
      </c>
      <c r="K516" s="49">
        <f t="shared" ref="K516:K523" si="13">I516/$I$8*100</f>
        <v>0</v>
      </c>
    </row>
    <row r="517" spans="1:11" ht="15" customHeight="1" x14ac:dyDescent="0.25">
      <c r="A517" s="150" t="s">
        <v>19</v>
      </c>
      <c r="B517" s="152" t="s">
        <v>348</v>
      </c>
      <c r="C517" s="153"/>
      <c r="D517" s="153"/>
      <c r="E517" s="153"/>
      <c r="F517" s="153"/>
      <c r="G517" s="50">
        <v>1000</v>
      </c>
      <c r="H517" s="51">
        <v>1000</v>
      </c>
      <c r="I517" s="50">
        <v>0</v>
      </c>
      <c r="J517" s="52">
        <v>0</v>
      </c>
      <c r="K517" s="53">
        <f t="shared" si="13"/>
        <v>0</v>
      </c>
    </row>
    <row r="518" spans="1:11" ht="15" customHeight="1" x14ac:dyDescent="0.25">
      <c r="A518" s="150"/>
      <c r="B518" s="111"/>
      <c r="C518" s="107" t="s">
        <v>21</v>
      </c>
      <c r="D518" s="22"/>
      <c r="E518" s="154" t="s">
        <v>452</v>
      </c>
      <c r="F518" s="155"/>
      <c r="G518" s="54">
        <v>1000</v>
      </c>
      <c r="H518" s="55">
        <v>1000</v>
      </c>
      <c r="I518" s="54">
        <v>0</v>
      </c>
      <c r="J518" s="56">
        <v>0</v>
      </c>
      <c r="K518" s="57">
        <f t="shared" si="13"/>
        <v>0</v>
      </c>
    </row>
    <row r="519" spans="1:11" ht="20.25" customHeight="1" x14ac:dyDescent="0.25">
      <c r="A519" s="147" t="s">
        <v>378</v>
      </c>
      <c r="B519" s="148"/>
      <c r="C519" s="148"/>
      <c r="D519" s="148"/>
      <c r="E519" s="148"/>
      <c r="F519" s="148"/>
      <c r="G519" s="46">
        <v>114000</v>
      </c>
      <c r="H519" s="47">
        <v>114000</v>
      </c>
      <c r="I519" s="46">
        <v>0</v>
      </c>
      <c r="J519" s="48">
        <v>0</v>
      </c>
      <c r="K519" s="49">
        <f t="shared" si="13"/>
        <v>0</v>
      </c>
    </row>
    <row r="520" spans="1:11" ht="15" customHeight="1" x14ac:dyDescent="0.25">
      <c r="A520" s="149" t="s">
        <v>19</v>
      </c>
      <c r="B520" s="152" t="s">
        <v>381</v>
      </c>
      <c r="C520" s="153"/>
      <c r="D520" s="153"/>
      <c r="E520" s="153"/>
      <c r="F520" s="153"/>
      <c r="G520" s="50">
        <v>14000</v>
      </c>
      <c r="H520" s="51">
        <v>14000</v>
      </c>
      <c r="I520" s="50">
        <v>0</v>
      </c>
      <c r="J520" s="52">
        <v>0</v>
      </c>
      <c r="K520" s="53">
        <f t="shared" si="13"/>
        <v>0</v>
      </c>
    </row>
    <row r="521" spans="1:11" ht="15" customHeight="1" x14ac:dyDescent="0.25">
      <c r="A521" s="150"/>
      <c r="B521" s="111"/>
      <c r="C521" s="107" t="s">
        <v>21</v>
      </c>
      <c r="D521" s="22"/>
      <c r="E521" s="154" t="s">
        <v>383</v>
      </c>
      <c r="F521" s="155"/>
      <c r="G521" s="54">
        <v>14000</v>
      </c>
      <c r="H521" s="55">
        <v>14000</v>
      </c>
      <c r="I521" s="54">
        <v>0</v>
      </c>
      <c r="J521" s="56">
        <v>0</v>
      </c>
      <c r="K521" s="57">
        <f t="shared" si="13"/>
        <v>0</v>
      </c>
    </row>
    <row r="522" spans="1:11" ht="15" customHeight="1" x14ac:dyDescent="0.25">
      <c r="A522" s="150"/>
      <c r="B522" s="152" t="s">
        <v>384</v>
      </c>
      <c r="C522" s="153"/>
      <c r="D522" s="153"/>
      <c r="E522" s="153"/>
      <c r="F522" s="153"/>
      <c r="G522" s="50">
        <v>100000</v>
      </c>
      <c r="H522" s="51">
        <v>100000</v>
      </c>
      <c r="I522" s="50">
        <v>0</v>
      </c>
      <c r="J522" s="52">
        <v>0</v>
      </c>
      <c r="K522" s="53">
        <f t="shared" si="13"/>
        <v>0</v>
      </c>
    </row>
    <row r="523" spans="1:11" ht="15" customHeight="1" x14ac:dyDescent="0.25">
      <c r="A523" s="151"/>
      <c r="B523" s="113"/>
      <c r="C523" s="107" t="s">
        <v>21</v>
      </c>
      <c r="D523" s="22"/>
      <c r="E523" s="156" t="s">
        <v>385</v>
      </c>
      <c r="F523" s="157"/>
      <c r="G523" s="62">
        <v>100000</v>
      </c>
      <c r="H523" s="63">
        <v>100000</v>
      </c>
      <c r="I523" s="62">
        <v>0</v>
      </c>
      <c r="J523" s="64">
        <v>0</v>
      </c>
      <c r="K523" s="65">
        <f t="shared" si="13"/>
        <v>0</v>
      </c>
    </row>
  </sheetData>
  <mergeCells count="597">
    <mergeCell ref="I1:K1"/>
    <mergeCell ref="A11:E11"/>
    <mergeCell ref="A12:F12"/>
    <mergeCell ref="A13:B13"/>
    <mergeCell ref="A14:E14"/>
    <mergeCell ref="A15:E15"/>
    <mergeCell ref="A16:F16"/>
    <mergeCell ref="A4:K4"/>
    <mergeCell ref="E6:F6"/>
    <mergeCell ref="E7:F7"/>
    <mergeCell ref="A8:F8"/>
    <mergeCell ref="A9:B9"/>
    <mergeCell ref="A10:E10"/>
    <mergeCell ref="A2:K2"/>
    <mergeCell ref="J5:K5"/>
    <mergeCell ref="E24:F24"/>
    <mergeCell ref="E25:F25"/>
    <mergeCell ref="E26:F26"/>
    <mergeCell ref="E27:F27"/>
    <mergeCell ref="E28:F28"/>
    <mergeCell ref="E29:F29"/>
    <mergeCell ref="A17:F17"/>
    <mergeCell ref="A18:A29"/>
    <mergeCell ref="B18:F18"/>
    <mergeCell ref="B19:B22"/>
    <mergeCell ref="E19:F19"/>
    <mergeCell ref="E20:F20"/>
    <mergeCell ref="E21:F21"/>
    <mergeCell ref="E22:F22"/>
    <mergeCell ref="B23:F23"/>
    <mergeCell ref="B24:B29"/>
    <mergeCell ref="E30:F30"/>
    <mergeCell ref="A31:A44"/>
    <mergeCell ref="B31:F31"/>
    <mergeCell ref="E32:F32"/>
    <mergeCell ref="B33:F33"/>
    <mergeCell ref="E34:F34"/>
    <mergeCell ref="B35:F35"/>
    <mergeCell ref="B36:B37"/>
    <mergeCell ref="E36:F36"/>
    <mergeCell ref="E37:F37"/>
    <mergeCell ref="B38:F38"/>
    <mergeCell ref="B39:B40"/>
    <mergeCell ref="E39:F39"/>
    <mergeCell ref="E40:F40"/>
    <mergeCell ref="B41:F41"/>
    <mergeCell ref="B42:B44"/>
    <mergeCell ref="E42:F42"/>
    <mergeCell ref="E43:F43"/>
    <mergeCell ref="E44:F44"/>
    <mergeCell ref="E50:F50"/>
    <mergeCell ref="E51:F51"/>
    <mergeCell ref="E52:F52"/>
    <mergeCell ref="E53:F53"/>
    <mergeCell ref="E54:F54"/>
    <mergeCell ref="A45:F45"/>
    <mergeCell ref="A46:A47"/>
    <mergeCell ref="B46:F46"/>
    <mergeCell ref="E47:F47"/>
    <mergeCell ref="A48:F48"/>
    <mergeCell ref="B49:F49"/>
    <mergeCell ref="E60:F60"/>
    <mergeCell ref="E61:F61"/>
    <mergeCell ref="B62:F62"/>
    <mergeCell ref="E63:F63"/>
    <mergeCell ref="E64:F64"/>
    <mergeCell ref="E65:F65"/>
    <mergeCell ref="E55:F55"/>
    <mergeCell ref="E56:F56"/>
    <mergeCell ref="E57:F57"/>
    <mergeCell ref="E58:F58"/>
    <mergeCell ref="E59:F59"/>
    <mergeCell ref="E66:F66"/>
    <mergeCell ref="E67:F67"/>
    <mergeCell ref="E68:F68"/>
    <mergeCell ref="A69:F69"/>
    <mergeCell ref="A70:A73"/>
    <mergeCell ref="B70:F70"/>
    <mergeCell ref="B71:B73"/>
    <mergeCell ref="E71:F71"/>
    <mergeCell ref="E72:F72"/>
    <mergeCell ref="E73:F73"/>
    <mergeCell ref="E79:F79"/>
    <mergeCell ref="E80:F80"/>
    <mergeCell ref="E81:F81"/>
    <mergeCell ref="E82:F82"/>
    <mergeCell ref="E83:F83"/>
    <mergeCell ref="E84:F84"/>
    <mergeCell ref="A74:F74"/>
    <mergeCell ref="A75:A76"/>
    <mergeCell ref="B75:F75"/>
    <mergeCell ref="E76:F76"/>
    <mergeCell ref="E77:F77"/>
    <mergeCell ref="E78:F78"/>
    <mergeCell ref="E85:F85"/>
    <mergeCell ref="E86:F86"/>
    <mergeCell ref="E88:F88"/>
    <mergeCell ref="E87:F87"/>
    <mergeCell ref="A88:B91"/>
    <mergeCell ref="E89:F89"/>
    <mergeCell ref="E90:F90"/>
    <mergeCell ref="E91:F91"/>
    <mergeCell ref="A92:A108"/>
    <mergeCell ref="B92:F92"/>
    <mergeCell ref="E93:F93"/>
    <mergeCell ref="B94:F94"/>
    <mergeCell ref="B95:B108"/>
    <mergeCell ref="E95:F95"/>
    <mergeCell ref="E96:F96"/>
    <mergeCell ref="E97:F97"/>
    <mergeCell ref="E98:F98"/>
    <mergeCell ref="E99:F99"/>
    <mergeCell ref="E105:F105"/>
    <mergeCell ref="E106:F106"/>
    <mergeCell ref="E107:F107"/>
    <mergeCell ref="E108:F108"/>
    <mergeCell ref="E109:F109"/>
    <mergeCell ref="E110:F110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22:F122"/>
    <mergeCell ref="E111:F111"/>
    <mergeCell ref="E112:F112"/>
    <mergeCell ref="E113:F113"/>
    <mergeCell ref="E114:F114"/>
    <mergeCell ref="E115:F115"/>
    <mergeCell ref="E116:F116"/>
    <mergeCell ref="A129:A133"/>
    <mergeCell ref="B129:F129"/>
    <mergeCell ref="E130:F130"/>
    <mergeCell ref="B131:F131"/>
    <mergeCell ref="B132:B133"/>
    <mergeCell ref="E132:F132"/>
    <mergeCell ref="E133:F133"/>
    <mergeCell ref="E123:F123"/>
    <mergeCell ref="E124:F124"/>
    <mergeCell ref="E125:F125"/>
    <mergeCell ref="E126:F126"/>
    <mergeCell ref="E127:F127"/>
    <mergeCell ref="E128:F128"/>
    <mergeCell ref="E134:F134"/>
    <mergeCell ref="A135:A143"/>
    <mergeCell ref="B135:F135"/>
    <mergeCell ref="B136:B143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A144:F144"/>
    <mergeCell ref="A145:A148"/>
    <mergeCell ref="B145:F145"/>
    <mergeCell ref="B146:B148"/>
    <mergeCell ref="E146:F146"/>
    <mergeCell ref="E147:F147"/>
    <mergeCell ref="E148:F148"/>
    <mergeCell ref="E155:F155"/>
    <mergeCell ref="A156:B157"/>
    <mergeCell ref="E156:F156"/>
    <mergeCell ref="E157:F157"/>
    <mergeCell ref="A158:A159"/>
    <mergeCell ref="B158:F158"/>
    <mergeCell ref="E159:F159"/>
    <mergeCell ref="E149:F149"/>
    <mergeCell ref="E150:F150"/>
    <mergeCell ref="E151:F151"/>
    <mergeCell ref="E152:F152"/>
    <mergeCell ref="E153:F153"/>
    <mergeCell ref="E154:F154"/>
    <mergeCell ref="E167:F167"/>
    <mergeCell ref="E168:F168"/>
    <mergeCell ref="E169:F169"/>
    <mergeCell ref="B170:F170"/>
    <mergeCell ref="E171:F171"/>
    <mergeCell ref="A172:F172"/>
    <mergeCell ref="A160:B160"/>
    <mergeCell ref="E160:F160"/>
    <mergeCell ref="A161:F161"/>
    <mergeCell ref="B162:F162"/>
    <mergeCell ref="E163:F163"/>
    <mergeCell ref="E164:F164"/>
    <mergeCell ref="E165:F165"/>
    <mergeCell ref="E166:F166"/>
    <mergeCell ref="A173:A175"/>
    <mergeCell ref="B173:F173"/>
    <mergeCell ref="B174:B175"/>
    <mergeCell ref="E174:F174"/>
    <mergeCell ref="E175:F175"/>
    <mergeCell ref="A176:A186"/>
    <mergeCell ref="B176:F176"/>
    <mergeCell ref="B177:B178"/>
    <mergeCell ref="E177:F177"/>
    <mergeCell ref="E178:F178"/>
    <mergeCell ref="A187:F187"/>
    <mergeCell ref="A188:A190"/>
    <mergeCell ref="B188:F188"/>
    <mergeCell ref="B189:B190"/>
    <mergeCell ref="E189:F189"/>
    <mergeCell ref="E190:F190"/>
    <mergeCell ref="B179:F179"/>
    <mergeCell ref="E180:F180"/>
    <mergeCell ref="B181:F181"/>
    <mergeCell ref="B182:B186"/>
    <mergeCell ref="E182:F182"/>
    <mergeCell ref="E183:F183"/>
    <mergeCell ref="E184:F184"/>
    <mergeCell ref="E185:F185"/>
    <mergeCell ref="E186:F186"/>
    <mergeCell ref="E191:F191"/>
    <mergeCell ref="E192:F192"/>
    <mergeCell ref="E193:F193"/>
    <mergeCell ref="A194:A208"/>
    <mergeCell ref="B194:F194"/>
    <mergeCell ref="B195:B198"/>
    <mergeCell ref="E195:F195"/>
    <mergeCell ref="E196:F196"/>
    <mergeCell ref="E197:F197"/>
    <mergeCell ref="E198:F198"/>
    <mergeCell ref="E208:F208"/>
    <mergeCell ref="E209:F209"/>
    <mergeCell ref="E210:F210"/>
    <mergeCell ref="E211:F211"/>
    <mergeCell ref="E212:F212"/>
    <mergeCell ref="E213:F213"/>
    <mergeCell ref="B199:F199"/>
    <mergeCell ref="B200:B208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B222:B225"/>
    <mergeCell ref="E222:F222"/>
    <mergeCell ref="E223:F223"/>
    <mergeCell ref="E224:F224"/>
    <mergeCell ref="E225:F225"/>
    <mergeCell ref="E226:F226"/>
    <mergeCell ref="A214:B216"/>
    <mergeCell ref="E214:F214"/>
    <mergeCell ref="E215:F215"/>
    <mergeCell ref="E216:F216"/>
    <mergeCell ref="B217:F217"/>
    <mergeCell ref="E218:F218"/>
    <mergeCell ref="B219:F219"/>
    <mergeCell ref="E220:F220"/>
    <mergeCell ref="B221:F221"/>
    <mergeCell ref="E235:F235"/>
    <mergeCell ref="E236:F236"/>
    <mergeCell ref="E237:F237"/>
    <mergeCell ref="E238:F238"/>
    <mergeCell ref="E239:F239"/>
    <mergeCell ref="E240:F240"/>
    <mergeCell ref="B227:F227"/>
    <mergeCell ref="E228:F228"/>
    <mergeCell ref="E229:F229"/>
    <mergeCell ref="E230:F230"/>
    <mergeCell ref="E231:F231"/>
    <mergeCell ref="E232:F232"/>
    <mergeCell ref="E233:F233"/>
    <mergeCell ref="E234:F234"/>
    <mergeCell ref="E249:F249"/>
    <mergeCell ref="B250:F250"/>
    <mergeCell ref="B251:B252"/>
    <mergeCell ref="E251:F251"/>
    <mergeCell ref="E252:F252"/>
    <mergeCell ref="A253:F253"/>
    <mergeCell ref="A241:F241"/>
    <mergeCell ref="A242:A243"/>
    <mergeCell ref="B242:F242"/>
    <mergeCell ref="E243:F243"/>
    <mergeCell ref="A244:A252"/>
    <mergeCell ref="B244:F244"/>
    <mergeCell ref="E245:F245"/>
    <mergeCell ref="B246:F246"/>
    <mergeCell ref="E247:F247"/>
    <mergeCell ref="B248:F248"/>
    <mergeCell ref="A254:A255"/>
    <mergeCell ref="B254:F254"/>
    <mergeCell ref="E255:F255"/>
    <mergeCell ref="A256:F256"/>
    <mergeCell ref="A257:A262"/>
    <mergeCell ref="B257:F257"/>
    <mergeCell ref="B258:B262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A266:B270"/>
    <mergeCell ref="E266:F266"/>
    <mergeCell ref="E267:F267"/>
    <mergeCell ref="E268:F268"/>
    <mergeCell ref="E269:F269"/>
    <mergeCell ref="B280:F280"/>
    <mergeCell ref="E270:F270"/>
    <mergeCell ref="A271:F271"/>
    <mergeCell ref="B272:F272"/>
    <mergeCell ref="B273:B274"/>
    <mergeCell ref="E273:F273"/>
    <mergeCell ref="E274:F274"/>
    <mergeCell ref="B275:F275"/>
    <mergeCell ref="E276:F276"/>
    <mergeCell ref="B277:F277"/>
    <mergeCell ref="B286:F286"/>
    <mergeCell ref="E287:F287"/>
    <mergeCell ref="E288:F288"/>
    <mergeCell ref="E289:F289"/>
    <mergeCell ref="E290:F290"/>
    <mergeCell ref="E291:F291"/>
    <mergeCell ref="E278:F278"/>
    <mergeCell ref="E279:F279"/>
    <mergeCell ref="E297:F297"/>
    <mergeCell ref="B281:B283"/>
    <mergeCell ref="E281:F281"/>
    <mergeCell ref="E282:F282"/>
    <mergeCell ref="E283:F283"/>
    <mergeCell ref="B284:F284"/>
    <mergeCell ref="E285:F285"/>
    <mergeCell ref="E298:F298"/>
    <mergeCell ref="E299:F299"/>
    <mergeCell ref="E300:F300"/>
    <mergeCell ref="E301:F301"/>
    <mergeCell ref="E302:F302"/>
    <mergeCell ref="B292:F292"/>
    <mergeCell ref="B293:B294"/>
    <mergeCell ref="E293:F293"/>
    <mergeCell ref="E294:F294"/>
    <mergeCell ref="B295:F295"/>
    <mergeCell ref="E296:F296"/>
    <mergeCell ref="A311:F311"/>
    <mergeCell ref="B312:F312"/>
    <mergeCell ref="E313:F313"/>
    <mergeCell ref="E314:F314"/>
    <mergeCell ref="E315:F315"/>
    <mergeCell ref="B316:F316"/>
    <mergeCell ref="E317:F317"/>
    <mergeCell ref="B318:F318"/>
    <mergeCell ref="E319:F319"/>
    <mergeCell ref="E303:F303"/>
    <mergeCell ref="E304:F304"/>
    <mergeCell ref="A305:F305"/>
    <mergeCell ref="A306:A310"/>
    <mergeCell ref="B306:F306"/>
    <mergeCell ref="B307:B310"/>
    <mergeCell ref="E307:F307"/>
    <mergeCell ref="E308:F308"/>
    <mergeCell ref="E309:F309"/>
    <mergeCell ref="E310:F310"/>
    <mergeCell ref="B330:F330"/>
    <mergeCell ref="E331:F331"/>
    <mergeCell ref="B332:F332"/>
    <mergeCell ref="E333:F333"/>
    <mergeCell ref="B334:F334"/>
    <mergeCell ref="E335:F335"/>
    <mergeCell ref="B336:F336"/>
    <mergeCell ref="B320:F320"/>
    <mergeCell ref="E321:F321"/>
    <mergeCell ref="B322:F322"/>
    <mergeCell ref="E323:F323"/>
    <mergeCell ref="B324:F324"/>
    <mergeCell ref="B325:B327"/>
    <mergeCell ref="E325:F325"/>
    <mergeCell ref="E326:F326"/>
    <mergeCell ref="E327:F327"/>
    <mergeCell ref="B328:F328"/>
    <mergeCell ref="E329:F329"/>
    <mergeCell ref="E337:F337"/>
    <mergeCell ref="E338:F338"/>
    <mergeCell ref="E339:F339"/>
    <mergeCell ref="E340:F340"/>
    <mergeCell ref="E341:F341"/>
    <mergeCell ref="E342:F342"/>
    <mergeCell ref="E350:F350"/>
    <mergeCell ref="E351:F351"/>
    <mergeCell ref="E352:F352"/>
    <mergeCell ref="E353:F353"/>
    <mergeCell ref="B354:F354"/>
    <mergeCell ref="E355:F355"/>
    <mergeCell ref="A343:F343"/>
    <mergeCell ref="A344:A345"/>
    <mergeCell ref="B344:F344"/>
    <mergeCell ref="E345:F345"/>
    <mergeCell ref="E346:F346"/>
    <mergeCell ref="A347:A355"/>
    <mergeCell ref="B347:F347"/>
    <mergeCell ref="E348:F348"/>
    <mergeCell ref="B349:F349"/>
    <mergeCell ref="B350:B353"/>
    <mergeCell ref="B362:B364"/>
    <mergeCell ref="E362:F362"/>
    <mergeCell ref="E363:F363"/>
    <mergeCell ref="E364:F364"/>
    <mergeCell ref="E365:F365"/>
    <mergeCell ref="E366:F366"/>
    <mergeCell ref="A356:F356"/>
    <mergeCell ref="B357:F357"/>
    <mergeCell ref="E358:F358"/>
    <mergeCell ref="B359:F359"/>
    <mergeCell ref="E360:F360"/>
    <mergeCell ref="B361:F361"/>
    <mergeCell ref="A367:B368"/>
    <mergeCell ref="E367:F367"/>
    <mergeCell ref="E368:F368"/>
    <mergeCell ref="A369:A381"/>
    <mergeCell ref="B369:F369"/>
    <mergeCell ref="B370:B381"/>
    <mergeCell ref="E370:F370"/>
    <mergeCell ref="E371:F371"/>
    <mergeCell ref="E372:F372"/>
    <mergeCell ref="E373:F373"/>
    <mergeCell ref="E380:F380"/>
    <mergeCell ref="E381:F381"/>
    <mergeCell ref="E382:F382"/>
    <mergeCell ref="E383:F383"/>
    <mergeCell ref="E384:F384"/>
    <mergeCell ref="A385:F385"/>
    <mergeCell ref="E374:F374"/>
    <mergeCell ref="E375:F375"/>
    <mergeCell ref="E376:F376"/>
    <mergeCell ref="E377:F377"/>
    <mergeCell ref="E378:F378"/>
    <mergeCell ref="E379:F379"/>
    <mergeCell ref="E393:F393"/>
    <mergeCell ref="B394:F394"/>
    <mergeCell ref="E395:F395"/>
    <mergeCell ref="B396:F396"/>
    <mergeCell ref="A397:B399"/>
    <mergeCell ref="E397:F397"/>
    <mergeCell ref="E398:F398"/>
    <mergeCell ref="E399:F399"/>
    <mergeCell ref="B386:F386"/>
    <mergeCell ref="B387:B388"/>
    <mergeCell ref="E387:F387"/>
    <mergeCell ref="E388:F388"/>
    <mergeCell ref="B389:F389"/>
    <mergeCell ref="B390:B393"/>
    <mergeCell ref="E390:F390"/>
    <mergeCell ref="E391:F391"/>
    <mergeCell ref="E392:F392"/>
    <mergeCell ref="B408:F408"/>
    <mergeCell ref="E409:F409"/>
    <mergeCell ref="E410:F410"/>
    <mergeCell ref="E411:F411"/>
    <mergeCell ref="A412:B412"/>
    <mergeCell ref="E412:F412"/>
    <mergeCell ref="A400:F400"/>
    <mergeCell ref="B401:F401"/>
    <mergeCell ref="E402:F402"/>
    <mergeCell ref="B403:F403"/>
    <mergeCell ref="E404:F404"/>
    <mergeCell ref="E405:F405"/>
    <mergeCell ref="B406:F406"/>
    <mergeCell ref="E407:F407"/>
    <mergeCell ref="B427:F427"/>
    <mergeCell ref="B428:B435"/>
    <mergeCell ref="E428:F428"/>
    <mergeCell ref="E429:F429"/>
    <mergeCell ref="E430:F430"/>
    <mergeCell ref="E431:F431"/>
    <mergeCell ref="E432:F432"/>
    <mergeCell ref="E433:F433"/>
    <mergeCell ref="A413:F413"/>
    <mergeCell ref="B414:F414"/>
    <mergeCell ref="B415:B416"/>
    <mergeCell ref="E415:F415"/>
    <mergeCell ref="E416:F416"/>
    <mergeCell ref="B417:F417"/>
    <mergeCell ref="E418:F418"/>
    <mergeCell ref="E419:F419"/>
    <mergeCell ref="E420:F420"/>
    <mergeCell ref="E421:F421"/>
    <mergeCell ref="E422:F422"/>
    <mergeCell ref="E423:F423"/>
    <mergeCell ref="E424:F424"/>
    <mergeCell ref="B425:F425"/>
    <mergeCell ref="E426:F426"/>
    <mergeCell ref="E434:F434"/>
    <mergeCell ref="E435:F435"/>
    <mergeCell ref="E443:F443"/>
    <mergeCell ref="B444:F444"/>
    <mergeCell ref="E445:F445"/>
    <mergeCell ref="E446:F446"/>
    <mergeCell ref="E447:F447"/>
    <mergeCell ref="E448:F448"/>
    <mergeCell ref="B455:F455"/>
    <mergeCell ref="B456:B457"/>
    <mergeCell ref="E456:F456"/>
    <mergeCell ref="E457:F457"/>
    <mergeCell ref="B436:F436"/>
    <mergeCell ref="E437:F437"/>
    <mergeCell ref="E438:F438"/>
    <mergeCell ref="E439:F439"/>
    <mergeCell ref="E440:F440"/>
    <mergeCell ref="E441:F441"/>
    <mergeCell ref="E442:F442"/>
    <mergeCell ref="A458:F458"/>
    <mergeCell ref="B459:F459"/>
    <mergeCell ref="E460:F460"/>
    <mergeCell ref="E449:F449"/>
    <mergeCell ref="E450:F450"/>
    <mergeCell ref="B451:F451"/>
    <mergeCell ref="E452:F452"/>
    <mergeCell ref="B453:F453"/>
    <mergeCell ref="E454:F454"/>
    <mergeCell ref="E468:F468"/>
    <mergeCell ref="A469:F469"/>
    <mergeCell ref="A470:B470"/>
    <mergeCell ref="A471:E471"/>
    <mergeCell ref="A472:E472"/>
    <mergeCell ref="A473:F473"/>
    <mergeCell ref="A461:F461"/>
    <mergeCell ref="A462:A468"/>
    <mergeCell ref="B462:F462"/>
    <mergeCell ref="B463:B464"/>
    <mergeCell ref="E463:F463"/>
    <mergeCell ref="E464:F464"/>
    <mergeCell ref="B465:F465"/>
    <mergeCell ref="B466:B468"/>
    <mergeCell ref="E466:F466"/>
    <mergeCell ref="E467:F467"/>
    <mergeCell ref="E479:F479"/>
    <mergeCell ref="E480:F480"/>
    <mergeCell ref="B481:F481"/>
    <mergeCell ref="E482:F482"/>
    <mergeCell ref="B483:F483"/>
    <mergeCell ref="E484:F484"/>
    <mergeCell ref="A474:F474"/>
    <mergeCell ref="B475:F475"/>
    <mergeCell ref="E476:F476"/>
    <mergeCell ref="E477:F477"/>
    <mergeCell ref="E478:F478"/>
    <mergeCell ref="B485:F485"/>
    <mergeCell ref="A486:B486"/>
    <mergeCell ref="E486:F486"/>
    <mergeCell ref="A487:F487"/>
    <mergeCell ref="A488:A491"/>
    <mergeCell ref="B488:F488"/>
    <mergeCell ref="E489:F489"/>
    <mergeCell ref="B490:F490"/>
    <mergeCell ref="E491:F491"/>
    <mergeCell ref="A500:F500"/>
    <mergeCell ref="A501:A505"/>
    <mergeCell ref="B501:F501"/>
    <mergeCell ref="B502:B505"/>
    <mergeCell ref="E502:F502"/>
    <mergeCell ref="E503:F503"/>
    <mergeCell ref="E504:F504"/>
    <mergeCell ref="E505:F505"/>
    <mergeCell ref="A492:F492"/>
    <mergeCell ref="B493:F493"/>
    <mergeCell ref="B494:B495"/>
    <mergeCell ref="C494:F494"/>
    <mergeCell ref="E495:F495"/>
    <mergeCell ref="B496:F496"/>
    <mergeCell ref="E497:F497"/>
    <mergeCell ref="B498:F498"/>
    <mergeCell ref="E499:F499"/>
    <mergeCell ref="A506:F506"/>
    <mergeCell ref="B507:F507"/>
    <mergeCell ref="A508:B508"/>
    <mergeCell ref="E508:F508"/>
    <mergeCell ref="A509:F509"/>
    <mergeCell ref="A510:A515"/>
    <mergeCell ref="B510:F510"/>
    <mergeCell ref="E511:F511"/>
    <mergeCell ref="B512:F512"/>
    <mergeCell ref="B513:B515"/>
    <mergeCell ref="A519:F519"/>
    <mergeCell ref="A520:A523"/>
    <mergeCell ref="B520:F520"/>
    <mergeCell ref="E521:F521"/>
    <mergeCell ref="B522:F522"/>
    <mergeCell ref="E523:F523"/>
    <mergeCell ref="E513:F513"/>
    <mergeCell ref="E514:F514"/>
    <mergeCell ref="E515:F515"/>
    <mergeCell ref="A516:F516"/>
    <mergeCell ref="A517:A518"/>
    <mergeCell ref="B517:F517"/>
    <mergeCell ref="E518:F518"/>
  </mergeCells>
  <printOptions horizontalCentered="1"/>
  <pageMargins left="0.39370078740157483" right="0.39370078740157483" top="0.59055118110236227" bottom="0.39370078740157483" header="0.11811023622047245" footer="0.19685039370078741"/>
  <pageSetup paperSize="9" scale="64" firstPageNumber="236" orientation="portrait" useFirstPageNumber="1" r:id="rId1"/>
  <headerFooter>
    <oddHeader>&amp;CInformacja o przebiegu wykonania budżetu Województwa Zachodniopomorskiego za I półrocze 2014 r. - załączniki ___________________________________________________________________________________________________________________________________</oddHeader>
    <oddFooter>&amp;C&amp;P</oddFooter>
  </headerFooter>
  <rowBreaks count="8" manualBreakCount="8">
    <brk id="115" max="10" man="1"/>
    <brk id="160" max="10" man="1"/>
    <brk id="225" max="10" man="1"/>
    <brk id="285" max="10" man="1"/>
    <brk id="335" max="10" man="1"/>
    <brk id="393" max="10" man="1"/>
    <brk id="448" max="10" man="1"/>
    <brk id="50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U20"/>
  <sheetViews>
    <sheetView workbookViewId="0">
      <selection activeCell="Q44" sqref="Q44"/>
    </sheetView>
  </sheetViews>
  <sheetFormatPr defaultRowHeight="15.75" x14ac:dyDescent="0.25"/>
  <cols>
    <col min="1" max="1" width="2.140625" style="86" customWidth="1"/>
    <col min="2" max="2" width="60" style="86" customWidth="1"/>
    <col min="3" max="3" width="20.7109375" style="86" customWidth="1"/>
    <col min="4" max="4" width="16.5703125" style="86" customWidth="1"/>
    <col min="5" max="5" width="12.85546875" style="86" customWidth="1"/>
    <col min="6" max="255" width="9.140625" style="86"/>
    <col min="257" max="257" width="2.140625" customWidth="1"/>
    <col min="258" max="258" width="60" customWidth="1"/>
    <col min="259" max="259" width="20.7109375" customWidth="1"/>
    <col min="260" max="260" width="16.5703125" customWidth="1"/>
    <col min="261" max="261" width="12.85546875" customWidth="1"/>
    <col min="513" max="513" width="2.140625" customWidth="1"/>
    <col min="514" max="514" width="60" customWidth="1"/>
    <col min="515" max="515" width="20.7109375" customWidth="1"/>
    <col min="516" max="516" width="16.5703125" customWidth="1"/>
    <col min="517" max="517" width="12.85546875" customWidth="1"/>
    <col min="769" max="769" width="2.140625" customWidth="1"/>
    <col min="770" max="770" width="60" customWidth="1"/>
    <col min="771" max="771" width="20.7109375" customWidth="1"/>
    <col min="772" max="772" width="16.5703125" customWidth="1"/>
    <col min="773" max="773" width="12.85546875" customWidth="1"/>
    <col min="1025" max="1025" width="2.140625" customWidth="1"/>
    <col min="1026" max="1026" width="60" customWidth="1"/>
    <col min="1027" max="1027" width="20.7109375" customWidth="1"/>
    <col min="1028" max="1028" width="16.5703125" customWidth="1"/>
    <col min="1029" max="1029" width="12.85546875" customWidth="1"/>
    <col min="1281" max="1281" width="2.140625" customWidth="1"/>
    <col min="1282" max="1282" width="60" customWidth="1"/>
    <col min="1283" max="1283" width="20.7109375" customWidth="1"/>
    <col min="1284" max="1284" width="16.5703125" customWidth="1"/>
    <col min="1285" max="1285" width="12.85546875" customWidth="1"/>
    <col min="1537" max="1537" width="2.140625" customWidth="1"/>
    <col min="1538" max="1538" width="60" customWidth="1"/>
    <col min="1539" max="1539" width="20.7109375" customWidth="1"/>
    <col min="1540" max="1540" width="16.5703125" customWidth="1"/>
    <col min="1541" max="1541" width="12.85546875" customWidth="1"/>
    <col min="1793" max="1793" width="2.140625" customWidth="1"/>
    <col min="1794" max="1794" width="60" customWidth="1"/>
    <col min="1795" max="1795" width="20.7109375" customWidth="1"/>
    <col min="1796" max="1796" width="16.5703125" customWidth="1"/>
    <col min="1797" max="1797" width="12.85546875" customWidth="1"/>
    <col min="2049" max="2049" width="2.140625" customWidth="1"/>
    <col min="2050" max="2050" width="60" customWidth="1"/>
    <col min="2051" max="2051" width="20.7109375" customWidth="1"/>
    <col min="2052" max="2052" width="16.5703125" customWidth="1"/>
    <col min="2053" max="2053" width="12.85546875" customWidth="1"/>
    <col min="2305" max="2305" width="2.140625" customWidth="1"/>
    <col min="2306" max="2306" width="60" customWidth="1"/>
    <col min="2307" max="2307" width="20.7109375" customWidth="1"/>
    <col min="2308" max="2308" width="16.5703125" customWidth="1"/>
    <col min="2309" max="2309" width="12.85546875" customWidth="1"/>
    <col min="2561" max="2561" width="2.140625" customWidth="1"/>
    <col min="2562" max="2562" width="60" customWidth="1"/>
    <col min="2563" max="2563" width="20.7109375" customWidth="1"/>
    <col min="2564" max="2564" width="16.5703125" customWidth="1"/>
    <col min="2565" max="2565" width="12.85546875" customWidth="1"/>
    <col min="2817" max="2817" width="2.140625" customWidth="1"/>
    <col min="2818" max="2818" width="60" customWidth="1"/>
    <col min="2819" max="2819" width="20.7109375" customWidth="1"/>
    <col min="2820" max="2820" width="16.5703125" customWidth="1"/>
    <col min="2821" max="2821" width="12.85546875" customWidth="1"/>
    <col min="3073" max="3073" width="2.140625" customWidth="1"/>
    <col min="3074" max="3074" width="60" customWidth="1"/>
    <col min="3075" max="3075" width="20.7109375" customWidth="1"/>
    <col min="3076" max="3076" width="16.5703125" customWidth="1"/>
    <col min="3077" max="3077" width="12.85546875" customWidth="1"/>
    <col min="3329" max="3329" width="2.140625" customWidth="1"/>
    <col min="3330" max="3330" width="60" customWidth="1"/>
    <col min="3331" max="3331" width="20.7109375" customWidth="1"/>
    <col min="3332" max="3332" width="16.5703125" customWidth="1"/>
    <col min="3333" max="3333" width="12.85546875" customWidth="1"/>
    <col min="3585" max="3585" width="2.140625" customWidth="1"/>
    <col min="3586" max="3586" width="60" customWidth="1"/>
    <col min="3587" max="3587" width="20.7109375" customWidth="1"/>
    <col min="3588" max="3588" width="16.5703125" customWidth="1"/>
    <col min="3589" max="3589" width="12.85546875" customWidth="1"/>
    <col min="3841" max="3841" width="2.140625" customWidth="1"/>
    <col min="3842" max="3842" width="60" customWidth="1"/>
    <col min="3843" max="3843" width="20.7109375" customWidth="1"/>
    <col min="3844" max="3844" width="16.5703125" customWidth="1"/>
    <col min="3845" max="3845" width="12.85546875" customWidth="1"/>
    <col min="4097" max="4097" width="2.140625" customWidth="1"/>
    <col min="4098" max="4098" width="60" customWidth="1"/>
    <col min="4099" max="4099" width="20.7109375" customWidth="1"/>
    <col min="4100" max="4100" width="16.5703125" customWidth="1"/>
    <col min="4101" max="4101" width="12.85546875" customWidth="1"/>
    <col min="4353" max="4353" width="2.140625" customWidth="1"/>
    <col min="4354" max="4354" width="60" customWidth="1"/>
    <col min="4355" max="4355" width="20.7109375" customWidth="1"/>
    <col min="4356" max="4356" width="16.5703125" customWidth="1"/>
    <col min="4357" max="4357" width="12.85546875" customWidth="1"/>
    <col min="4609" max="4609" width="2.140625" customWidth="1"/>
    <col min="4610" max="4610" width="60" customWidth="1"/>
    <col min="4611" max="4611" width="20.7109375" customWidth="1"/>
    <col min="4612" max="4612" width="16.5703125" customWidth="1"/>
    <col min="4613" max="4613" width="12.85546875" customWidth="1"/>
    <col min="4865" max="4865" width="2.140625" customWidth="1"/>
    <col min="4866" max="4866" width="60" customWidth="1"/>
    <col min="4867" max="4867" width="20.7109375" customWidth="1"/>
    <col min="4868" max="4868" width="16.5703125" customWidth="1"/>
    <col min="4869" max="4869" width="12.85546875" customWidth="1"/>
    <col min="5121" max="5121" width="2.140625" customWidth="1"/>
    <col min="5122" max="5122" width="60" customWidth="1"/>
    <col min="5123" max="5123" width="20.7109375" customWidth="1"/>
    <col min="5124" max="5124" width="16.5703125" customWidth="1"/>
    <col min="5125" max="5125" width="12.85546875" customWidth="1"/>
    <col min="5377" max="5377" width="2.140625" customWidth="1"/>
    <col min="5378" max="5378" width="60" customWidth="1"/>
    <col min="5379" max="5379" width="20.7109375" customWidth="1"/>
    <col min="5380" max="5380" width="16.5703125" customWidth="1"/>
    <col min="5381" max="5381" width="12.85546875" customWidth="1"/>
    <col min="5633" max="5633" width="2.140625" customWidth="1"/>
    <col min="5634" max="5634" width="60" customWidth="1"/>
    <col min="5635" max="5635" width="20.7109375" customWidth="1"/>
    <col min="5636" max="5636" width="16.5703125" customWidth="1"/>
    <col min="5637" max="5637" width="12.85546875" customWidth="1"/>
    <col min="5889" max="5889" width="2.140625" customWidth="1"/>
    <col min="5890" max="5890" width="60" customWidth="1"/>
    <col min="5891" max="5891" width="20.7109375" customWidth="1"/>
    <col min="5892" max="5892" width="16.5703125" customWidth="1"/>
    <col min="5893" max="5893" width="12.85546875" customWidth="1"/>
    <col min="6145" max="6145" width="2.140625" customWidth="1"/>
    <col min="6146" max="6146" width="60" customWidth="1"/>
    <col min="6147" max="6147" width="20.7109375" customWidth="1"/>
    <col min="6148" max="6148" width="16.5703125" customWidth="1"/>
    <col min="6149" max="6149" width="12.85546875" customWidth="1"/>
    <col min="6401" max="6401" width="2.140625" customWidth="1"/>
    <col min="6402" max="6402" width="60" customWidth="1"/>
    <col min="6403" max="6403" width="20.7109375" customWidth="1"/>
    <col min="6404" max="6404" width="16.5703125" customWidth="1"/>
    <col min="6405" max="6405" width="12.85546875" customWidth="1"/>
    <col min="6657" max="6657" width="2.140625" customWidth="1"/>
    <col min="6658" max="6658" width="60" customWidth="1"/>
    <col min="6659" max="6659" width="20.7109375" customWidth="1"/>
    <col min="6660" max="6660" width="16.5703125" customWidth="1"/>
    <col min="6661" max="6661" width="12.85546875" customWidth="1"/>
    <col min="6913" max="6913" width="2.140625" customWidth="1"/>
    <col min="6914" max="6914" width="60" customWidth="1"/>
    <col min="6915" max="6915" width="20.7109375" customWidth="1"/>
    <col min="6916" max="6916" width="16.5703125" customWidth="1"/>
    <col min="6917" max="6917" width="12.85546875" customWidth="1"/>
    <col min="7169" max="7169" width="2.140625" customWidth="1"/>
    <col min="7170" max="7170" width="60" customWidth="1"/>
    <col min="7171" max="7171" width="20.7109375" customWidth="1"/>
    <col min="7172" max="7172" width="16.5703125" customWidth="1"/>
    <col min="7173" max="7173" width="12.85546875" customWidth="1"/>
    <col min="7425" max="7425" width="2.140625" customWidth="1"/>
    <col min="7426" max="7426" width="60" customWidth="1"/>
    <col min="7427" max="7427" width="20.7109375" customWidth="1"/>
    <col min="7428" max="7428" width="16.5703125" customWidth="1"/>
    <col min="7429" max="7429" width="12.85546875" customWidth="1"/>
    <col min="7681" max="7681" width="2.140625" customWidth="1"/>
    <col min="7682" max="7682" width="60" customWidth="1"/>
    <col min="7683" max="7683" width="20.7109375" customWidth="1"/>
    <col min="7684" max="7684" width="16.5703125" customWidth="1"/>
    <col min="7685" max="7685" width="12.85546875" customWidth="1"/>
    <col min="7937" max="7937" width="2.140625" customWidth="1"/>
    <col min="7938" max="7938" width="60" customWidth="1"/>
    <col min="7939" max="7939" width="20.7109375" customWidth="1"/>
    <col min="7940" max="7940" width="16.5703125" customWidth="1"/>
    <col min="7941" max="7941" width="12.85546875" customWidth="1"/>
    <col min="8193" max="8193" width="2.140625" customWidth="1"/>
    <col min="8194" max="8194" width="60" customWidth="1"/>
    <col min="8195" max="8195" width="20.7109375" customWidth="1"/>
    <col min="8196" max="8196" width="16.5703125" customWidth="1"/>
    <col min="8197" max="8197" width="12.85546875" customWidth="1"/>
    <col min="8449" max="8449" width="2.140625" customWidth="1"/>
    <col min="8450" max="8450" width="60" customWidth="1"/>
    <col min="8451" max="8451" width="20.7109375" customWidth="1"/>
    <col min="8452" max="8452" width="16.5703125" customWidth="1"/>
    <col min="8453" max="8453" width="12.85546875" customWidth="1"/>
    <col min="8705" max="8705" width="2.140625" customWidth="1"/>
    <col min="8706" max="8706" width="60" customWidth="1"/>
    <col min="8707" max="8707" width="20.7109375" customWidth="1"/>
    <col min="8708" max="8708" width="16.5703125" customWidth="1"/>
    <col min="8709" max="8709" width="12.85546875" customWidth="1"/>
    <col min="8961" max="8961" width="2.140625" customWidth="1"/>
    <col min="8962" max="8962" width="60" customWidth="1"/>
    <col min="8963" max="8963" width="20.7109375" customWidth="1"/>
    <col min="8964" max="8964" width="16.5703125" customWidth="1"/>
    <col min="8965" max="8965" width="12.85546875" customWidth="1"/>
    <col min="9217" max="9217" width="2.140625" customWidth="1"/>
    <col min="9218" max="9218" width="60" customWidth="1"/>
    <col min="9219" max="9219" width="20.7109375" customWidth="1"/>
    <col min="9220" max="9220" width="16.5703125" customWidth="1"/>
    <col min="9221" max="9221" width="12.85546875" customWidth="1"/>
    <col min="9473" max="9473" width="2.140625" customWidth="1"/>
    <col min="9474" max="9474" width="60" customWidth="1"/>
    <col min="9475" max="9475" width="20.7109375" customWidth="1"/>
    <col min="9476" max="9476" width="16.5703125" customWidth="1"/>
    <col min="9477" max="9477" width="12.85546875" customWidth="1"/>
    <col min="9729" max="9729" width="2.140625" customWidth="1"/>
    <col min="9730" max="9730" width="60" customWidth="1"/>
    <col min="9731" max="9731" width="20.7109375" customWidth="1"/>
    <col min="9732" max="9732" width="16.5703125" customWidth="1"/>
    <col min="9733" max="9733" width="12.85546875" customWidth="1"/>
    <col min="9985" max="9985" width="2.140625" customWidth="1"/>
    <col min="9986" max="9986" width="60" customWidth="1"/>
    <col min="9987" max="9987" width="20.7109375" customWidth="1"/>
    <col min="9988" max="9988" width="16.5703125" customWidth="1"/>
    <col min="9989" max="9989" width="12.85546875" customWidth="1"/>
    <col min="10241" max="10241" width="2.140625" customWidth="1"/>
    <col min="10242" max="10242" width="60" customWidth="1"/>
    <col min="10243" max="10243" width="20.7109375" customWidth="1"/>
    <col min="10244" max="10244" width="16.5703125" customWidth="1"/>
    <col min="10245" max="10245" width="12.85546875" customWidth="1"/>
    <col min="10497" max="10497" width="2.140625" customWidth="1"/>
    <col min="10498" max="10498" width="60" customWidth="1"/>
    <col min="10499" max="10499" width="20.7109375" customWidth="1"/>
    <col min="10500" max="10500" width="16.5703125" customWidth="1"/>
    <col min="10501" max="10501" width="12.85546875" customWidth="1"/>
    <col min="10753" max="10753" width="2.140625" customWidth="1"/>
    <col min="10754" max="10754" width="60" customWidth="1"/>
    <col min="10755" max="10755" width="20.7109375" customWidth="1"/>
    <col min="10756" max="10756" width="16.5703125" customWidth="1"/>
    <col min="10757" max="10757" width="12.85546875" customWidth="1"/>
    <col min="11009" max="11009" width="2.140625" customWidth="1"/>
    <col min="11010" max="11010" width="60" customWidth="1"/>
    <col min="11011" max="11011" width="20.7109375" customWidth="1"/>
    <col min="11012" max="11012" width="16.5703125" customWidth="1"/>
    <col min="11013" max="11013" width="12.85546875" customWidth="1"/>
    <col min="11265" max="11265" width="2.140625" customWidth="1"/>
    <col min="11266" max="11266" width="60" customWidth="1"/>
    <col min="11267" max="11267" width="20.7109375" customWidth="1"/>
    <col min="11268" max="11268" width="16.5703125" customWidth="1"/>
    <col min="11269" max="11269" width="12.85546875" customWidth="1"/>
    <col min="11521" max="11521" width="2.140625" customWidth="1"/>
    <col min="11522" max="11522" width="60" customWidth="1"/>
    <col min="11523" max="11523" width="20.7109375" customWidth="1"/>
    <col min="11524" max="11524" width="16.5703125" customWidth="1"/>
    <col min="11525" max="11525" width="12.85546875" customWidth="1"/>
    <col min="11777" max="11777" width="2.140625" customWidth="1"/>
    <col min="11778" max="11778" width="60" customWidth="1"/>
    <col min="11779" max="11779" width="20.7109375" customWidth="1"/>
    <col min="11780" max="11780" width="16.5703125" customWidth="1"/>
    <col min="11781" max="11781" width="12.85546875" customWidth="1"/>
    <col min="12033" max="12033" width="2.140625" customWidth="1"/>
    <col min="12034" max="12034" width="60" customWidth="1"/>
    <col min="12035" max="12035" width="20.7109375" customWidth="1"/>
    <col min="12036" max="12036" width="16.5703125" customWidth="1"/>
    <col min="12037" max="12037" width="12.85546875" customWidth="1"/>
    <col min="12289" max="12289" width="2.140625" customWidth="1"/>
    <col min="12290" max="12290" width="60" customWidth="1"/>
    <col min="12291" max="12291" width="20.7109375" customWidth="1"/>
    <col min="12292" max="12292" width="16.5703125" customWidth="1"/>
    <col min="12293" max="12293" width="12.85546875" customWidth="1"/>
    <col min="12545" max="12545" width="2.140625" customWidth="1"/>
    <col min="12546" max="12546" width="60" customWidth="1"/>
    <col min="12547" max="12547" width="20.7109375" customWidth="1"/>
    <col min="12548" max="12548" width="16.5703125" customWidth="1"/>
    <col min="12549" max="12549" width="12.85546875" customWidth="1"/>
    <col min="12801" max="12801" width="2.140625" customWidth="1"/>
    <col min="12802" max="12802" width="60" customWidth="1"/>
    <col min="12803" max="12803" width="20.7109375" customWidth="1"/>
    <col min="12804" max="12804" width="16.5703125" customWidth="1"/>
    <col min="12805" max="12805" width="12.85546875" customWidth="1"/>
    <col min="13057" max="13057" width="2.140625" customWidth="1"/>
    <col min="13058" max="13058" width="60" customWidth="1"/>
    <col min="13059" max="13059" width="20.7109375" customWidth="1"/>
    <col min="13060" max="13060" width="16.5703125" customWidth="1"/>
    <col min="13061" max="13061" width="12.85546875" customWidth="1"/>
    <col min="13313" max="13313" width="2.140625" customWidth="1"/>
    <col min="13314" max="13314" width="60" customWidth="1"/>
    <col min="13315" max="13315" width="20.7109375" customWidth="1"/>
    <col min="13316" max="13316" width="16.5703125" customWidth="1"/>
    <col min="13317" max="13317" width="12.85546875" customWidth="1"/>
    <col min="13569" max="13569" width="2.140625" customWidth="1"/>
    <col min="13570" max="13570" width="60" customWidth="1"/>
    <col min="13571" max="13571" width="20.7109375" customWidth="1"/>
    <col min="13572" max="13572" width="16.5703125" customWidth="1"/>
    <col min="13573" max="13573" width="12.85546875" customWidth="1"/>
    <col min="13825" max="13825" width="2.140625" customWidth="1"/>
    <col min="13826" max="13826" width="60" customWidth="1"/>
    <col min="13827" max="13827" width="20.7109375" customWidth="1"/>
    <col min="13828" max="13828" width="16.5703125" customWidth="1"/>
    <col min="13829" max="13829" width="12.85546875" customWidth="1"/>
    <col min="14081" max="14081" width="2.140625" customWidth="1"/>
    <col min="14082" max="14082" width="60" customWidth="1"/>
    <col min="14083" max="14083" width="20.7109375" customWidth="1"/>
    <col min="14084" max="14084" width="16.5703125" customWidth="1"/>
    <col min="14085" max="14085" width="12.85546875" customWidth="1"/>
    <col min="14337" max="14337" width="2.140625" customWidth="1"/>
    <col min="14338" max="14338" width="60" customWidth="1"/>
    <col min="14339" max="14339" width="20.7109375" customWidth="1"/>
    <col min="14340" max="14340" width="16.5703125" customWidth="1"/>
    <col min="14341" max="14341" width="12.85546875" customWidth="1"/>
    <col min="14593" max="14593" width="2.140625" customWidth="1"/>
    <col min="14594" max="14594" width="60" customWidth="1"/>
    <col min="14595" max="14595" width="20.7109375" customWidth="1"/>
    <col min="14596" max="14596" width="16.5703125" customWidth="1"/>
    <col min="14597" max="14597" width="12.85546875" customWidth="1"/>
    <col min="14849" max="14849" width="2.140625" customWidth="1"/>
    <col min="14850" max="14850" width="60" customWidth="1"/>
    <col min="14851" max="14851" width="20.7109375" customWidth="1"/>
    <col min="14852" max="14852" width="16.5703125" customWidth="1"/>
    <col min="14853" max="14853" width="12.85546875" customWidth="1"/>
    <col min="15105" max="15105" width="2.140625" customWidth="1"/>
    <col min="15106" max="15106" width="60" customWidth="1"/>
    <col min="15107" max="15107" width="20.7109375" customWidth="1"/>
    <col min="15108" max="15108" width="16.5703125" customWidth="1"/>
    <col min="15109" max="15109" width="12.85546875" customWidth="1"/>
    <col min="15361" max="15361" width="2.140625" customWidth="1"/>
    <col min="15362" max="15362" width="60" customWidth="1"/>
    <col min="15363" max="15363" width="20.7109375" customWidth="1"/>
    <col min="15364" max="15364" width="16.5703125" customWidth="1"/>
    <col min="15365" max="15365" width="12.85546875" customWidth="1"/>
    <col min="15617" max="15617" width="2.140625" customWidth="1"/>
    <col min="15618" max="15618" width="60" customWidth="1"/>
    <col min="15619" max="15619" width="20.7109375" customWidth="1"/>
    <col min="15620" max="15620" width="16.5703125" customWidth="1"/>
    <col min="15621" max="15621" width="12.85546875" customWidth="1"/>
    <col min="15873" max="15873" width="2.140625" customWidth="1"/>
    <col min="15874" max="15874" width="60" customWidth="1"/>
    <col min="15875" max="15875" width="20.7109375" customWidth="1"/>
    <col min="15876" max="15876" width="16.5703125" customWidth="1"/>
    <col min="15877" max="15877" width="12.85546875" customWidth="1"/>
    <col min="16129" max="16129" width="2.140625" customWidth="1"/>
    <col min="16130" max="16130" width="60" customWidth="1"/>
    <col min="16131" max="16131" width="20.7109375" customWidth="1"/>
    <col min="16132" max="16132" width="16.5703125" customWidth="1"/>
    <col min="16133" max="16133" width="12.85546875" customWidth="1"/>
  </cols>
  <sheetData>
    <row r="3" spans="1:255" ht="20.25" x14ac:dyDescent="0.3">
      <c r="A3"/>
      <c r="B3" s="214" t="s">
        <v>471</v>
      </c>
      <c r="C3" s="214"/>
      <c r="D3" s="214"/>
      <c r="E3" s="21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5" spans="1:255" ht="16.5" thickBot="1" x14ac:dyDescent="0.3">
      <c r="A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47.25" x14ac:dyDescent="0.25">
      <c r="A6"/>
      <c r="B6" s="87" t="s">
        <v>454</v>
      </c>
      <c r="C6" s="88" t="s">
        <v>472</v>
      </c>
      <c r="D6" s="89" t="s">
        <v>455</v>
      </c>
      <c r="E6" s="90" t="s">
        <v>456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15" x14ac:dyDescent="0.25">
      <c r="A7"/>
      <c r="B7" s="91" t="s">
        <v>457</v>
      </c>
      <c r="C7" s="92" t="s">
        <v>458</v>
      </c>
      <c r="D7" s="93" t="s">
        <v>459</v>
      </c>
      <c r="E7" s="94" t="s">
        <v>460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x14ac:dyDescent="0.25">
      <c r="A8"/>
      <c r="B8" s="95" t="s">
        <v>461</v>
      </c>
      <c r="C8" s="96">
        <f>+'Tabela nr 3'!H69+'Tabela nr 3'!H74+'Tabela nr 3'!H487</f>
        <v>486904773</v>
      </c>
      <c r="D8" s="96">
        <f>+'Tabela nr 3'!I69+'Tabela nr 3'!I74+'Tabela nr 3'!I487</f>
        <v>190415333.59999999</v>
      </c>
      <c r="E8" s="97">
        <f t="shared" ref="E8:E16" si="0">+D8/$D$17</f>
        <v>0.53504040983996048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x14ac:dyDescent="0.25">
      <c r="A9"/>
      <c r="B9" s="95" t="s">
        <v>462</v>
      </c>
      <c r="C9" s="96">
        <f>+'Tabela nr 3'!H516+'Tabela nr 3'!H356+'Tabela nr 3'!H48</f>
        <v>79529837</v>
      </c>
      <c r="D9" s="96">
        <f>+'Tabela nr 3'!I516+'Tabela nr 3'!I356+'Tabela nr 3'!I48</f>
        <v>45841252</v>
      </c>
      <c r="E9" s="97">
        <f t="shared" si="0"/>
        <v>0.12880749566723396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x14ac:dyDescent="0.25">
      <c r="A10"/>
      <c r="B10" s="95" t="s">
        <v>463</v>
      </c>
      <c r="C10" s="96">
        <f>+'Tabela nr 3'!H187+'Tabela nr 3'!H241+'Tabela nr 3'!H500</f>
        <v>86006440</v>
      </c>
      <c r="D10" s="96">
        <f>+'Tabela nr 3'!I187+'Tabela nr 3'!I241+'Tabela nr 3'!I500</f>
        <v>37815745</v>
      </c>
      <c r="E10" s="97">
        <f t="shared" si="0"/>
        <v>0.1062569453871095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x14ac:dyDescent="0.25">
      <c r="A11"/>
      <c r="B11" s="95" t="s">
        <v>464</v>
      </c>
      <c r="C11" s="96">
        <f>+'Tabela nr 3'!H461+'Tabela nr 3'!H413+'Tabela nr 3'!H144</f>
        <v>102855403</v>
      </c>
      <c r="D11" s="96">
        <f>+'Tabela nr 3'!I461+'Tabela nr 3'!I413+'Tabela nr 3'!I144</f>
        <v>31149897</v>
      </c>
      <c r="E11" s="97">
        <f t="shared" si="0"/>
        <v>8.7526846405990039E-2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x14ac:dyDescent="0.25">
      <c r="A12"/>
      <c r="B12" s="95" t="s">
        <v>465</v>
      </c>
      <c r="C12" s="96">
        <f>+'Tabela nr 3'!H17+'Tabela nr 3'!H45+'Tabela nr 3'!H400+'Tabela nr 3'!H474+'Tabela nr 3'!H519+'Tabela nr 3'!H458</f>
        <v>102363096</v>
      </c>
      <c r="D12" s="96">
        <f>+'Tabela nr 3'!I17+'Tabela nr 3'!I45+'Tabela nr 3'!I400+'Tabela nr 3'!I474+'Tabela nr 3'!I519+'Tabela nr 3'!I458</f>
        <v>21261517.600000001</v>
      </c>
      <c r="E12" s="97">
        <f t="shared" si="0"/>
        <v>5.9741885674082784E-2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x14ac:dyDescent="0.25">
      <c r="A13"/>
      <c r="B13" s="95" t="s">
        <v>467</v>
      </c>
      <c r="C13" s="96">
        <f>+'Tabela nr 3'!H271+'Tabela nr 3'!H305+'Tabela nr 3'!H385</f>
        <v>25620750</v>
      </c>
      <c r="D13" s="96">
        <f>+'Tabela nr 3'!I271+'Tabela nr 3'!I305+'Tabela nr 3'!I385</f>
        <v>12338895</v>
      </c>
      <c r="E13" s="97">
        <f t="shared" si="0"/>
        <v>3.4670566245680955E-2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x14ac:dyDescent="0.25">
      <c r="A14"/>
      <c r="B14" s="98" t="s">
        <v>466</v>
      </c>
      <c r="C14" s="99">
        <f>+'Tabela nr 3'!H506+'Tabela nr 3'!H509+'Tabela nr 3'!H343+'Tabela nr 3'!H311</f>
        <v>53241126</v>
      </c>
      <c r="D14" s="99">
        <f>+'Tabela nr 3'!I506+'Tabela nr 3'!I509+'Tabela nr 3'!I343+'Tabela nr 3'!I311</f>
        <v>10196496</v>
      </c>
      <c r="E14" s="97">
        <f t="shared" si="0"/>
        <v>2.8650725210144092E-2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x14ac:dyDescent="0.25">
      <c r="A15"/>
      <c r="B15" s="95" t="s">
        <v>468</v>
      </c>
      <c r="C15" s="96">
        <f>+'Tabela nr 3'!H253+'Tabela nr 3'!H256</f>
        <v>29394152</v>
      </c>
      <c r="D15" s="96">
        <f>+'Tabela nr 3'!I253+'Tabela nr 3'!I256</f>
        <v>4554961</v>
      </c>
      <c r="E15" s="97">
        <f t="shared" si="0"/>
        <v>1.2798802250687212E-2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6.5" thickBot="1" x14ac:dyDescent="0.3">
      <c r="A16"/>
      <c r="B16" s="100" t="s">
        <v>469</v>
      </c>
      <c r="C16" s="96">
        <f>+'Tabela nr 3'!H161+'Tabela nr 3'!H172+'Tabela nr 3'!H492</f>
        <v>7439510</v>
      </c>
      <c r="D16" s="96">
        <f>+'Tabela nr 3'!I161+'Tabela nr 3'!I172+'Tabela nr 3'!I492</f>
        <v>2315533</v>
      </c>
      <c r="E16" s="97">
        <f t="shared" si="0"/>
        <v>6.5063233191108572E-3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6.5" thickBot="1" x14ac:dyDescent="0.3">
      <c r="A17"/>
      <c r="B17" s="101" t="s">
        <v>470</v>
      </c>
      <c r="C17" s="102">
        <f>SUM(C8:C16)</f>
        <v>973355087</v>
      </c>
      <c r="D17" s="102">
        <f>SUM(D8:D16)</f>
        <v>355889630.20000005</v>
      </c>
      <c r="E17" s="103">
        <f>+D17/D17*100</f>
        <v>100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9" spans="1:255" x14ac:dyDescent="0.25">
      <c r="A19"/>
      <c r="C19" s="104">
        <f>+'Tabela nr 3'!H8</f>
        <v>973355087</v>
      </c>
      <c r="D19" s="104">
        <f>+'Tabela nr 3'!I8</f>
        <v>355889629.19999999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x14ac:dyDescent="0.25">
      <c r="A20"/>
      <c r="C20" s="104">
        <f>+C19-C17</f>
        <v>0</v>
      </c>
      <c r="D20" s="104">
        <f>+D19-D17</f>
        <v>-1.0000000596046448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</sheetData>
  <mergeCells count="1"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Tabela nr 3</vt:lpstr>
      <vt:lpstr>dziedziny</vt:lpstr>
      <vt:lpstr>'Tabela nr 3'!Obszar_wydruku</vt:lpstr>
      <vt:lpstr>'Tabela nr 3'!Tytuły_wydruku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Babczyńska</cp:lastModifiedBy>
  <cp:lastPrinted>2014-08-25T11:45:38Z</cp:lastPrinted>
  <dcterms:created xsi:type="dcterms:W3CDTF">2014-07-22T07:46:22Z</dcterms:created>
  <dcterms:modified xsi:type="dcterms:W3CDTF">2014-08-28T06:35:34Z</dcterms:modified>
</cp:coreProperties>
</file>