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Zespół ds. RPO WZ\RPD\na 2015\RPD PT\"/>
    </mc:Choice>
  </mc:AlternateContent>
  <bookViews>
    <workbookView xWindow="240" yWindow="30" windowWidth="20115" windowHeight="7485" activeTab="1"/>
  </bookViews>
  <sheets>
    <sheet name="2015" sheetId="1" r:id="rId1"/>
    <sheet name="2016" sheetId="3" r:id="rId2"/>
  </sheets>
  <calcPr calcId="152511"/>
</workbook>
</file>

<file path=xl/calcChain.xml><?xml version="1.0" encoding="utf-8"?>
<calcChain xmlns="http://schemas.openxmlformats.org/spreadsheetml/2006/main">
  <c r="G5" i="3" l="1"/>
  <c r="C2" i="3"/>
  <c r="B2" i="3"/>
  <c r="G12" i="3"/>
  <c r="G10" i="3"/>
  <c r="G11" i="3"/>
  <c r="G6" i="3"/>
  <c r="G7" i="3"/>
  <c r="G8" i="3"/>
  <c r="G9" i="3"/>
  <c r="G13" i="3"/>
  <c r="G14" i="3"/>
  <c r="G15" i="3"/>
  <c r="G16" i="3"/>
  <c r="G17" i="3"/>
  <c r="G18" i="3"/>
  <c r="G19" i="3"/>
  <c r="G20" i="3"/>
  <c r="G21" i="3"/>
  <c r="D31" i="3" l="1"/>
  <c r="D32" i="3" s="1"/>
  <c r="B32" i="3"/>
  <c r="B31" i="3"/>
  <c r="E6" i="3" l="1"/>
  <c r="E5" i="3" l="1"/>
  <c r="E4" i="3" l="1"/>
  <c r="H4" i="1" l="1"/>
  <c r="H3" i="1"/>
  <c r="H2" i="1"/>
  <c r="C1" i="1"/>
  <c r="J13" i="1" s="1"/>
  <c r="J12" i="1"/>
  <c r="D1" i="1"/>
  <c r="B1" i="1"/>
  <c r="J10" i="1"/>
  <c r="C2" i="1"/>
  <c r="D2" i="1"/>
  <c r="B2" i="1" l="1"/>
  <c r="B80" i="1"/>
  <c r="B65" i="1"/>
  <c r="C63" i="1" l="1"/>
  <c r="C41" i="1"/>
  <c r="C29" i="1"/>
  <c r="J4" i="1"/>
  <c r="B15" i="1" l="1"/>
  <c r="B55" i="1"/>
  <c r="B5" i="1"/>
  <c r="A18" i="1"/>
  <c r="B86" i="1"/>
  <c r="B48" i="1" l="1"/>
  <c r="B11" i="1"/>
  <c r="B68" i="1"/>
  <c r="B118" i="1"/>
  <c r="B113" i="1"/>
  <c r="B102" i="1"/>
  <c r="B93" i="1"/>
  <c r="C40" i="1" l="1"/>
  <c r="C26" i="1"/>
  <c r="C43" i="1"/>
  <c r="B19" i="1" l="1"/>
  <c r="B32" i="1"/>
  <c r="B18" i="1" l="1"/>
</calcChain>
</file>

<file path=xl/sharedStrings.xml><?xml version="1.0" encoding="utf-8"?>
<sst xmlns="http://schemas.openxmlformats.org/spreadsheetml/2006/main" count="131" uniqueCount="110">
  <si>
    <t>kwota</t>
  </si>
  <si>
    <t>co</t>
  </si>
  <si>
    <t>konferencja darłowo</t>
  </si>
  <si>
    <t>konferencja świnoujście</t>
  </si>
  <si>
    <t>biuletyn 24/2015</t>
  </si>
  <si>
    <t>biuletyn 26/2015</t>
  </si>
  <si>
    <t>biuletyn 25/2015</t>
  </si>
  <si>
    <t>broszura</t>
  </si>
  <si>
    <t>broszura konferencja</t>
  </si>
  <si>
    <t>papier firmowy</t>
  </si>
  <si>
    <t>teczka firmowa</t>
  </si>
  <si>
    <t>Obserwator morski - art. 09/2015</t>
  </si>
  <si>
    <t>Obserwator morski - art. 11/2015</t>
  </si>
  <si>
    <t>Swiat biznesu - art..</t>
  </si>
  <si>
    <t>ścianka duża</t>
  </si>
  <si>
    <t>ścianka mała (2szt.)</t>
  </si>
  <si>
    <t>pióro kulkowe</t>
  </si>
  <si>
    <t>torba pap. Duza</t>
  </si>
  <si>
    <t>torba pap. Mala</t>
  </si>
  <si>
    <t>kijki</t>
  </si>
  <si>
    <t>sprzęt wyposażenie i materialy</t>
  </si>
  <si>
    <t>inwestycyjne</t>
  </si>
  <si>
    <t>bieżące</t>
  </si>
  <si>
    <t>komputery i ups - 14 szt.</t>
  </si>
  <si>
    <t>urządzenia wielofunkcyjne - 3 szt.</t>
  </si>
  <si>
    <t>urządzenia wielofunkcyjne małe</t>
  </si>
  <si>
    <t>niszczarka</t>
  </si>
  <si>
    <t>alarm</t>
  </si>
  <si>
    <t>meble</t>
  </si>
  <si>
    <t>TV</t>
  </si>
  <si>
    <t>videokonferencja</t>
  </si>
  <si>
    <t>centrala tel.</t>
  </si>
  <si>
    <t>tonery</t>
  </si>
  <si>
    <t>mat. biur.</t>
  </si>
  <si>
    <t>tel. i branofon</t>
  </si>
  <si>
    <t>otwarcie  catering</t>
  </si>
  <si>
    <t>otwarcie nożyczki</t>
  </si>
  <si>
    <t>pieczątka</t>
  </si>
  <si>
    <t>planer</t>
  </si>
  <si>
    <t>regały do arch.</t>
  </si>
  <si>
    <t>switche</t>
  </si>
  <si>
    <t>REMONT</t>
  </si>
  <si>
    <t>zabudowa na CO</t>
  </si>
  <si>
    <t>logotypy</t>
  </si>
  <si>
    <t>odświeżenie wykładziny</t>
  </si>
  <si>
    <t>Delegacje</t>
  </si>
  <si>
    <t>nocleg JB</t>
  </si>
  <si>
    <t xml:space="preserve">MR  </t>
  </si>
  <si>
    <t xml:space="preserve">JB </t>
  </si>
  <si>
    <t>MR forum</t>
  </si>
  <si>
    <t xml:space="preserve">MR </t>
  </si>
  <si>
    <t xml:space="preserve">PP warszawa </t>
  </si>
  <si>
    <t>FG-200D</t>
  </si>
  <si>
    <t>licencje WinSvrCAL</t>
  </si>
  <si>
    <t>meble - siedzisko czarne 2 szt.</t>
  </si>
  <si>
    <t>MR Warszawa</t>
  </si>
  <si>
    <t>wycieraczki</t>
  </si>
  <si>
    <t>farby</t>
  </si>
  <si>
    <t>węzyk</t>
  </si>
  <si>
    <t>klucze</t>
  </si>
  <si>
    <t>uchwyt</t>
  </si>
  <si>
    <t>projekt remontu</t>
  </si>
  <si>
    <t>przeniesienie kabli</t>
  </si>
  <si>
    <t>tabliczki drzwi</t>
  </si>
  <si>
    <t>Szkolenia</t>
  </si>
  <si>
    <t>Pomoc publiczna - DK i JB</t>
  </si>
  <si>
    <t>studia JB</t>
  </si>
  <si>
    <t>czynsz i media</t>
  </si>
  <si>
    <t>CO</t>
  </si>
  <si>
    <t>czynsz(woda+śmieci)</t>
  </si>
  <si>
    <t>energia elek.</t>
  </si>
  <si>
    <t>monitoring</t>
  </si>
  <si>
    <t>ok.</t>
  </si>
  <si>
    <t>?</t>
  </si>
  <si>
    <t>B</t>
  </si>
  <si>
    <t>I</t>
  </si>
  <si>
    <t>wynagrodzenia</t>
  </si>
  <si>
    <t>zasadnicze</t>
  </si>
  <si>
    <t>premie</t>
  </si>
  <si>
    <t>pracodawcy</t>
  </si>
  <si>
    <t>kasetony świetlne</t>
  </si>
  <si>
    <t>Obserwator morski - art. 12/2015</t>
  </si>
  <si>
    <t>1. info -promo - media</t>
  </si>
  <si>
    <t>3. Działania edukacyjne - szkolenia, konferencje</t>
  </si>
  <si>
    <t>4. Publikacje - materiały drukowane</t>
  </si>
  <si>
    <t>4. Publikacjee - mat. wystawiennicze</t>
  </si>
  <si>
    <t>4. Publikacje - gadżety</t>
  </si>
  <si>
    <t>radio</t>
  </si>
  <si>
    <t>RPD</t>
  </si>
  <si>
    <t>SM Warszawa</t>
  </si>
  <si>
    <t>remont</t>
  </si>
  <si>
    <t>Ogłoszenia</t>
  </si>
  <si>
    <t>kurier nabór</t>
  </si>
  <si>
    <t>I 85%</t>
  </si>
  <si>
    <t>B 85%</t>
  </si>
  <si>
    <t>limit</t>
  </si>
  <si>
    <t>telefony</t>
  </si>
  <si>
    <t>Prasa</t>
  </si>
  <si>
    <t>prasa</t>
  </si>
  <si>
    <t>faktury</t>
  </si>
  <si>
    <t>i</t>
  </si>
  <si>
    <t>b</t>
  </si>
  <si>
    <t>RPD 2015</t>
  </si>
  <si>
    <t>RPD 2016</t>
  </si>
  <si>
    <t>sprzęt wyposażenie i materialy - inwestycyjne</t>
  </si>
  <si>
    <t>sprzęt wyposażenie i materialy - bieżące</t>
  </si>
  <si>
    <t xml:space="preserve">1 osoba z POiiŚ - 75%, , radca prawny 1/2 etatu, </t>
  </si>
  <si>
    <t xml:space="preserve">12 eattów w 100%, 8 etatów do 30.06 - 50% a od 01.07-75%  </t>
  </si>
  <si>
    <t>najem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</si>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</sst>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00\ &quot;zł&quot;_-;\-* #,##0.00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b/>
      <u val="singleAccounting"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44" fontId="3" fillId="0" borderId="0" xfId="1" applyFont="1"/>
    <xf numFmtId="44" fontId="0" fillId="0" borderId="0" xfId="0" applyNumberFormat="1" applyAlignment="1">
      <alignment horizontal="left" vertical="center"/>
    </xf>
    <xf numFmtId="44" fontId="0" fillId="2" borderId="0" xfId="1" applyFont="1" applyFill="1"/>
    <xf numFmtId="44" fontId="5" fillId="0" borderId="0" xfId="1" applyFont="1"/>
    <xf numFmtId="44" fontId="4" fillId="0" borderId="0" xfId="1" applyFont="1"/>
    <xf numFmtId="44" fontId="6" fillId="0" borderId="0" xfId="0" applyNumberFormat="1" applyFont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44" fontId="5" fillId="0" borderId="0" xfId="0" applyNumberFormat="1" applyFont="1"/>
    <xf numFmtId="44" fontId="2" fillId="0" borderId="0" xfId="1" applyFont="1"/>
    <xf numFmtId="44" fontId="2" fillId="0" borderId="0" xfId="0" applyNumberFormat="1" applyFont="1" applyFill="1"/>
    <xf numFmtId="0" fontId="0" fillId="0" borderId="0" xfId="0" applyBorder="1"/>
    <xf numFmtId="44" fontId="0" fillId="0" borderId="0" xfId="1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zoomScale="85" zoomScaleNormal="85" workbookViewId="0">
      <selection activeCell="A48" sqref="A48"/>
    </sheetView>
  </sheetViews>
  <sheetFormatPr defaultRowHeight="15" x14ac:dyDescent="0.25"/>
  <cols>
    <col min="1" max="1" width="17.140625" style="1" customWidth="1"/>
    <col min="2" max="2" width="15.140625" bestFit="1" customWidth="1"/>
    <col min="3" max="3" width="13.5703125" style="1" bestFit="1" customWidth="1"/>
    <col min="4" max="4" width="13.5703125" customWidth="1"/>
    <col min="6" max="6" width="9.28515625" customWidth="1"/>
    <col min="8" max="8" width="13.5703125" bestFit="1" customWidth="1"/>
    <col min="9" max="9" width="5" customWidth="1"/>
    <col min="10" max="10" width="15.140625" bestFit="1" customWidth="1"/>
  </cols>
  <sheetData>
    <row r="1" spans="1:11" ht="17.25" x14ac:dyDescent="0.4">
      <c r="A1" s="1" t="s">
        <v>88</v>
      </c>
      <c r="B1" s="8">
        <f>A86+A93+A102+A113+A118+A19+A32+A55+A68+A11+A48+A5+A15+A65+A80</f>
        <v>1068075</v>
      </c>
      <c r="C1" s="7">
        <f>B1-D1</f>
        <v>591075</v>
      </c>
      <c r="D1" s="14">
        <f>A19+A55</f>
        <v>477000</v>
      </c>
    </row>
    <row r="2" spans="1:11" ht="17.25" x14ac:dyDescent="0.4">
      <c r="A2" s="1" t="s">
        <v>99</v>
      </c>
      <c r="B2" s="9">
        <f>B93+B102+B113+B118+B19+B32+B55+B68+B11+B48+B5+B86+B15+B65+B80</f>
        <v>965381.41599999997</v>
      </c>
      <c r="C2" s="1">
        <f>B2-B19</f>
        <v>751010.1</v>
      </c>
      <c r="D2" s="5">
        <f>B19</f>
        <v>214371.31600000002</v>
      </c>
      <c r="G2" s="11">
        <v>0.85</v>
      </c>
      <c r="H2" s="2">
        <f>B1*0.85</f>
        <v>907863.75</v>
      </c>
      <c r="J2" s="1">
        <v>907864</v>
      </c>
    </row>
    <row r="3" spans="1:11" x14ac:dyDescent="0.25">
      <c r="C3" s="1" t="s">
        <v>74</v>
      </c>
      <c r="D3" t="s">
        <v>75</v>
      </c>
      <c r="G3" s="12" t="s">
        <v>93</v>
      </c>
      <c r="H3" s="2">
        <f>D1*0.85</f>
        <v>405450</v>
      </c>
      <c r="J3" s="1">
        <v>405450</v>
      </c>
    </row>
    <row r="4" spans="1:11" x14ac:dyDescent="0.25">
      <c r="G4" s="12" t="s">
        <v>94</v>
      </c>
      <c r="H4" s="2">
        <f>H2-H3</f>
        <v>502413.75</v>
      </c>
      <c r="J4" s="2">
        <f>J2-J3</f>
        <v>502414</v>
      </c>
    </row>
    <row r="5" spans="1:11" x14ac:dyDescent="0.25">
      <c r="A5" s="1">
        <v>265000</v>
      </c>
      <c r="B5" s="3">
        <f>SUM(C6:C9)</f>
        <v>238176.71000000002</v>
      </c>
      <c r="C5" s="1" t="s">
        <v>76</v>
      </c>
      <c r="J5" t="s">
        <v>95</v>
      </c>
    </row>
    <row r="6" spans="1:11" x14ac:dyDescent="0.25">
      <c r="C6" s="1">
        <v>166633.06</v>
      </c>
      <c r="D6" t="s">
        <v>77</v>
      </c>
      <c r="H6" s="2"/>
    </row>
    <row r="7" spans="1:11" x14ac:dyDescent="0.25">
      <c r="C7" s="1">
        <v>33326.58</v>
      </c>
      <c r="D7" t="s">
        <v>78</v>
      </c>
      <c r="H7" s="13"/>
    </row>
    <row r="8" spans="1:11" x14ac:dyDescent="0.25">
      <c r="C8" s="1">
        <v>38217.07</v>
      </c>
      <c r="D8" t="s">
        <v>79</v>
      </c>
      <c r="J8" s="1">
        <v>477000</v>
      </c>
      <c r="K8" t="s">
        <v>100</v>
      </c>
    </row>
    <row r="9" spans="1:11" x14ac:dyDescent="0.25">
      <c r="H9" s="2"/>
      <c r="J9" s="1">
        <v>591075</v>
      </c>
      <c r="K9" t="s">
        <v>101</v>
      </c>
    </row>
    <row r="10" spans="1:11" x14ac:dyDescent="0.25">
      <c r="J10" s="1">
        <f>SUM(J8:J9)</f>
        <v>1068075</v>
      </c>
    </row>
    <row r="11" spans="1:11" x14ac:dyDescent="0.25">
      <c r="A11" s="1">
        <v>5380</v>
      </c>
      <c r="B11" s="3">
        <f>SUM(C12:C14)</f>
        <v>5380</v>
      </c>
      <c r="C11" s="1" t="s">
        <v>64</v>
      </c>
      <c r="J11" s="1"/>
    </row>
    <row r="12" spans="1:11" x14ac:dyDescent="0.25">
      <c r="C12" s="1">
        <v>880</v>
      </c>
      <c r="D12" t="s">
        <v>65</v>
      </c>
      <c r="J12" s="1">
        <f>D1-J8</f>
        <v>0</v>
      </c>
    </row>
    <row r="13" spans="1:11" x14ac:dyDescent="0.25">
      <c r="C13" s="1">
        <v>4500</v>
      </c>
      <c r="D13" t="s">
        <v>66</v>
      </c>
      <c r="J13" s="1">
        <f>C1-J9</f>
        <v>0</v>
      </c>
    </row>
    <row r="15" spans="1:11" x14ac:dyDescent="0.25">
      <c r="A15" s="1">
        <v>1100</v>
      </c>
      <c r="B15" s="3">
        <f>SUM(C16)</f>
        <v>1100</v>
      </c>
      <c r="C15" s="1" t="s">
        <v>91</v>
      </c>
    </row>
    <row r="16" spans="1:11" x14ac:dyDescent="0.25">
      <c r="C16" s="1">
        <v>1100</v>
      </c>
      <c r="D16" t="s">
        <v>92</v>
      </c>
    </row>
    <row r="18" spans="1:4" ht="17.25" x14ac:dyDescent="0.4">
      <c r="A18" s="1">
        <f>A19+A32</f>
        <v>409280</v>
      </c>
      <c r="B18" s="4">
        <f>B19+B32</f>
        <v>363893.52600000007</v>
      </c>
      <c r="C18" s="1" t="s">
        <v>20</v>
      </c>
    </row>
    <row r="19" spans="1:4" x14ac:dyDescent="0.25">
      <c r="A19" s="1">
        <v>217000</v>
      </c>
      <c r="B19" s="3">
        <f>SUM(C20:C30)</f>
        <v>214371.31600000002</v>
      </c>
      <c r="C19" s="1" t="s">
        <v>21</v>
      </c>
    </row>
    <row r="20" spans="1:4" x14ac:dyDescent="0.25">
      <c r="C20" s="1">
        <v>72151.8</v>
      </c>
      <c r="D20" t="s">
        <v>23</v>
      </c>
    </row>
    <row r="21" spans="1:4" x14ac:dyDescent="0.25">
      <c r="C21" s="1">
        <v>48081.7</v>
      </c>
      <c r="D21" t="s">
        <v>24</v>
      </c>
    </row>
    <row r="22" spans="1:4" x14ac:dyDescent="0.25">
      <c r="C22" s="1">
        <v>4838.82</v>
      </c>
      <c r="D22" t="s">
        <v>25</v>
      </c>
    </row>
    <row r="23" spans="1:4" x14ac:dyDescent="0.25">
      <c r="C23" s="1">
        <v>4894.05</v>
      </c>
      <c r="D23" t="s">
        <v>26</v>
      </c>
    </row>
    <row r="24" spans="1:4" x14ac:dyDescent="0.25">
      <c r="C24" s="1">
        <v>16197.87</v>
      </c>
      <c r="D24" t="s">
        <v>27</v>
      </c>
    </row>
    <row r="25" spans="1:4" x14ac:dyDescent="0.25">
      <c r="C25" s="1">
        <v>8484</v>
      </c>
      <c r="D25" t="s">
        <v>54</v>
      </c>
    </row>
    <row r="26" spans="1:4" x14ac:dyDescent="0.25">
      <c r="C26" s="1">
        <f>4797+2706</f>
        <v>7503</v>
      </c>
      <c r="D26" t="s">
        <v>29</v>
      </c>
    </row>
    <row r="27" spans="1:4" x14ac:dyDescent="0.25">
      <c r="B27" t="s">
        <v>72</v>
      </c>
      <c r="C27" s="1">
        <v>18000</v>
      </c>
      <c r="D27" t="s">
        <v>30</v>
      </c>
    </row>
    <row r="28" spans="1:4" x14ac:dyDescent="0.25">
      <c r="C28" s="1">
        <v>8241</v>
      </c>
      <c r="D28" t="s">
        <v>31</v>
      </c>
    </row>
    <row r="29" spans="1:4" x14ac:dyDescent="0.25">
      <c r="B29" s="10">
        <v>0.2</v>
      </c>
      <c r="C29" s="1">
        <f>50560.38*0.2</f>
        <v>10112.076000000001</v>
      </c>
      <c r="D29" t="s">
        <v>52</v>
      </c>
    </row>
    <row r="30" spans="1:4" x14ac:dyDescent="0.25">
      <c r="C30" s="1">
        <v>15867</v>
      </c>
      <c r="D30" t="s">
        <v>80</v>
      </c>
    </row>
    <row r="32" spans="1:4" x14ac:dyDescent="0.25">
      <c r="A32" s="1">
        <v>192280</v>
      </c>
      <c r="B32" s="3">
        <f>SUM(C33:C45)</f>
        <v>149522.21000000002</v>
      </c>
      <c r="C32" s="1" t="s">
        <v>22</v>
      </c>
    </row>
    <row r="33" spans="1:4" x14ac:dyDescent="0.25">
      <c r="C33" s="1">
        <v>10794.48</v>
      </c>
      <c r="D33" t="s">
        <v>32</v>
      </c>
    </row>
    <row r="34" spans="1:4" x14ac:dyDescent="0.25">
      <c r="C34" s="1">
        <v>3246.41</v>
      </c>
      <c r="D34" t="s">
        <v>33</v>
      </c>
    </row>
    <row r="35" spans="1:4" x14ac:dyDescent="0.25">
      <c r="C35" s="1">
        <v>7161</v>
      </c>
      <c r="D35" t="s">
        <v>34</v>
      </c>
    </row>
    <row r="36" spans="1:4" x14ac:dyDescent="0.25">
      <c r="C36" s="1">
        <v>217.1</v>
      </c>
      <c r="D36" t="s">
        <v>37</v>
      </c>
    </row>
    <row r="37" spans="1:4" x14ac:dyDescent="0.25">
      <c r="C37" s="1">
        <v>114</v>
      </c>
      <c r="D37" t="s">
        <v>38</v>
      </c>
    </row>
    <row r="38" spans="1:4" x14ac:dyDescent="0.25">
      <c r="C38" s="1">
        <v>5313.6</v>
      </c>
      <c r="D38" t="s">
        <v>39</v>
      </c>
    </row>
    <row r="39" spans="1:4" x14ac:dyDescent="0.25">
      <c r="C39" s="1">
        <v>1414.5</v>
      </c>
      <c r="D39" t="s">
        <v>40</v>
      </c>
    </row>
    <row r="40" spans="1:4" x14ac:dyDescent="0.25">
      <c r="C40" s="1">
        <f>153.75*14</f>
        <v>2152.5</v>
      </c>
      <c r="D40" t="s">
        <v>53</v>
      </c>
    </row>
    <row r="41" spans="1:4" x14ac:dyDescent="0.25">
      <c r="B41" s="10">
        <v>0.9</v>
      </c>
      <c r="C41" s="1">
        <f>(174251.64-C25-35721.24)*0.9</f>
        <v>117041.76000000002</v>
      </c>
      <c r="D41" t="s">
        <v>28</v>
      </c>
    </row>
    <row r="42" spans="1:4" x14ac:dyDescent="0.25">
      <c r="C42" s="1">
        <v>128.31</v>
      </c>
      <c r="D42" t="s">
        <v>56</v>
      </c>
    </row>
    <row r="43" spans="1:4" x14ac:dyDescent="0.25">
      <c r="C43" s="1">
        <f>100+27+97+129.68</f>
        <v>353.68</v>
      </c>
      <c r="D43" t="s">
        <v>59</v>
      </c>
    </row>
    <row r="44" spans="1:4" x14ac:dyDescent="0.25">
      <c r="C44" s="1">
        <v>299</v>
      </c>
      <c r="D44" t="s">
        <v>60</v>
      </c>
    </row>
    <row r="45" spans="1:4" x14ac:dyDescent="0.25">
      <c r="C45" s="1">
        <v>1285.8699999999999</v>
      </c>
      <c r="D45" t="s">
        <v>63</v>
      </c>
    </row>
    <row r="48" spans="1:4" x14ac:dyDescent="0.25">
      <c r="A48" s="1">
        <v>35615</v>
      </c>
      <c r="B48" s="3">
        <f>SUM(C49:C52)</f>
        <v>31452.090000000004</v>
      </c>
      <c r="C48" s="1" t="s">
        <v>67</v>
      </c>
    </row>
    <row r="49" spans="1:4" x14ac:dyDescent="0.25">
      <c r="C49" s="1">
        <v>18815.09</v>
      </c>
      <c r="D49" t="s">
        <v>69</v>
      </c>
    </row>
    <row r="50" spans="1:4" x14ac:dyDescent="0.25">
      <c r="C50" s="1">
        <v>5209.17</v>
      </c>
      <c r="D50" t="s">
        <v>68</v>
      </c>
    </row>
    <row r="51" spans="1:4" x14ac:dyDescent="0.25">
      <c r="C51" s="1">
        <v>615</v>
      </c>
      <c r="D51" t="s">
        <v>71</v>
      </c>
    </row>
    <row r="52" spans="1:4" x14ac:dyDescent="0.25">
      <c r="C52" s="1">
        <v>6812.83</v>
      </c>
      <c r="D52" t="s">
        <v>70</v>
      </c>
    </row>
    <row r="55" spans="1:4" x14ac:dyDescent="0.25">
      <c r="A55" s="1">
        <v>260000</v>
      </c>
      <c r="B55" s="3">
        <f>SUM(C56:C63)</f>
        <v>247417.98</v>
      </c>
      <c r="C55" s="1" t="s">
        <v>41</v>
      </c>
    </row>
    <row r="56" spans="1:4" x14ac:dyDescent="0.25">
      <c r="C56" s="1">
        <v>2400</v>
      </c>
      <c r="D56" t="s">
        <v>42</v>
      </c>
    </row>
    <row r="57" spans="1:4" x14ac:dyDescent="0.25">
      <c r="C57" s="1">
        <v>959.4</v>
      </c>
      <c r="D57" t="s">
        <v>44</v>
      </c>
    </row>
    <row r="58" spans="1:4" x14ac:dyDescent="0.25">
      <c r="C58" s="1">
        <v>200.68</v>
      </c>
      <c r="D58" t="s">
        <v>57</v>
      </c>
    </row>
    <row r="59" spans="1:4" x14ac:dyDescent="0.25">
      <c r="C59" s="1">
        <v>234.31</v>
      </c>
      <c r="D59" t="s">
        <v>58</v>
      </c>
    </row>
    <row r="60" spans="1:4" x14ac:dyDescent="0.25">
      <c r="C60" s="1">
        <v>48.04</v>
      </c>
      <c r="D60" t="s">
        <v>57</v>
      </c>
    </row>
    <row r="61" spans="1:4" x14ac:dyDescent="0.25">
      <c r="C61" s="1">
        <v>8979</v>
      </c>
      <c r="D61" t="s">
        <v>61</v>
      </c>
    </row>
    <row r="62" spans="1:4" x14ac:dyDescent="0.25">
      <c r="C62" s="1">
        <v>596.54999999999995</v>
      </c>
      <c r="D62" t="s">
        <v>62</v>
      </c>
    </row>
    <row r="63" spans="1:4" x14ac:dyDescent="0.25">
      <c r="B63" s="10">
        <v>0.9</v>
      </c>
      <c r="C63" s="1">
        <f>260000*0.9</f>
        <v>234000</v>
      </c>
      <c r="D63" t="s">
        <v>90</v>
      </c>
    </row>
    <row r="64" spans="1:4" x14ac:dyDescent="0.25">
      <c r="B64" s="10"/>
    </row>
    <row r="65" spans="1:4" x14ac:dyDescent="0.25">
      <c r="A65" s="1">
        <v>1000</v>
      </c>
      <c r="B65" s="3">
        <f>C66</f>
        <v>1000</v>
      </c>
      <c r="C65" s="1" t="s">
        <v>96</v>
      </c>
    </row>
    <row r="66" spans="1:4" x14ac:dyDescent="0.25">
      <c r="C66" s="1">
        <v>1000</v>
      </c>
      <c r="D66" t="s">
        <v>96</v>
      </c>
    </row>
    <row r="68" spans="1:4" x14ac:dyDescent="0.25">
      <c r="A68" s="1">
        <v>1500</v>
      </c>
      <c r="B68" s="3">
        <f>SUM(C69:C77)</f>
        <v>986.49999999999989</v>
      </c>
      <c r="C68" s="1" t="s">
        <v>45</v>
      </c>
    </row>
    <row r="69" spans="1:4" x14ac:dyDescent="0.25">
      <c r="C69" s="1">
        <v>180</v>
      </c>
      <c r="D69" t="s">
        <v>46</v>
      </c>
    </row>
    <row r="70" spans="1:4" x14ac:dyDescent="0.25">
      <c r="C70" s="1">
        <v>15</v>
      </c>
      <c r="D70" t="s">
        <v>48</v>
      </c>
    </row>
    <row r="71" spans="1:4" x14ac:dyDescent="0.25">
      <c r="C71" s="1">
        <v>15</v>
      </c>
      <c r="D71" t="s">
        <v>47</v>
      </c>
    </row>
    <row r="72" spans="1:4" x14ac:dyDescent="0.25">
      <c r="C72" s="1">
        <v>60.7</v>
      </c>
      <c r="D72" t="s">
        <v>49</v>
      </c>
    </row>
    <row r="73" spans="1:4" x14ac:dyDescent="0.25">
      <c r="C73" s="1">
        <v>45</v>
      </c>
      <c r="D73" t="s">
        <v>48</v>
      </c>
    </row>
    <row r="74" spans="1:4" x14ac:dyDescent="0.25">
      <c r="C74" s="1">
        <v>15</v>
      </c>
      <c r="D74" t="s">
        <v>50</v>
      </c>
    </row>
    <row r="75" spans="1:4" x14ac:dyDescent="0.25">
      <c r="C75" s="1">
        <v>326.39999999999998</v>
      </c>
      <c r="D75" t="s">
        <v>51</v>
      </c>
    </row>
    <row r="76" spans="1:4" x14ac:dyDescent="0.25">
      <c r="C76" s="1">
        <v>269.39999999999998</v>
      </c>
      <c r="D76" t="s">
        <v>55</v>
      </c>
    </row>
    <row r="77" spans="1:4" x14ac:dyDescent="0.25">
      <c r="C77" s="1">
        <v>60</v>
      </c>
      <c r="D77" t="s">
        <v>73</v>
      </c>
    </row>
    <row r="78" spans="1:4" x14ac:dyDescent="0.25">
      <c r="D78" t="s">
        <v>89</v>
      </c>
    </row>
    <row r="80" spans="1:4" x14ac:dyDescent="0.25">
      <c r="A80" s="1">
        <v>200</v>
      </c>
      <c r="B80" s="3">
        <f>C81</f>
        <v>200</v>
      </c>
      <c r="C80" s="1" t="s">
        <v>97</v>
      </c>
    </row>
    <row r="81" spans="1:4" x14ac:dyDescent="0.25">
      <c r="C81" s="1">
        <v>200</v>
      </c>
      <c r="D81" t="s">
        <v>98</v>
      </c>
    </row>
    <row r="86" spans="1:4" x14ac:dyDescent="0.25">
      <c r="A86" s="1">
        <v>10000</v>
      </c>
      <c r="B86" s="3">
        <f>SUM(C87:C91)</f>
        <v>4328.75</v>
      </c>
      <c r="C86" s="1" t="s">
        <v>82</v>
      </c>
    </row>
    <row r="87" spans="1:4" x14ac:dyDescent="0.25">
      <c r="C87" s="1">
        <v>1124.22</v>
      </c>
      <c r="D87" t="s">
        <v>11</v>
      </c>
    </row>
    <row r="88" spans="1:4" x14ac:dyDescent="0.25">
      <c r="C88" s="1">
        <v>674.53</v>
      </c>
      <c r="D88" t="s">
        <v>12</v>
      </c>
    </row>
    <row r="89" spans="1:4" x14ac:dyDescent="0.25">
      <c r="C89" s="1">
        <v>562</v>
      </c>
      <c r="D89" t="s">
        <v>81</v>
      </c>
    </row>
    <row r="90" spans="1:4" x14ac:dyDescent="0.25">
      <c r="C90" s="1">
        <v>1968</v>
      </c>
      <c r="D90" t="s">
        <v>13</v>
      </c>
    </row>
    <row r="91" spans="1:4" x14ac:dyDescent="0.25">
      <c r="C91" s="6"/>
      <c r="D91" t="s">
        <v>87</v>
      </c>
    </row>
    <row r="93" spans="1:4" x14ac:dyDescent="0.25">
      <c r="A93" s="1">
        <v>35000</v>
      </c>
      <c r="B93" s="3">
        <f>SUM(C95:C99)</f>
        <v>32156.33</v>
      </c>
      <c r="C93" s="1" t="s">
        <v>83</v>
      </c>
    </row>
    <row r="94" spans="1:4" x14ac:dyDescent="0.25">
      <c r="C94" s="1" t="s">
        <v>0</v>
      </c>
      <c r="D94" t="s">
        <v>1</v>
      </c>
    </row>
    <row r="95" spans="1:4" x14ac:dyDescent="0.25">
      <c r="C95" s="1">
        <v>5000</v>
      </c>
      <c r="D95" t="s">
        <v>2</v>
      </c>
    </row>
    <row r="96" spans="1:4" x14ac:dyDescent="0.25">
      <c r="C96" s="1">
        <v>26133.33</v>
      </c>
      <c r="D96" t="s">
        <v>3</v>
      </c>
    </row>
    <row r="97" spans="1:4" x14ac:dyDescent="0.25">
      <c r="C97" s="1">
        <v>900</v>
      </c>
      <c r="D97" t="s">
        <v>35</v>
      </c>
    </row>
    <row r="98" spans="1:4" x14ac:dyDescent="0.25">
      <c r="C98" s="1">
        <v>123</v>
      </c>
      <c r="D98" t="s">
        <v>36</v>
      </c>
    </row>
    <row r="101" spans="1:4" x14ac:dyDescent="0.25">
      <c r="C101" s="1" t="s">
        <v>84</v>
      </c>
    </row>
    <row r="102" spans="1:4" x14ac:dyDescent="0.25">
      <c r="A102" s="1">
        <v>10000</v>
      </c>
      <c r="B102" s="3">
        <f>SUM(C102:C111)</f>
        <v>8658.43</v>
      </c>
      <c r="C102" s="1">
        <v>650</v>
      </c>
      <c r="D102" t="s">
        <v>4</v>
      </c>
    </row>
    <row r="103" spans="1:4" x14ac:dyDescent="0.25">
      <c r="C103" s="1">
        <v>1272.43</v>
      </c>
      <c r="D103" t="s">
        <v>6</v>
      </c>
    </row>
    <row r="104" spans="1:4" x14ac:dyDescent="0.25">
      <c r="C104" s="1">
        <v>2289.6</v>
      </c>
      <c r="D104" t="s">
        <v>5</v>
      </c>
    </row>
    <row r="105" spans="1:4" x14ac:dyDescent="0.25">
      <c r="C105" s="1">
        <v>1783.5</v>
      </c>
      <c r="D105" t="s">
        <v>7</v>
      </c>
    </row>
    <row r="106" spans="1:4" x14ac:dyDescent="0.25">
      <c r="C106" s="1">
        <v>553.5</v>
      </c>
      <c r="D106" t="s">
        <v>7</v>
      </c>
    </row>
    <row r="107" spans="1:4" x14ac:dyDescent="0.25">
      <c r="C107" s="1">
        <v>344.4</v>
      </c>
      <c r="D107" t="s">
        <v>8</v>
      </c>
    </row>
    <row r="108" spans="1:4" x14ac:dyDescent="0.25">
      <c r="C108" s="1">
        <v>270.60000000000002</v>
      </c>
      <c r="D108" t="s">
        <v>8</v>
      </c>
    </row>
    <row r="109" spans="1:4" x14ac:dyDescent="0.25">
      <c r="C109" s="1">
        <v>159.9</v>
      </c>
      <c r="D109" t="s">
        <v>9</v>
      </c>
    </row>
    <row r="110" spans="1:4" x14ac:dyDescent="0.25">
      <c r="C110" s="1">
        <v>1334.5</v>
      </c>
      <c r="D110" t="s">
        <v>10</v>
      </c>
    </row>
    <row r="113" spans="1:4" x14ac:dyDescent="0.25">
      <c r="A113" s="1">
        <v>12000</v>
      </c>
      <c r="B113" s="3">
        <f>SUM(C114:C116)</f>
        <v>10767.83</v>
      </c>
      <c r="C113" s="1" t="s">
        <v>85</v>
      </c>
    </row>
    <row r="114" spans="1:4" x14ac:dyDescent="0.25">
      <c r="C114" s="1">
        <v>2200</v>
      </c>
      <c r="D114" t="s">
        <v>14</v>
      </c>
    </row>
    <row r="115" spans="1:4" x14ac:dyDescent="0.25">
      <c r="C115" s="1">
        <v>1679.83</v>
      </c>
      <c r="D115" t="s">
        <v>15</v>
      </c>
    </row>
    <row r="116" spans="1:4" x14ac:dyDescent="0.25">
      <c r="C116" s="1">
        <v>6888</v>
      </c>
      <c r="D116" t="s">
        <v>43</v>
      </c>
    </row>
    <row r="118" spans="1:4" x14ac:dyDescent="0.25">
      <c r="A118" s="1">
        <v>22000</v>
      </c>
      <c r="B118" s="3">
        <f>SUM(C119:C122)</f>
        <v>19863.27</v>
      </c>
      <c r="C118" s="1" t="s">
        <v>86</v>
      </c>
    </row>
    <row r="119" spans="1:4" x14ac:dyDescent="0.25">
      <c r="C119" s="1">
        <v>664.2</v>
      </c>
      <c r="D119" t="s">
        <v>16</v>
      </c>
    </row>
    <row r="120" spans="1:4" x14ac:dyDescent="0.25">
      <c r="C120" s="1">
        <v>799.5</v>
      </c>
      <c r="D120" t="s">
        <v>17</v>
      </c>
    </row>
    <row r="121" spans="1:4" x14ac:dyDescent="0.25">
      <c r="C121" s="1">
        <v>731.85</v>
      </c>
      <c r="D121" t="s">
        <v>18</v>
      </c>
    </row>
    <row r="122" spans="1:4" x14ac:dyDescent="0.25">
      <c r="C122" s="1">
        <v>17667.72</v>
      </c>
      <c r="D122" t="s">
        <v>19</v>
      </c>
    </row>
  </sheetData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G27" sqref="G27"/>
    </sheetView>
  </sheetViews>
  <sheetFormatPr defaultRowHeight="15" x14ac:dyDescent="0.25"/>
  <cols>
    <col min="1" max="2" width="14.85546875" bestFit="1" customWidth="1"/>
    <col min="3" max="3" width="18.42578125" customWidth="1"/>
    <col min="5" max="5" width="14.85546875" bestFit="1" customWidth="1"/>
    <col min="7" max="7" width="14.7109375" customWidth="1"/>
  </cols>
  <sheetData>
    <row r="1" spans="1:7" x14ac:dyDescent="0.25">
      <c r="E1" s="17" t="s">
        <v>95</v>
      </c>
      <c r="F1" s="17"/>
    </row>
    <row r="2" spans="1:7" x14ac:dyDescent="0.25">
      <c r="B2" s="2">
        <f>SUM(B5:B21)-C2</f>
        <v>1718064</v>
      </c>
      <c r="C2" s="2">
        <f>B8+B13</f>
        <v>399010</v>
      </c>
      <c r="E2" s="18">
        <v>399010</v>
      </c>
      <c r="F2" s="17" t="s">
        <v>100</v>
      </c>
    </row>
    <row r="3" spans="1:7" x14ac:dyDescent="0.25">
      <c r="A3" t="s">
        <v>102</v>
      </c>
      <c r="B3" t="s">
        <v>103</v>
      </c>
      <c r="E3" s="18">
        <v>1718064</v>
      </c>
      <c r="F3" s="17" t="s">
        <v>101</v>
      </c>
      <c r="G3" s="2"/>
    </row>
    <row r="4" spans="1:7" x14ac:dyDescent="0.25">
      <c r="E4" s="18">
        <f>SUM(E2:E3)</f>
        <v>2117074</v>
      </c>
      <c r="F4" s="17"/>
      <c r="G4" s="2"/>
    </row>
    <row r="5" spans="1:7" x14ac:dyDescent="0.25">
      <c r="A5" s="1">
        <v>265000</v>
      </c>
      <c r="B5" s="16">
        <v>1416314</v>
      </c>
      <c r="C5" s="1" t="s">
        <v>76</v>
      </c>
      <c r="E5" s="1">
        <f>C2-E2</f>
        <v>0</v>
      </c>
      <c r="F5" s="12"/>
      <c r="G5" s="2">
        <f>B5/0.85</f>
        <v>1666251.7647058824</v>
      </c>
    </row>
    <row r="6" spans="1:7" x14ac:dyDescent="0.25">
      <c r="A6" s="1">
        <v>5380</v>
      </c>
      <c r="B6" s="16">
        <v>34000</v>
      </c>
      <c r="C6" s="1" t="s">
        <v>64</v>
      </c>
      <c r="E6" s="1">
        <f>B2-E3</f>
        <v>0</v>
      </c>
      <c r="G6" s="2">
        <f>B6/0.85</f>
        <v>40000</v>
      </c>
    </row>
    <row r="7" spans="1:7" x14ac:dyDescent="0.25">
      <c r="A7" s="1">
        <v>1100</v>
      </c>
      <c r="B7" s="16">
        <v>13600</v>
      </c>
      <c r="C7" s="1" t="s">
        <v>91</v>
      </c>
      <c r="G7" s="2">
        <f t="shared" ref="G7:G21" si="0">B7/0.85</f>
        <v>16000</v>
      </c>
    </row>
    <row r="8" spans="1:7" x14ac:dyDescent="0.25">
      <c r="A8" s="1">
        <v>217000</v>
      </c>
      <c r="B8" s="16">
        <v>149110</v>
      </c>
      <c r="C8" s="1" t="s">
        <v>104</v>
      </c>
      <c r="G8" s="2">
        <f t="shared" si="0"/>
        <v>175423.5294117647</v>
      </c>
    </row>
    <row r="9" spans="1:7" x14ac:dyDescent="0.25">
      <c r="A9" s="1">
        <v>192280</v>
      </c>
      <c r="B9" s="16">
        <v>29750</v>
      </c>
      <c r="C9" s="1" t="s">
        <v>105</v>
      </c>
      <c r="G9" s="2">
        <f t="shared" si="0"/>
        <v>35000</v>
      </c>
    </row>
    <row r="10" spans="1:7" x14ac:dyDescent="0.25">
      <c r="A10" s="1">
        <v>20000</v>
      </c>
      <c r="B10" s="16">
        <v>42500</v>
      </c>
      <c r="C10" s="1" t="s">
        <v>108</v>
      </c>
      <c r="G10" s="2">
        <f>B10/0.85</f>
        <v>50000</v>
      </c>
    </row>
    <row r="11" spans="1:7" x14ac:dyDescent="0.25">
      <c r="A11" s="1">
        <v>15000</v>
      </c>
      <c r="B11" s="16">
        <v>29750</v>
      </c>
      <c r="C11" s="1" t="s">
        <v>109</v>
      </c>
      <c r="G11" s="2">
        <f>B11/0.85</f>
        <v>35000</v>
      </c>
    </row>
    <row r="12" spans="1:7" x14ac:dyDescent="0.25">
      <c r="A12" s="1">
        <v>615</v>
      </c>
      <c r="B12" s="16">
        <v>1275</v>
      </c>
      <c r="C12" s="1" t="s">
        <v>71</v>
      </c>
      <c r="G12" s="2">
        <f>B12/0.85</f>
        <v>1500</v>
      </c>
    </row>
    <row r="13" spans="1:7" x14ac:dyDescent="0.25">
      <c r="A13" s="1">
        <v>260000</v>
      </c>
      <c r="B13" s="16">
        <v>249900</v>
      </c>
      <c r="C13" s="1" t="s">
        <v>41</v>
      </c>
      <c r="G13" s="2">
        <f t="shared" si="0"/>
        <v>294000</v>
      </c>
    </row>
    <row r="14" spans="1:7" x14ac:dyDescent="0.25">
      <c r="A14" s="1">
        <v>1000</v>
      </c>
      <c r="B14" s="16">
        <v>1700</v>
      </c>
      <c r="C14" s="1" t="s">
        <v>96</v>
      </c>
      <c r="G14" s="2">
        <f t="shared" si="0"/>
        <v>2000</v>
      </c>
    </row>
    <row r="15" spans="1:7" x14ac:dyDescent="0.25">
      <c r="A15" s="1">
        <v>1500</v>
      </c>
      <c r="B15" s="16">
        <v>3825</v>
      </c>
      <c r="C15" s="1" t="s">
        <v>45</v>
      </c>
      <c r="G15" s="2">
        <f t="shared" si="0"/>
        <v>4500</v>
      </c>
    </row>
    <row r="16" spans="1:7" x14ac:dyDescent="0.25">
      <c r="A16" s="1">
        <v>200</v>
      </c>
      <c r="B16" s="16">
        <v>850</v>
      </c>
      <c r="C16" s="1" t="s">
        <v>97</v>
      </c>
      <c r="G16" s="2">
        <f t="shared" si="0"/>
        <v>1000</v>
      </c>
    </row>
    <row r="17" spans="1:7" x14ac:dyDescent="0.25">
      <c r="A17" s="1">
        <v>10000</v>
      </c>
      <c r="B17" s="3">
        <v>8500</v>
      </c>
      <c r="C17" s="1" t="s">
        <v>82</v>
      </c>
      <c r="G17" s="2">
        <f t="shared" si="0"/>
        <v>10000</v>
      </c>
    </row>
    <row r="18" spans="1:7" x14ac:dyDescent="0.25">
      <c r="A18" s="1">
        <v>35000</v>
      </c>
      <c r="B18" s="3">
        <v>51000</v>
      </c>
      <c r="C18" s="1" t="s">
        <v>83</v>
      </c>
      <c r="G18" s="2">
        <f t="shared" si="0"/>
        <v>60000</v>
      </c>
    </row>
    <row r="19" spans="1:7" x14ac:dyDescent="0.25">
      <c r="A19" s="1">
        <v>10000</v>
      </c>
      <c r="B19" s="15">
        <v>25500</v>
      </c>
      <c r="C19" s="1" t="s">
        <v>84</v>
      </c>
      <c r="G19" s="2">
        <f t="shared" si="0"/>
        <v>30000</v>
      </c>
    </row>
    <row r="20" spans="1:7" x14ac:dyDescent="0.25">
      <c r="A20" s="1">
        <v>12000</v>
      </c>
      <c r="B20" s="3">
        <v>25500</v>
      </c>
      <c r="C20" s="1" t="s">
        <v>85</v>
      </c>
      <c r="G20" s="2">
        <f t="shared" si="0"/>
        <v>30000</v>
      </c>
    </row>
    <row r="21" spans="1:7" x14ac:dyDescent="0.25">
      <c r="A21" s="1">
        <v>22000</v>
      </c>
      <c r="B21" s="3">
        <v>34000</v>
      </c>
      <c r="C21" s="1" t="s">
        <v>86</v>
      </c>
      <c r="G21" s="2">
        <f t="shared" si="0"/>
        <v>40000</v>
      </c>
    </row>
    <row r="27" spans="1:7" x14ac:dyDescent="0.25">
      <c r="A27" t="s">
        <v>106</v>
      </c>
    </row>
    <row r="28" spans="1:7" x14ac:dyDescent="0.25">
      <c r="A28" t="s">
        <v>107</v>
      </c>
    </row>
    <row r="31" spans="1:7" x14ac:dyDescent="0.25">
      <c r="A31" s="1">
        <v>2490675</v>
      </c>
      <c r="B31" s="2">
        <f>A31*0.85</f>
        <v>2117073.75</v>
      </c>
      <c r="D31">
        <f>12*0.75+12*0.5+12*12+8*6*0.5+8*6*0.75</f>
        <v>219</v>
      </c>
    </row>
    <row r="32" spans="1:7" x14ac:dyDescent="0.25">
      <c r="B32" s="2">
        <f>A31*0.15</f>
        <v>373601.25</v>
      </c>
      <c r="D32">
        <f>D31/12</f>
        <v>18.25</v>
      </c>
    </row>
    <row r="34" spans="1:2" x14ac:dyDescent="0.25">
      <c r="A34">
        <v>2490675</v>
      </c>
      <c r="B34">
        <v>2117073.75</v>
      </c>
    </row>
    <row r="35" spans="1:2" x14ac:dyDescent="0.25">
      <c r="B35">
        <v>373601.25</v>
      </c>
    </row>
  </sheetData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2015</vt:lpstr>
      <vt:lpstr>2016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Fleming</dc:creator>
  <cp:lastModifiedBy>Dariusz Kielek</cp:lastModifiedBy>
  <cp:lastPrinted>2015-12-16T09:15:48Z</cp:lastPrinted>
  <dcterms:created xsi:type="dcterms:W3CDTF">2015-12-14T09:26:12Z</dcterms:created>
  <dcterms:modified xsi:type="dcterms:W3CDTF">2015-12-16T09:15:51Z</dcterms:modified>
</cp:coreProperties>
</file>