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8460" windowHeight="6795"/>
  </bookViews>
  <sheets>
    <sheet name="Tabela nr 1" sheetId="2" r:id="rId1"/>
    <sheet name="Tabela Nr 2" sheetId="3" r:id="rId2"/>
    <sheet name="Tabela Nr 3" sheetId="4" r:id="rId3"/>
  </sheets>
  <definedNames>
    <definedName name="__GRUPA_WYM__" localSheetId="1">'Tabela Nr 2'!#REF!</definedName>
    <definedName name="__GRUPA_WYM__">'Tabela nr 1'!#REF!</definedName>
    <definedName name="__GRUPA_WYM1__" localSheetId="1">'Tabela Nr 2'!#REF!</definedName>
    <definedName name="__GRUPA_WYM1__">'Tabela nr 1'!#REF!</definedName>
    <definedName name="__GRUPA_WYM2__" localSheetId="1">'Tabela Nr 2'!#REF!</definedName>
    <definedName name="__GRUPA_WYM2__">'Tabela nr 1'!#REF!</definedName>
    <definedName name="__MAIN__" localSheetId="1">'Tabela Nr 2'!$A$1:$AA$178</definedName>
    <definedName name="__MAIN__">'Tabela nr 1'!$A$1:$Z$133</definedName>
    <definedName name="_xlnm.Print_Area" localSheetId="0">'Tabela nr 1'!$A$1:$J$109</definedName>
    <definedName name="_xlnm.Print_Area" localSheetId="1">'Tabela Nr 2'!$A$1:$K$161</definedName>
    <definedName name="_xlnm.Print_Area" localSheetId="2">'Tabela Nr 3'!$A$1:$F$150</definedName>
    <definedName name="_xlnm.Print_Titles" localSheetId="0">'Tabela nr 1'!$7:$10</definedName>
    <definedName name="_xlnm.Print_Titles" localSheetId="1">'Tabela Nr 2'!$7:$10</definedName>
    <definedName name="_xlnm.Print_Titles" localSheetId="2">'Tabela Nr 3'!$6:$9</definedName>
  </definedNames>
  <calcPr calcId="145621"/>
</workbook>
</file>

<file path=xl/calcChain.xml><?xml version="1.0" encoding="utf-8"?>
<calcChain xmlns="http://schemas.openxmlformats.org/spreadsheetml/2006/main">
  <c r="F154" i="4" l="1"/>
  <c r="G154" i="4" s="1"/>
  <c r="E154" i="4"/>
  <c r="D154" i="4"/>
  <c r="C154" i="4"/>
  <c r="F153" i="4"/>
  <c r="G156" i="4" s="1"/>
  <c r="E153" i="4"/>
  <c r="D153" i="4"/>
  <c r="C153" i="4"/>
  <c r="F152" i="4"/>
  <c r="F155" i="4" s="1"/>
  <c r="G155" i="4" s="1"/>
  <c r="E152" i="4"/>
  <c r="E155" i="4" s="1"/>
  <c r="D152" i="4"/>
  <c r="D155" i="4" s="1"/>
  <c r="C152" i="4"/>
  <c r="C155" i="4" s="1"/>
  <c r="H88" i="4"/>
  <c r="J13" i="4"/>
  <c r="I10" i="4"/>
  <c r="G10" i="4"/>
  <c r="F10" i="4"/>
  <c r="F156" i="4" s="1"/>
  <c r="E10" i="4"/>
  <c r="E156" i="4" s="1"/>
  <c r="D10" i="4"/>
  <c r="D156" i="4" s="1"/>
  <c r="C10" i="4"/>
  <c r="C156" i="4" s="1"/>
  <c r="H10" i="4" l="1"/>
  <c r="J10" i="4" s="1"/>
  <c r="J14" i="4" s="1"/>
  <c r="G152" i="4"/>
  <c r="G153" i="4"/>
  <c r="H154" i="4" s="1"/>
  <c r="J15" i="3" l="1"/>
  <c r="J89" i="3"/>
  <c r="J13" i="3" s="1"/>
  <c r="J129" i="3"/>
  <c r="J145" i="3"/>
  <c r="I127" i="3"/>
  <c r="K151" i="3"/>
  <c r="S151" i="3" s="1"/>
  <c r="I151" i="3"/>
  <c r="R151" i="3" s="1"/>
  <c r="H151" i="3"/>
  <c r="Q151" i="3" s="1"/>
  <c r="G151" i="3"/>
  <c r="P151" i="3" s="1"/>
  <c r="F151" i="3"/>
  <c r="O151" i="3" s="1"/>
  <c r="E151" i="3"/>
  <c r="N151" i="3" s="1"/>
  <c r="K149" i="3"/>
  <c r="S149" i="3" s="1"/>
  <c r="I149" i="3"/>
  <c r="R149" i="3" s="1"/>
  <c r="H149" i="3"/>
  <c r="Q149" i="3" s="1"/>
  <c r="G149" i="3"/>
  <c r="P149" i="3" s="1"/>
  <c r="F149" i="3"/>
  <c r="O149" i="3" s="1"/>
  <c r="E149" i="3"/>
  <c r="N149" i="3" s="1"/>
  <c r="K145" i="3"/>
  <c r="S145" i="3" s="1"/>
  <c r="I145" i="3"/>
  <c r="R145" i="3" s="1"/>
  <c r="H145" i="3"/>
  <c r="Q145" i="3" s="1"/>
  <c r="G145" i="3"/>
  <c r="P145" i="3" s="1"/>
  <c r="F145" i="3"/>
  <c r="O145" i="3" s="1"/>
  <c r="E145" i="3"/>
  <c r="N145" i="3" s="1"/>
  <c r="K143" i="3"/>
  <c r="S143" i="3" s="1"/>
  <c r="I143" i="3"/>
  <c r="R143" i="3" s="1"/>
  <c r="H143" i="3"/>
  <c r="Q143" i="3" s="1"/>
  <c r="G143" i="3"/>
  <c r="P143" i="3" s="1"/>
  <c r="F143" i="3"/>
  <c r="O143" i="3" s="1"/>
  <c r="E143" i="3"/>
  <c r="N143" i="3" s="1"/>
  <c r="K141" i="3"/>
  <c r="S141" i="3" s="1"/>
  <c r="I141" i="3"/>
  <c r="R141" i="3" s="1"/>
  <c r="H141" i="3"/>
  <c r="Q141" i="3" s="1"/>
  <c r="G141" i="3"/>
  <c r="P141" i="3" s="1"/>
  <c r="F141" i="3"/>
  <c r="O141" i="3" s="1"/>
  <c r="E141" i="3"/>
  <c r="N141" i="3" s="1"/>
  <c r="K137" i="3"/>
  <c r="S137" i="3" s="1"/>
  <c r="I137" i="3"/>
  <c r="R137" i="3" s="1"/>
  <c r="H137" i="3"/>
  <c r="Q137" i="3" s="1"/>
  <c r="G137" i="3"/>
  <c r="P137" i="3" s="1"/>
  <c r="F137" i="3"/>
  <c r="O137" i="3" s="1"/>
  <c r="E137" i="3"/>
  <c r="N137" i="3" s="1"/>
  <c r="K134" i="3"/>
  <c r="S134" i="3" s="1"/>
  <c r="I134" i="3"/>
  <c r="R134" i="3" s="1"/>
  <c r="H134" i="3"/>
  <c r="Q134" i="3" s="1"/>
  <c r="G134" i="3"/>
  <c r="P134" i="3" s="1"/>
  <c r="F134" i="3"/>
  <c r="O134" i="3" s="1"/>
  <c r="E134" i="3"/>
  <c r="N134" i="3" s="1"/>
  <c r="K129" i="3"/>
  <c r="S129" i="3" s="1"/>
  <c r="K127" i="3" s="1"/>
  <c r="I129" i="3"/>
  <c r="R129" i="3" s="1"/>
  <c r="H129" i="3"/>
  <c r="Q129" i="3" s="1"/>
  <c r="H127" i="3" s="1"/>
  <c r="G129" i="3"/>
  <c r="P129" i="3" s="1"/>
  <c r="G127" i="3" s="1"/>
  <c r="F129" i="3"/>
  <c r="O129" i="3" s="1"/>
  <c r="F127" i="3" s="1"/>
  <c r="E129" i="3"/>
  <c r="N129" i="3" s="1"/>
  <c r="E127" i="3" s="1"/>
  <c r="K124" i="3"/>
  <c r="S124" i="3" s="1"/>
  <c r="I124" i="3"/>
  <c r="R124" i="3" s="1"/>
  <c r="H124" i="3"/>
  <c r="Q124" i="3" s="1"/>
  <c r="G124" i="3"/>
  <c r="P124" i="3" s="1"/>
  <c r="F124" i="3"/>
  <c r="O124" i="3" s="1"/>
  <c r="E124" i="3"/>
  <c r="N124" i="3" s="1"/>
  <c r="K122" i="3"/>
  <c r="S122" i="3" s="1"/>
  <c r="I122" i="3"/>
  <c r="R122" i="3" s="1"/>
  <c r="H122" i="3"/>
  <c r="Q122" i="3" s="1"/>
  <c r="G122" i="3"/>
  <c r="P122" i="3" s="1"/>
  <c r="F122" i="3"/>
  <c r="O122" i="3" s="1"/>
  <c r="E122" i="3"/>
  <c r="N122" i="3" s="1"/>
  <c r="K112" i="3"/>
  <c r="S112" i="3" s="1"/>
  <c r="I112" i="3"/>
  <c r="R112" i="3" s="1"/>
  <c r="H112" i="3"/>
  <c r="Q112" i="3" s="1"/>
  <c r="G112" i="3"/>
  <c r="P112" i="3" s="1"/>
  <c r="F112" i="3"/>
  <c r="O112" i="3" s="1"/>
  <c r="E112" i="3"/>
  <c r="N112" i="3" s="1"/>
  <c r="K105" i="3"/>
  <c r="S105" i="3" s="1"/>
  <c r="I105" i="3"/>
  <c r="R105" i="3" s="1"/>
  <c r="H105" i="3"/>
  <c r="Q105" i="3" s="1"/>
  <c r="G105" i="3"/>
  <c r="P105" i="3" s="1"/>
  <c r="F105" i="3"/>
  <c r="O105" i="3" s="1"/>
  <c r="E105" i="3"/>
  <c r="N105" i="3" s="1"/>
  <c r="K99" i="3"/>
  <c r="S99" i="3" s="1"/>
  <c r="I99" i="3"/>
  <c r="R99" i="3" s="1"/>
  <c r="H99" i="3"/>
  <c r="Q99" i="3" s="1"/>
  <c r="G99" i="3"/>
  <c r="P99" i="3" s="1"/>
  <c r="F99" i="3"/>
  <c r="O99" i="3" s="1"/>
  <c r="E99" i="3"/>
  <c r="N99" i="3" s="1"/>
  <c r="K94" i="3"/>
  <c r="S94" i="3" s="1"/>
  <c r="I94" i="3"/>
  <c r="R94" i="3" s="1"/>
  <c r="H94" i="3"/>
  <c r="Q94" i="3" s="1"/>
  <c r="G94" i="3"/>
  <c r="P94" i="3" s="1"/>
  <c r="F94" i="3"/>
  <c r="O94" i="3" s="1"/>
  <c r="E94" i="3"/>
  <c r="N94" i="3" s="1"/>
  <c r="K89" i="3"/>
  <c r="S89" i="3" s="1"/>
  <c r="I89" i="3"/>
  <c r="R89" i="3" s="1"/>
  <c r="H89" i="3"/>
  <c r="Q89" i="3" s="1"/>
  <c r="G89" i="3"/>
  <c r="P89" i="3" s="1"/>
  <c r="F89" i="3"/>
  <c r="O89" i="3" s="1"/>
  <c r="E89" i="3"/>
  <c r="N89" i="3" s="1"/>
  <c r="K76" i="3"/>
  <c r="S76" i="3" s="1"/>
  <c r="I76" i="3"/>
  <c r="R76" i="3" s="1"/>
  <c r="H76" i="3"/>
  <c r="Q76" i="3" s="1"/>
  <c r="G76" i="3"/>
  <c r="P76" i="3" s="1"/>
  <c r="F76" i="3"/>
  <c r="O76" i="3" s="1"/>
  <c r="E76" i="3"/>
  <c r="N76" i="3" s="1"/>
  <c r="K74" i="3"/>
  <c r="S74" i="3" s="1"/>
  <c r="I74" i="3"/>
  <c r="R74" i="3" s="1"/>
  <c r="H74" i="3"/>
  <c r="Q74" i="3" s="1"/>
  <c r="G74" i="3"/>
  <c r="P74" i="3" s="1"/>
  <c r="F74" i="3"/>
  <c r="O74" i="3" s="1"/>
  <c r="E74" i="3"/>
  <c r="N74" i="3" s="1"/>
  <c r="K65" i="3"/>
  <c r="S65" i="3" s="1"/>
  <c r="I65" i="3"/>
  <c r="R65" i="3" s="1"/>
  <c r="H65" i="3"/>
  <c r="Q65" i="3" s="1"/>
  <c r="G65" i="3"/>
  <c r="P65" i="3" s="1"/>
  <c r="F65" i="3"/>
  <c r="O65" i="3" s="1"/>
  <c r="E65" i="3"/>
  <c r="N65" i="3" s="1"/>
  <c r="K63" i="3"/>
  <c r="S63" i="3" s="1"/>
  <c r="I63" i="3"/>
  <c r="R63" i="3" s="1"/>
  <c r="H63" i="3"/>
  <c r="Q63" i="3" s="1"/>
  <c r="G63" i="3"/>
  <c r="P63" i="3" s="1"/>
  <c r="F63" i="3"/>
  <c r="O63" i="3" s="1"/>
  <c r="E63" i="3"/>
  <c r="N63" i="3" s="1"/>
  <c r="K61" i="3"/>
  <c r="S61" i="3" s="1"/>
  <c r="I61" i="3"/>
  <c r="R61" i="3" s="1"/>
  <c r="H61" i="3"/>
  <c r="Q61" i="3" s="1"/>
  <c r="G61" i="3"/>
  <c r="P61" i="3" s="1"/>
  <c r="F61" i="3"/>
  <c r="O61" i="3" s="1"/>
  <c r="E61" i="3"/>
  <c r="N61" i="3" s="1"/>
  <c r="K55" i="3"/>
  <c r="S55" i="3" s="1"/>
  <c r="I55" i="3"/>
  <c r="R55" i="3" s="1"/>
  <c r="H55" i="3"/>
  <c r="Q55" i="3" s="1"/>
  <c r="G55" i="3"/>
  <c r="P55" i="3" s="1"/>
  <c r="F55" i="3"/>
  <c r="O55" i="3" s="1"/>
  <c r="E55" i="3"/>
  <c r="N55" i="3" s="1"/>
  <c r="K47" i="3"/>
  <c r="S47" i="3" s="1"/>
  <c r="I47" i="3"/>
  <c r="R47" i="3" s="1"/>
  <c r="H47" i="3"/>
  <c r="Q47" i="3" s="1"/>
  <c r="G47" i="3"/>
  <c r="P47" i="3" s="1"/>
  <c r="F47" i="3"/>
  <c r="O47" i="3" s="1"/>
  <c r="E47" i="3"/>
  <c r="N47" i="3" s="1"/>
  <c r="K42" i="3"/>
  <c r="S42" i="3" s="1"/>
  <c r="I42" i="3"/>
  <c r="R42" i="3" s="1"/>
  <c r="H42" i="3"/>
  <c r="Q42" i="3" s="1"/>
  <c r="G42" i="3"/>
  <c r="P42" i="3" s="1"/>
  <c r="F42" i="3"/>
  <c r="O42" i="3" s="1"/>
  <c r="E42" i="3"/>
  <c r="N42" i="3" s="1"/>
  <c r="K39" i="3"/>
  <c r="S39" i="3" s="1"/>
  <c r="I39" i="3"/>
  <c r="R39" i="3" s="1"/>
  <c r="H39" i="3"/>
  <c r="Q39" i="3" s="1"/>
  <c r="G39" i="3"/>
  <c r="P39" i="3" s="1"/>
  <c r="F39" i="3"/>
  <c r="O39" i="3" s="1"/>
  <c r="E39" i="3"/>
  <c r="N39" i="3" s="1"/>
  <c r="K36" i="3"/>
  <c r="S36" i="3" s="1"/>
  <c r="I36" i="3"/>
  <c r="R36" i="3" s="1"/>
  <c r="H36" i="3"/>
  <c r="Q36" i="3" s="1"/>
  <c r="G36" i="3"/>
  <c r="P36" i="3" s="1"/>
  <c r="F36" i="3"/>
  <c r="O36" i="3" s="1"/>
  <c r="E36" i="3"/>
  <c r="N36" i="3" s="1"/>
  <c r="K29" i="3"/>
  <c r="S29" i="3" s="1"/>
  <c r="I29" i="3"/>
  <c r="R29" i="3" s="1"/>
  <c r="H29" i="3"/>
  <c r="Q29" i="3" s="1"/>
  <c r="G29" i="3"/>
  <c r="P29" i="3" s="1"/>
  <c r="F29" i="3"/>
  <c r="O29" i="3" s="1"/>
  <c r="E29" i="3"/>
  <c r="N29" i="3" s="1"/>
  <c r="K27" i="3"/>
  <c r="S27" i="3" s="1"/>
  <c r="I27" i="3"/>
  <c r="R27" i="3" s="1"/>
  <c r="H27" i="3"/>
  <c r="Q27" i="3" s="1"/>
  <c r="G27" i="3"/>
  <c r="P27" i="3" s="1"/>
  <c r="F27" i="3"/>
  <c r="O27" i="3" s="1"/>
  <c r="E27" i="3"/>
  <c r="N27" i="3" s="1"/>
  <c r="K24" i="3"/>
  <c r="S24" i="3" s="1"/>
  <c r="I24" i="3"/>
  <c r="R24" i="3" s="1"/>
  <c r="H24" i="3"/>
  <c r="Q24" i="3" s="1"/>
  <c r="G24" i="3"/>
  <c r="P24" i="3" s="1"/>
  <c r="F24" i="3"/>
  <c r="O24" i="3" s="1"/>
  <c r="E24" i="3"/>
  <c r="N24" i="3" s="1"/>
  <c r="K22" i="3"/>
  <c r="S22" i="3" s="1"/>
  <c r="I22" i="3"/>
  <c r="R22" i="3" s="1"/>
  <c r="H22" i="3"/>
  <c r="Q22" i="3" s="1"/>
  <c r="G22" i="3"/>
  <c r="P22" i="3" s="1"/>
  <c r="F22" i="3"/>
  <c r="O22" i="3" s="1"/>
  <c r="E22" i="3"/>
  <c r="N22" i="3" s="1"/>
  <c r="K15" i="3"/>
  <c r="S15" i="3" s="1"/>
  <c r="K13" i="3" s="1"/>
  <c r="I15" i="3"/>
  <c r="R15" i="3" s="1"/>
  <c r="I13" i="3" s="1"/>
  <c r="H15" i="3"/>
  <c r="Q15" i="3" s="1"/>
  <c r="H13" i="3" s="1"/>
  <c r="G15" i="3"/>
  <c r="P15" i="3" s="1"/>
  <c r="G13" i="3" s="1"/>
  <c r="F15" i="3"/>
  <c r="O15" i="3" s="1"/>
  <c r="F13" i="3" s="1"/>
  <c r="E15" i="3"/>
  <c r="N15" i="3" s="1"/>
  <c r="E13" i="3" s="1"/>
  <c r="R1" i="3"/>
  <c r="Q1" i="3"/>
  <c r="P1" i="3"/>
  <c r="D2" i="3" s="1"/>
  <c r="J106" i="2"/>
  <c r="R106" i="2" s="1"/>
  <c r="I106" i="2"/>
  <c r="Q106" i="2" s="1"/>
  <c r="H106" i="2"/>
  <c r="P106" i="2" s="1"/>
  <c r="G106" i="2"/>
  <c r="O106" i="2" s="1"/>
  <c r="F106" i="2"/>
  <c r="N106" i="2" s="1"/>
  <c r="E106" i="2"/>
  <c r="M106" i="2" s="1"/>
  <c r="J104" i="2"/>
  <c r="R104" i="2" s="1"/>
  <c r="I104" i="2"/>
  <c r="Q104" i="2" s="1"/>
  <c r="H104" i="2"/>
  <c r="P104" i="2" s="1"/>
  <c r="G104" i="2"/>
  <c r="O104" i="2" s="1"/>
  <c r="F104" i="2"/>
  <c r="N104" i="2" s="1"/>
  <c r="E104" i="2"/>
  <c r="M104" i="2" s="1"/>
  <c r="J100" i="2"/>
  <c r="R100" i="2" s="1"/>
  <c r="I100" i="2"/>
  <c r="Q100" i="2" s="1"/>
  <c r="H100" i="2"/>
  <c r="P100" i="2" s="1"/>
  <c r="G100" i="2"/>
  <c r="O100" i="2" s="1"/>
  <c r="F100" i="2"/>
  <c r="N100" i="2" s="1"/>
  <c r="E100" i="2"/>
  <c r="M100" i="2" s="1"/>
  <c r="J98" i="2"/>
  <c r="R98" i="2" s="1"/>
  <c r="I98" i="2"/>
  <c r="Q98" i="2" s="1"/>
  <c r="H98" i="2"/>
  <c r="P98" i="2" s="1"/>
  <c r="G98" i="2"/>
  <c r="O98" i="2" s="1"/>
  <c r="F98" i="2"/>
  <c r="N98" i="2" s="1"/>
  <c r="E98" i="2"/>
  <c r="M98" i="2" s="1"/>
  <c r="J96" i="2"/>
  <c r="R96" i="2" s="1"/>
  <c r="I96" i="2"/>
  <c r="Q96" i="2" s="1"/>
  <c r="H96" i="2"/>
  <c r="P96" i="2" s="1"/>
  <c r="G96" i="2"/>
  <c r="O96" i="2" s="1"/>
  <c r="F96" i="2"/>
  <c r="N96" i="2" s="1"/>
  <c r="E96" i="2"/>
  <c r="M96" i="2" s="1"/>
  <c r="J92" i="2"/>
  <c r="R92" i="2" s="1"/>
  <c r="I92" i="2"/>
  <c r="Q92" i="2" s="1"/>
  <c r="H92" i="2"/>
  <c r="P92" i="2" s="1"/>
  <c r="G92" i="2"/>
  <c r="O92" i="2" s="1"/>
  <c r="F92" i="2"/>
  <c r="N92" i="2" s="1"/>
  <c r="E92" i="2"/>
  <c r="M92" i="2" s="1"/>
  <c r="J89" i="2"/>
  <c r="R89" i="2" s="1"/>
  <c r="I89" i="2"/>
  <c r="Q89" i="2" s="1"/>
  <c r="H89" i="2"/>
  <c r="P89" i="2" s="1"/>
  <c r="G89" i="2"/>
  <c r="O89" i="2" s="1"/>
  <c r="F89" i="2"/>
  <c r="N89" i="2" s="1"/>
  <c r="E89" i="2"/>
  <c r="M89" i="2" s="1"/>
  <c r="J84" i="2"/>
  <c r="R84" i="2" s="1"/>
  <c r="J82" i="2" s="1"/>
  <c r="I84" i="2"/>
  <c r="Q84" i="2" s="1"/>
  <c r="I82" i="2" s="1"/>
  <c r="H84" i="2"/>
  <c r="P84" i="2" s="1"/>
  <c r="H82" i="2" s="1"/>
  <c r="G84" i="2"/>
  <c r="O84" i="2" s="1"/>
  <c r="G82" i="2" s="1"/>
  <c r="F84" i="2"/>
  <c r="N84" i="2" s="1"/>
  <c r="F82" i="2" s="1"/>
  <c r="E84" i="2"/>
  <c r="M84" i="2" s="1"/>
  <c r="E82" i="2" s="1"/>
  <c r="J80" i="2"/>
  <c r="R80" i="2" s="1"/>
  <c r="I80" i="2"/>
  <c r="Q80" i="2" s="1"/>
  <c r="H80" i="2"/>
  <c r="P80" i="2" s="1"/>
  <c r="G80" i="2"/>
  <c r="O80" i="2" s="1"/>
  <c r="F80" i="2"/>
  <c r="N80" i="2" s="1"/>
  <c r="E80" i="2"/>
  <c r="M80" i="2" s="1"/>
  <c r="J78" i="2"/>
  <c r="R78" i="2" s="1"/>
  <c r="I78" i="2"/>
  <c r="Q78" i="2" s="1"/>
  <c r="H78" i="2"/>
  <c r="P78" i="2" s="1"/>
  <c r="G78" i="2"/>
  <c r="O78" i="2" s="1"/>
  <c r="F78" i="2"/>
  <c r="N78" i="2" s="1"/>
  <c r="E78" i="2"/>
  <c r="M78" i="2" s="1"/>
  <c r="J74" i="2"/>
  <c r="R74" i="2" s="1"/>
  <c r="I74" i="2"/>
  <c r="Q74" i="2" s="1"/>
  <c r="H74" i="2"/>
  <c r="P74" i="2" s="1"/>
  <c r="G74" i="2"/>
  <c r="O74" i="2" s="1"/>
  <c r="F74" i="2"/>
  <c r="N74" i="2" s="1"/>
  <c r="E74" i="2"/>
  <c r="M74" i="2" s="1"/>
  <c r="J67" i="2"/>
  <c r="R67" i="2" s="1"/>
  <c r="I67" i="2"/>
  <c r="Q67" i="2" s="1"/>
  <c r="H67" i="2"/>
  <c r="P67" i="2" s="1"/>
  <c r="G67" i="2"/>
  <c r="O67" i="2" s="1"/>
  <c r="F67" i="2"/>
  <c r="N67" i="2" s="1"/>
  <c r="E67" i="2"/>
  <c r="M67" i="2" s="1"/>
  <c r="J63" i="2"/>
  <c r="R63" i="2" s="1"/>
  <c r="I63" i="2"/>
  <c r="Q63" i="2" s="1"/>
  <c r="H63" i="2"/>
  <c r="P63" i="2" s="1"/>
  <c r="G63" i="2"/>
  <c r="O63" i="2" s="1"/>
  <c r="F63" i="2"/>
  <c r="N63" i="2" s="1"/>
  <c r="E63" i="2"/>
  <c r="M63" i="2" s="1"/>
  <c r="J61" i="2"/>
  <c r="R61" i="2" s="1"/>
  <c r="I61" i="2"/>
  <c r="Q61" i="2" s="1"/>
  <c r="H61" i="2"/>
  <c r="P61" i="2" s="1"/>
  <c r="G61" i="2"/>
  <c r="O61" i="2" s="1"/>
  <c r="F61" i="2"/>
  <c r="N61" i="2" s="1"/>
  <c r="E61" i="2"/>
  <c r="M61" i="2" s="1"/>
  <c r="J58" i="2"/>
  <c r="R58" i="2" s="1"/>
  <c r="I58" i="2"/>
  <c r="Q58" i="2" s="1"/>
  <c r="H58" i="2"/>
  <c r="P58" i="2" s="1"/>
  <c r="G58" i="2"/>
  <c r="O58" i="2" s="1"/>
  <c r="F58" i="2"/>
  <c r="N58" i="2" s="1"/>
  <c r="E58" i="2"/>
  <c r="M58" i="2" s="1"/>
  <c r="J55" i="2"/>
  <c r="R55" i="2" s="1"/>
  <c r="I55" i="2"/>
  <c r="Q55" i="2" s="1"/>
  <c r="H55" i="2"/>
  <c r="P55" i="2" s="1"/>
  <c r="G55" i="2"/>
  <c r="O55" i="2" s="1"/>
  <c r="F55" i="2"/>
  <c r="N55" i="2" s="1"/>
  <c r="E55" i="2"/>
  <c r="M55" i="2" s="1"/>
  <c r="J47" i="2"/>
  <c r="R47" i="2" s="1"/>
  <c r="I47" i="2"/>
  <c r="Q47" i="2" s="1"/>
  <c r="H47" i="2"/>
  <c r="P47" i="2" s="1"/>
  <c r="G47" i="2"/>
  <c r="O47" i="2" s="1"/>
  <c r="F47" i="2"/>
  <c r="N47" i="2" s="1"/>
  <c r="E47" i="2"/>
  <c r="M47" i="2" s="1"/>
  <c r="J44" i="2"/>
  <c r="R44" i="2" s="1"/>
  <c r="I44" i="2"/>
  <c r="Q44" i="2" s="1"/>
  <c r="H44" i="2"/>
  <c r="P44" i="2" s="1"/>
  <c r="G44" i="2"/>
  <c r="O44" i="2" s="1"/>
  <c r="F44" i="2"/>
  <c r="N44" i="2" s="1"/>
  <c r="E44" i="2"/>
  <c r="M44" i="2" s="1"/>
  <c r="J42" i="2"/>
  <c r="R42" i="2" s="1"/>
  <c r="I42" i="2"/>
  <c r="Q42" i="2" s="1"/>
  <c r="H42" i="2"/>
  <c r="P42" i="2" s="1"/>
  <c r="G42" i="2"/>
  <c r="O42" i="2" s="1"/>
  <c r="F42" i="2"/>
  <c r="N42" i="2" s="1"/>
  <c r="E42" i="2"/>
  <c r="M42" i="2" s="1"/>
  <c r="J37" i="2"/>
  <c r="R37" i="2" s="1"/>
  <c r="I37" i="2"/>
  <c r="Q37" i="2" s="1"/>
  <c r="H37" i="2"/>
  <c r="P37" i="2" s="1"/>
  <c r="G37" i="2"/>
  <c r="O37" i="2" s="1"/>
  <c r="F37" i="2"/>
  <c r="N37" i="2" s="1"/>
  <c r="E37" i="2"/>
  <c r="M37" i="2" s="1"/>
  <c r="J33" i="2"/>
  <c r="R33" i="2" s="1"/>
  <c r="I33" i="2"/>
  <c r="Q33" i="2" s="1"/>
  <c r="H33" i="2"/>
  <c r="P33" i="2" s="1"/>
  <c r="G33" i="2"/>
  <c r="O33" i="2" s="1"/>
  <c r="F33" i="2"/>
  <c r="N33" i="2" s="1"/>
  <c r="E33" i="2"/>
  <c r="M33" i="2" s="1"/>
  <c r="J31" i="2"/>
  <c r="R31" i="2" s="1"/>
  <c r="I31" i="2"/>
  <c r="Q31" i="2" s="1"/>
  <c r="H31" i="2"/>
  <c r="P31" i="2" s="1"/>
  <c r="G31" i="2"/>
  <c r="O31" i="2" s="1"/>
  <c r="F31" i="2"/>
  <c r="N31" i="2" s="1"/>
  <c r="E31" i="2"/>
  <c r="M31" i="2" s="1"/>
  <c r="J29" i="2"/>
  <c r="R29" i="2" s="1"/>
  <c r="I29" i="2"/>
  <c r="Q29" i="2" s="1"/>
  <c r="H29" i="2"/>
  <c r="P29" i="2" s="1"/>
  <c r="G29" i="2"/>
  <c r="O29" i="2" s="1"/>
  <c r="F29" i="2"/>
  <c r="N29" i="2" s="1"/>
  <c r="E29" i="2"/>
  <c r="M29" i="2" s="1"/>
  <c r="J24" i="2"/>
  <c r="R24" i="2" s="1"/>
  <c r="I24" i="2"/>
  <c r="Q24" i="2" s="1"/>
  <c r="H24" i="2"/>
  <c r="P24" i="2" s="1"/>
  <c r="G24" i="2"/>
  <c r="O24" i="2" s="1"/>
  <c r="F24" i="2"/>
  <c r="N24" i="2" s="1"/>
  <c r="E24" i="2"/>
  <c r="M24" i="2" s="1"/>
  <c r="J22" i="2"/>
  <c r="R22" i="2" s="1"/>
  <c r="I22" i="2"/>
  <c r="Q22" i="2" s="1"/>
  <c r="H22" i="2"/>
  <c r="P22" i="2" s="1"/>
  <c r="G22" i="2"/>
  <c r="O22" i="2" s="1"/>
  <c r="F22" i="2"/>
  <c r="N22" i="2" s="1"/>
  <c r="E22" i="2"/>
  <c r="M22" i="2" s="1"/>
  <c r="J20" i="2"/>
  <c r="R20" i="2" s="1"/>
  <c r="I20" i="2"/>
  <c r="Q20" i="2" s="1"/>
  <c r="H20" i="2"/>
  <c r="P20" i="2" s="1"/>
  <c r="G20" i="2"/>
  <c r="O20" i="2" s="1"/>
  <c r="F20" i="2"/>
  <c r="N20" i="2" s="1"/>
  <c r="E20" i="2"/>
  <c r="M20" i="2" s="1"/>
  <c r="J15" i="2"/>
  <c r="R15" i="2" s="1"/>
  <c r="J13" i="2" s="1"/>
  <c r="I15" i="2"/>
  <c r="Q15" i="2" s="1"/>
  <c r="I13" i="2" s="1"/>
  <c r="H15" i="2"/>
  <c r="P15" i="2" s="1"/>
  <c r="G15" i="2"/>
  <c r="O15" i="2" s="1"/>
  <c r="F15" i="2"/>
  <c r="N15" i="2" s="1"/>
  <c r="E15" i="2"/>
  <c r="M15" i="2" s="1"/>
  <c r="H13" i="2"/>
  <c r="G13" i="2"/>
  <c r="F13" i="2"/>
  <c r="E13" i="2"/>
  <c r="Q1" i="2"/>
  <c r="P1" i="2"/>
  <c r="O1" i="2"/>
  <c r="D2" i="2" s="1"/>
  <c r="J127" i="3" l="1"/>
  <c r="J11" i="3" s="1"/>
  <c r="S1" i="3"/>
  <c r="K7" i="3" s="1"/>
  <c r="R1" i="2"/>
  <c r="J7" i="2" s="1"/>
  <c r="E11" i="3"/>
  <c r="G11" i="3"/>
  <c r="I11" i="3"/>
  <c r="F11" i="3"/>
  <c r="H11" i="3"/>
  <c r="K11" i="3"/>
  <c r="E11" i="2"/>
  <c r="G11" i="2"/>
  <c r="I11" i="2"/>
  <c r="F11" i="2"/>
  <c r="H11" i="2"/>
  <c r="J11" i="2"/>
</calcChain>
</file>

<file path=xl/sharedStrings.xml><?xml version="1.0" encoding="utf-8"?>
<sst xmlns="http://schemas.openxmlformats.org/spreadsheetml/2006/main" count="514" uniqueCount="294">
  <si>
    <t>2013-12-31</t>
  </si>
  <si>
    <t>Tabela Nr 1</t>
  </si>
  <si>
    <t>w złotych</t>
  </si>
  <si>
    <t>Dział</t>
  </si>
  <si>
    <t>Rozdział</t>
  </si>
  <si>
    <t>Plan wg uchwały budżetowej</t>
  </si>
  <si>
    <t>Zmiany wprowadzone uchwałami</t>
  </si>
  <si>
    <t>Sejmiku Województwa</t>
  </si>
  <si>
    <t>Zarządu Województwa</t>
  </si>
  <si>
    <t xml:space="preserve">Zwiększenia </t>
  </si>
  <si>
    <t>Zmniejszenia</t>
  </si>
  <si>
    <t>Zwiększenia</t>
  </si>
  <si>
    <t xml:space="preserve">Zmniejszenia </t>
  </si>
  <si>
    <t xml:space="preserve"> DOCHODY OGÓŁEM</t>
  </si>
  <si>
    <t>z tego:</t>
  </si>
  <si>
    <t>z tego w dziale:</t>
  </si>
  <si>
    <t>010</t>
  </si>
  <si>
    <t>Rolnictwo i łowiectwo</t>
  </si>
  <si>
    <t>01008</t>
  </si>
  <si>
    <t>Melioracje wodne</t>
  </si>
  <si>
    <t>Transport i łączność</t>
  </si>
  <si>
    <t>Pozostała działalność</t>
  </si>
  <si>
    <t>Działalność usługowa</t>
  </si>
  <si>
    <t>Prace geologiczne (nieinwestycyjne)</t>
  </si>
  <si>
    <t>Oświata i wychowanie</t>
  </si>
  <si>
    <t>Szkoły zawodowe</t>
  </si>
  <si>
    <t>Zakłady kształcenia nauczycieli</t>
  </si>
  <si>
    <t>Dokształcanie i doskonalenie nauczycieli</t>
  </si>
  <si>
    <t>Biblioteki pedagogiczne</t>
  </si>
  <si>
    <t>Edukacyjna opieka wychowawcza</t>
  </si>
  <si>
    <t>Internaty i bursy szkolne</t>
  </si>
  <si>
    <t>Gospodarka komunalna i ochrona środowiska</t>
  </si>
  <si>
    <t>Gospodarka odpadami</t>
  </si>
  <si>
    <t>Wpływy i wydatki związane z wprowadzeniem do obrotu baterii i akumulatorów</t>
  </si>
  <si>
    <t>01006</t>
  </si>
  <si>
    <t>Zarządy melioracji i urządzeń wodnych</t>
  </si>
  <si>
    <t>01041</t>
  </si>
  <si>
    <t>Program Rozwoju Obszarów Wiejskich 2007-2013</t>
  </si>
  <si>
    <t>01042</t>
  </si>
  <si>
    <t>Wyłączenie z produkcji gruntów rolnych</t>
  </si>
  <si>
    <t>050</t>
  </si>
  <si>
    <t>Rybołówstwo i rybactwo</t>
  </si>
  <si>
    <t>05011</t>
  </si>
  <si>
    <t>Program Operacyjny Zrównoważony rozwój sektora rybołówstwa i nadbrzeżnych obszarów rybackich 2007-2013</t>
  </si>
  <si>
    <t>Przetwórstwo przemysłowe</t>
  </si>
  <si>
    <t>Rozwój przedsiębiorczości</t>
  </si>
  <si>
    <t>Krajowe pasażerskie przewozy kolejowe</t>
  </si>
  <si>
    <t>Krajowe pasażerskie przewozy autobusowe</t>
  </si>
  <si>
    <t>Drogi publiczne wojewódzkie</t>
  </si>
  <si>
    <t>Turystyka</t>
  </si>
  <si>
    <t>Zadania w zakresie upowszechniania turystyki</t>
  </si>
  <si>
    <t>Gospodarka mieszkaniowa</t>
  </si>
  <si>
    <t>Gospodarka gruntami i nieruchomościami</t>
  </si>
  <si>
    <t>Biura planowania przestrzennego</t>
  </si>
  <si>
    <t>Prace geodezyjne i kartograficzne (nieinwestycyjne)</t>
  </si>
  <si>
    <t>Administracja publiczna</t>
  </si>
  <si>
    <t>Urzędy wojewódzkie</t>
  </si>
  <si>
    <t>Urzędy marszałkowskie</t>
  </si>
  <si>
    <t>Centrum Rozwoju Zasobów Ludzkich</t>
  </si>
  <si>
    <t>Bezpieczeństwo publiczne i ochrona przeciwpożarowa</t>
  </si>
  <si>
    <t>Dochody od osób prawnych, od osób fizycznych i od innych jednostek nieposiadających osobowości prawnej oraz wydatki związane z ich poborem</t>
  </si>
  <si>
    <t>Wpływy z innych opłat stanowiących dochody jednostek samorządu terytorialnego na podstawie ustaw</t>
  </si>
  <si>
    <t>Udziały województw w podatkach stanowiących dochód budżetu państwa</t>
  </si>
  <si>
    <t>Różne rozliczenia</t>
  </si>
  <si>
    <t>Część oświatowa subwencji ogólnej dla jednostek samorządu terytorialnego</t>
  </si>
  <si>
    <t>Uzupełnienie subwencji ogólnej dla jednostek samorządu terytorialnego</t>
  </si>
  <si>
    <t>Część wyrównawcza subwencji ogólnej dla województw</t>
  </si>
  <si>
    <t>Różne rozliczenia finansowe</t>
  </si>
  <si>
    <t>Część regionalna subwencji ogólnej dla województw</t>
  </si>
  <si>
    <t>Regionalne Programy Operacyjne 2007-2013</t>
  </si>
  <si>
    <t>Program Operacyjny Kapitał Ludzki</t>
  </si>
  <si>
    <t>Ochrona zdrowia</t>
  </si>
  <si>
    <t>Szpitale ogólne</t>
  </si>
  <si>
    <t>Ratownictwo medyczne</t>
  </si>
  <si>
    <t>Pomoc społeczna</t>
  </si>
  <si>
    <t>Zadania w zakresie przeciwdziałania przemocy w rodzinie</t>
  </si>
  <si>
    <t>Pozostałe zadania w zakresie polityki społecznej</t>
  </si>
  <si>
    <t>Państwowy Fundusz Rehabilitacji Osób Niepełnosprawnych</t>
  </si>
  <si>
    <t>Fundusz Gwarantowanych Świadczeń Pracowniczych</t>
  </si>
  <si>
    <t>Wojewódzkie urzędy pracy</t>
  </si>
  <si>
    <t>Ochrona powietrza atmosferycznego i klimatu</t>
  </si>
  <si>
    <t>Wpływy i wydatki związane z gromadzeniem środków z opłat i kar za korzystanie ze środowiska</t>
  </si>
  <si>
    <t>Wpływy i wydatki związane z gromadzeniem środków z opłat produktowych</t>
  </si>
  <si>
    <t>Kultura i ochrona dziedzictwa narodowego</t>
  </si>
  <si>
    <t>Teatry</t>
  </si>
  <si>
    <t>Domy i ośrodki kultury, świetlice i kluby</t>
  </si>
  <si>
    <t>Muzea</t>
  </si>
  <si>
    <t>Ogrody botaniczne i zoologiczne oraz naturalne obszary i obiekty chronionej przyrody</t>
  </si>
  <si>
    <t>Parki krajobrazowe</t>
  </si>
  <si>
    <t>Kultura fizyczna</t>
  </si>
  <si>
    <t>01078</t>
  </si>
  <si>
    <t>Usuwanie skutków klęsk żywiołowych</t>
  </si>
  <si>
    <t>01095</t>
  </si>
  <si>
    <t>Świadczenia rodzinne, świadczenie z funduszu alimentacyjnego oraz składki na ubezpieczenia emerytalne i rentowe z ubezpieczenia społecznego</t>
  </si>
  <si>
    <t>Ośrodki adopcyjno-opiekuńcze</t>
  </si>
  <si>
    <t>Tabela Nr 2</t>
  </si>
  <si>
    <t xml:space="preserve"> WYDATKI OGÓŁEM</t>
  </si>
  <si>
    <t>01031</t>
  </si>
  <si>
    <t>Grupy producentów rolnych</t>
  </si>
  <si>
    <t>Rozwój kadr nowoczesnej gospodarki i przedsiębiorczości</t>
  </si>
  <si>
    <t>Wytwarzanie i zaopatrywanie w energię elektryczną, gaz i wodę</t>
  </si>
  <si>
    <t>Infrastruktura portowa</t>
  </si>
  <si>
    <t>Zadania w zakresie telekomunikacji</t>
  </si>
  <si>
    <t>Plany zagospodarowania przestrzennego</t>
  </si>
  <si>
    <t>Samorządowe sejmiki województw</t>
  </si>
  <si>
    <t>Działalność informacyjna i kulturalna prowadzona za granicą</t>
  </si>
  <si>
    <t>Promocja jednostek samorządu terytorialnego</t>
  </si>
  <si>
    <t>Komendy wojewódzkie Policji</t>
  </si>
  <si>
    <t>Komendy wojewódzkie Państwowej Straży Pożarnej</t>
  </si>
  <si>
    <t>Ochotnicze straże pożarne</t>
  </si>
  <si>
    <t>Zadania ratownictwa górskiego i wodnego</t>
  </si>
  <si>
    <t>Obsługa długu publicznego</t>
  </si>
  <si>
    <t>Obsługa papierów wartościowych, kredytów i pożyczek jednostek samorządu terytorialnego</t>
  </si>
  <si>
    <t>Rezerwy ogólne i celowe</t>
  </si>
  <si>
    <t>Szkoły podstawowe specjalne</t>
  </si>
  <si>
    <t>Gimnazja specjalne</t>
  </si>
  <si>
    <t>Licea ogólnokształcące</t>
  </si>
  <si>
    <t>Szkolnictwo wyższe</t>
  </si>
  <si>
    <t>Zakłady opiekuńczo-lecznicze i pielęgnacyjno-opiekuńcze</t>
  </si>
  <si>
    <t>Szpitale uzdrowiskowe</t>
  </si>
  <si>
    <t>Lecznictwo ambulatoryjne</t>
  </si>
  <si>
    <t>Medycyna pracy</t>
  </si>
  <si>
    <t>Programy polityki zdrowotnej</t>
  </si>
  <si>
    <t>Zapobieganie i zwalczanie AIDS</t>
  </si>
  <si>
    <t>Zwalczanie narkomanii</t>
  </si>
  <si>
    <t>Przeciwdziałanie alkoholizmowi</t>
  </si>
  <si>
    <t>Składki na ubezpieczenie zdrowotne oraz świadczenia dla osób nieobjętych obowiązkiem ubezpieczenia zdrowotnego</t>
  </si>
  <si>
    <t>Regionalne ośrodki polityki społecznej</t>
  </si>
  <si>
    <t>Rehabilitacja zawodowa i społeczna osób niepełnosprawnych</t>
  </si>
  <si>
    <t>Placówki wychowania pozaszkolnego</t>
  </si>
  <si>
    <t>Pomoc materialna dla uczniów</t>
  </si>
  <si>
    <t>Gospodarka ściekowa i ochrona wód</t>
  </si>
  <si>
    <t>Ochrona różnorodności biologicznej i krajobrazu</t>
  </si>
  <si>
    <t>Pozostałe zadania w zakresie kultury</t>
  </si>
  <si>
    <t>Filharmonie, orkiestry, chóry i kapele</t>
  </si>
  <si>
    <t>Biblioteki</t>
  </si>
  <si>
    <t>Ośrodki ochrony i dokumentacji zabytków</t>
  </si>
  <si>
    <t>Ochrona zabytków i opieka nad zabytkami</t>
  </si>
  <si>
    <t>Zadania w zakresie kultury fizycznej</t>
  </si>
  <si>
    <t>Wyszczególnienie</t>
  </si>
  <si>
    <t>I. ZADANIA WŁASNE</t>
  </si>
  <si>
    <t>II. ZADANIA ZLECONE</t>
  </si>
  <si>
    <t>Pozostałe dokumenty*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</si>
  <si>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kolumnie nr 9 zostały uwzględnione przesunięcia pomiędzy źródłami finansowania polegające na dostosowaniu finansowania wydatków do źródeł uzyskanych dochodów finansujących zadania z zakresu melioracji wodnych oraz przeciwdziałania przemocy w rodzinie.</t>
    </r>
  </si>
  <si>
    <t>Zmiany wprowadzone w planie wydatków na realizację programów finansowanych z udziałem środków, o których mowa w art. 5 ust. 1 pkt. 2 i 3 uofp  w 2013 roku</t>
  </si>
  <si>
    <t>Tabela Nr 3</t>
  </si>
  <si>
    <t>Sprawdzenie</t>
  </si>
  <si>
    <t>Klasyfikacja budżetowa</t>
  </si>
  <si>
    <t>Zmiany wprowadzone uchwałami Sejmiku i Zarządu</t>
  </si>
  <si>
    <t>Plan po zmianach wg stanu na 31.12.2013</t>
  </si>
  <si>
    <t>Różnica</t>
  </si>
  <si>
    <t>zadania nieujęte w WPF (jednoroczne i dotacje dla ben zewn)</t>
  </si>
  <si>
    <t>WPF plan po zmianach -17.12.13</t>
  </si>
  <si>
    <t>plan po zm minus WPF 17.12</t>
  </si>
  <si>
    <t xml:space="preserve"> 2 - 3</t>
  </si>
  <si>
    <t>1</t>
  </si>
  <si>
    <t>2</t>
  </si>
  <si>
    <t>3</t>
  </si>
  <si>
    <t>4</t>
  </si>
  <si>
    <t>5</t>
  </si>
  <si>
    <t>6</t>
  </si>
  <si>
    <t>WYDATKI  NA PRZEDSIĘWZIĘCIA - OGÓŁEM:</t>
  </si>
  <si>
    <t>Wydatki na projekty bieżące - razem:</t>
  </si>
  <si>
    <t>zmiany po 17.12.12 na PROW - ZZMiUW</t>
  </si>
  <si>
    <t>z tego w dziale</t>
  </si>
  <si>
    <t>zmiany po 17.12.13 - PT RPO</t>
  </si>
  <si>
    <t xml:space="preserve">     01041</t>
  </si>
  <si>
    <t>WPF - PROW 2007-2013 - Pomoc Techniczna w ramach Schematu I, II, III</t>
  </si>
  <si>
    <t xml:space="preserve">     05011</t>
  </si>
  <si>
    <t>WPF - Pomoc Techniczna Programu Operacyjnego „Zrównoważony rozwój sektora rybołówstwa i nadbrzeżnych obszarów rybackich 2007-2013" - Oś 5</t>
  </si>
  <si>
    <t>150</t>
  </si>
  <si>
    <t xml:space="preserve">     15011</t>
  </si>
  <si>
    <t>Oś  I  RPO</t>
  </si>
  <si>
    <t>WPF - Sieć Centrów Obsługi Inwestorów i Eksporterów w ramach PO Innowacyjna Gospodarka, Priorytet VI, Działanie 6.2, Poddziałanie 6.2.1</t>
  </si>
  <si>
    <t>WPF - Wzrost atrakcyjności inwestycyjnej Województwa Zachodniopomorskiego - Promocja walorów inwestycyjnych WZ - etap I i II  w ramach RPO WZ</t>
  </si>
  <si>
    <t>WPF - Misje eksportowe - etap I, II, III, IV, V w ramach RPO WZ</t>
  </si>
  <si>
    <t>WPF - Projekt pn. "Bałtyckie Centrum Badawczo - Wdrożeniowe Gospodarki Morskiej" w ramach RPO WZ</t>
  </si>
  <si>
    <t xml:space="preserve">     15013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</si>
  <si>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</si>
  <si>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</si>
  <si>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</si>
  <si>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WPF - Projekt pn. "Inwestycja w wiedzę motorem rozwoju innowacyjności w regionie" w ramach Działania 8.2 PO KL</t>
  </si>
  <si>
    <t>WPF - Projekt pn. "Inwestycja w wiedzę motorem rozwoju innowacyjności w regionie - III edycja" w ramach Działania 8.2 PO KL</t>
  </si>
  <si>
    <t>630</t>
  </si>
  <si>
    <t xml:space="preserve">     63003</t>
  </si>
  <si>
    <t xml:space="preserve">WPF - Projekt pn."Rewitalizacja Europejskiego Szlaku Kulturowego na obszarze Południowego Bałtyku - Pomorska Droga Św. Jakuba" w ramach Współpracy Transgranicznej Południowy Bałtyk </t>
  </si>
  <si>
    <t>WPF - projekt pn. "MARRIAGE - Lepsze zarządzanie mariną, konsolidacja sieci przystani i marketingu turystyki wodnej w obszarze Południowego Bałtyku</t>
  </si>
  <si>
    <t>WPF - Projekt pn. "Zachodniopomorskie - Morze Przygody. Promocja turystyczna Województwa Zachodniopomorskiego"  w ramach RPO</t>
  </si>
  <si>
    <t>WPF - Projekt pn. "Zachodniopomorskie - Morze Przygody. Promocja turystyczna Województwa Zachodniopomorskiego i Szczecińskiego Obszaru Metropolitarnego"  w ramach RPO</t>
  </si>
  <si>
    <t>WPF - Projekt pn."Pomorze Zachodnie - wszystko czego potrzebujesz. Promocja turystyczna Województwa Zachodniopomorskiego"</t>
  </si>
  <si>
    <t>710</t>
  </si>
  <si>
    <t xml:space="preserve">     71003</t>
  </si>
  <si>
    <t>WPF - Projekt pn."Partnerstwo miejsko-wiejskie w obszarach metropolitalnych - URMA" w ramach programu INTERREG IVC</t>
  </si>
  <si>
    <t>750</t>
  </si>
  <si>
    <t xml:space="preserve">     75018</t>
  </si>
  <si>
    <t>WPF - Oś VIII, Pomoc techniczna RPO</t>
  </si>
  <si>
    <t>WPF - Główny Punkt Informacyjny Funduszy Europejskich (GPI) przy ul. Kuśnierskiej</t>
  </si>
  <si>
    <t>WPF - Pomoc Techniczna w ramach Programu EWT INTERREG IVA</t>
  </si>
  <si>
    <t xml:space="preserve">     75071</t>
  </si>
  <si>
    <t>WPF - Projekt pn. "Koordynacja na rzecz aktywnej Integracji" w ramach Działania 1.2, Priorytetu I PO KL</t>
  </si>
  <si>
    <t xml:space="preserve">     75095</t>
  </si>
  <si>
    <t>WPF - Projekt pn. "Higiena i bezpieczeństwo  żywności w regionie Morza Bałtyckiego - Focus on Food w ramach Programu Współpracy Transgranicznej Południowy Bałtyk"</t>
  </si>
  <si>
    <t>Projekt pn. "Przełomy Pomorza Zachodniego - historia oraz współczesność stosunków polsko - niemieckich" w ramach Interreg IV A</t>
  </si>
  <si>
    <t>801</t>
  </si>
  <si>
    <t xml:space="preserve">     80146</t>
  </si>
  <si>
    <t>WPF - Projekt pn. "Znaczenie nowoczesnych technologii w motywowaniu dorosłych z terenów defaworyzowanych do uczenia się"</t>
  </si>
  <si>
    <t xml:space="preserve">     80195</t>
  </si>
  <si>
    <t>WPF- Projekt pn."Lider Zachodniopomorski" w ramach Programu "Młodzież w działaniu", Akcja 5.1 - Spotkania młodzieży i osób odpowiedzialnych za politykę młodzieżową</t>
  </si>
  <si>
    <t>WPF - "Prowadzenie  Punktu Informacji Europejskiej Europe Direct - Szczecin"</t>
  </si>
  <si>
    <t>Projekt pn."Living Green" w ramach Programu "Młodzież w działaniu", Akcja 1.1 - Wymiany młodzieży</t>
  </si>
  <si>
    <t>853</t>
  </si>
  <si>
    <t xml:space="preserve">     85332</t>
  </si>
  <si>
    <t>WPF - Priorytet X Pomoc Techniczna w ramach PO Kapitał Ludzki</t>
  </si>
  <si>
    <t>WPF - Priorytet X Pomoc Techniczna w ramach PO Kapitał Ludzki - środki w ramach ROEFS</t>
  </si>
  <si>
    <t xml:space="preserve">     85395</t>
  </si>
  <si>
    <t>Priorytet VII, Działanie 7.1 w ramach PO Kapitał Ludzki</t>
  </si>
  <si>
    <t>Priorytet VI, Działanie 6.1 w ramach PO Kapitał Ludzki</t>
  </si>
  <si>
    <t>Priorytet VI, Działanie 6.3 w ramach PO Kapitał Ludzki</t>
  </si>
  <si>
    <t>Priorytet VII, Działanie 7.2 w ramach PO Kapitał Ludzki</t>
  </si>
  <si>
    <t>Priorytet VII, Działanie 7.3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</si>
  <si>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</si>
  <si>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</si>
  <si>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</si>
  <si>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</si>
  <si>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</si>
  <si>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WPF - Projekt pn. "Zachodniopomorskie talenty - regionalny system stypendialny" w ramach Działania 9.1 PO KL</t>
  </si>
  <si>
    <t>WPF - Projekt pn. "Piramida Kompetencji" w ramach działania 6.1 PO KL</t>
  </si>
  <si>
    <t>Priorytet VII, Działanie 7.4 w ramach PO Kapitał Ludzki</t>
  </si>
  <si>
    <t>Priorytet IX, Działanie 9.6 w ramach PO Kapitał Ludzki</t>
  </si>
  <si>
    <t>WPF - Projekt pn.: Profesjonalne kadry - lepsze jutro II w ramach działania 7.1 PO KL</t>
  </si>
  <si>
    <t>WPF - Projekt pn. "Piramida Kompetencji - II edycja" w ramach działania 6.1 PO KL</t>
  </si>
  <si>
    <t>WPF - Projekt pn.: "Zachodniopomorskie talenty - regionalny system stypendialny - IV edycja"  w ramach Działania 9.1 PO KL</t>
  </si>
  <si>
    <t>926</t>
  </si>
  <si>
    <t xml:space="preserve">     92695</t>
  </si>
  <si>
    <t>Projekt pn. "XV Festiwal Młodzieży Euroregionu Pomerania" w ramach EWT</t>
  </si>
  <si>
    <t>Wydatki na projekty majątkowe - razem:</t>
  </si>
  <si>
    <t xml:space="preserve">     01008</t>
  </si>
  <si>
    <t>WPF - PROW - Działanie 125, Schemat II</t>
  </si>
  <si>
    <t>WPF - Zabezpieczenie przeciwpowodziowe doliny rzeki Regi ze szczególnym uwzględnieniem miasta Trzebiatów w ramach Programu Operacyjnego Infrastruktura i Środowisko</t>
  </si>
  <si>
    <t>WPF - Zabezpieczenie przeciwpowodziowe doliny rzeki Parsęty poniżej m. Osówko w tym m. Kołobrzegu Karlina i Białogardu</t>
  </si>
  <si>
    <t>WPF - Budowa niebieskiego korytarza ekologicznego wzdłuż doliny rzeki Iny i jej dopływów w ramach Instrumentu Finansowego LIFE+</t>
  </si>
  <si>
    <t>WPF - Budowa niebieskiego korytarza ekologicznego wzdłuż doliny rzeki Regi i jej dopływów w ramach Instrumentu Finansowego LIFE+</t>
  </si>
  <si>
    <t>Modernizacja i odbudowa brzegów morskich, ochrona mierzei Jamneńskiej - etap I, w ramach POiIŚ</t>
  </si>
  <si>
    <t>WPF - Pomoc Techniczna PROW 2007-2013, Schemat I, II i III - zakupy inwestycyjne</t>
  </si>
  <si>
    <t>Dotacje inwestycyjne w ramach  Osi  I  RPO</t>
  </si>
  <si>
    <t>400</t>
  </si>
  <si>
    <t xml:space="preserve">     40095</t>
  </si>
  <si>
    <t>Dotacje inwestycyjne w ramach  Osi  IV  RPO</t>
  </si>
  <si>
    <t>600</t>
  </si>
  <si>
    <t xml:space="preserve">     60001</t>
  </si>
  <si>
    <t>WPF - Zakup elektrycznych zespołów trakcyjnych w ramach POIiŚ</t>
  </si>
  <si>
    <t>WPF-Modernizacja kolejowego taboru pasażerskiego o napędzie elektrycznym</t>
  </si>
  <si>
    <t xml:space="preserve">     60013</t>
  </si>
  <si>
    <t>WPF - Przebudowa drogi woj. nr 110 na odcinku Cerkwica - Lędzin</t>
  </si>
  <si>
    <t>WPF - Budowa obejścia m. Goleniów w ciągu drogi woj. nr 113</t>
  </si>
  <si>
    <t>WPF - Budowa obejścia m. Trzebiatów w ciągu drogi woj. nr 102</t>
  </si>
  <si>
    <t>WPF - Przebudowa drogi woj. Nr 156 na odc. Mostowo - Barlinek</t>
  </si>
  <si>
    <t>WPF - Przebudowa drogi woj. Nr 203 na odc. Koszalin - Iwięcino</t>
  </si>
  <si>
    <t>WPF - Przebudowa przejścia przez m. Kołobrzeg w ciągu drogi woj. Nr 102</t>
  </si>
  <si>
    <t>WPF - Przebudowa drogi woj. Nr 163 na odc. Czaplinek - Wałcz</t>
  </si>
  <si>
    <t>WPF - Przebudowa drogi woj. Nr 107 na odc. Dziwnówek - Kamień Pomorski</t>
  </si>
  <si>
    <t>WPF - Przebudowa drogi woj. Nr 203 na odc. Iwięcino - Darłowo</t>
  </si>
  <si>
    <t>WPF - Przebudowa drogi wojewódzkiej Nr 205 na odcinku Krupy - Sławno</t>
  </si>
  <si>
    <t>WPF - Budowa obejścia m. Gościno w ciągu drogi wojewódzkiej Nr 162</t>
  </si>
  <si>
    <t>WPF - Budowa obejścia w m. Szczecinek w ciągu drogi wojewódzkiej Nr 172</t>
  </si>
  <si>
    <t>WPF - Przebudowa drogi wojewódzkiej Nr 114 na odcinku Trzebież - Police</t>
  </si>
  <si>
    <t>WPF - Przebudowa drogi wojewódzkiej Nr 106 na odcinku Rzewnowo - Golczewo</t>
  </si>
  <si>
    <t>WPF - Przebudowa drogi wojewódzkiej Nr 124 na odcinku Cedynia - Chojna</t>
  </si>
  <si>
    <t>WPF - Przebudowa drogi wojewódzkiej Nr 109 na odcinku Mrzeżyno -Trzebiatów</t>
  </si>
  <si>
    <t>WPF - Przebudowa drogi wojewódzkiej Nr 167 na odcinku Koszalin - droga 168</t>
  </si>
  <si>
    <t>WPF - Przebudowa drogi wojewódzkiej Nr 151 na odcinku Choszczno -Pełczyce</t>
  </si>
  <si>
    <t>WPF - Rozbudowa przejścia drogowego przez m. Żarczyn w ciągu drogi nr 122</t>
  </si>
  <si>
    <t>WPF - Przebudowa i rozbudowa przejścia drogowego przez m. Krzywin w ciągu drogi nr 122</t>
  </si>
  <si>
    <t>WPF - Budowa obejścia m. Choszczno w ciągu drogi woj. nr 151</t>
  </si>
  <si>
    <t>WPF - Budowa obejścia m. Darłowo w ciągu drogi woj. nr 203</t>
  </si>
  <si>
    <t>WPF - Budowa obejścia m. Barlinek w ciągu drogi woj. nr 151</t>
  </si>
  <si>
    <t>WPF - Budowa obejścia m. Dobra w ciągu drogi woj. nr 144</t>
  </si>
  <si>
    <t xml:space="preserve">     60052</t>
  </si>
  <si>
    <t>WPF - Projekt pn. "e-Administracja i e-Turystyka w województwie zachodniopomorskim" w ramach RPO WZ działanie 3.2.</t>
  </si>
  <si>
    <t>WPF - Projekt pn. "Zachodniopomorskie - Morze Przygody. Promocja turystyczna Województwa Zachodniopomorskiego i Szczecińskiego Obszaru Metropolitarnego"  w ramach RPO - zakupy inwestycyjne</t>
  </si>
  <si>
    <t>WPF - Projekt "Rewitalizacja Europejskiego Szlaku Kulturowego na obszarze Południowego Bałtyku - Pomorska Droga Św. Jakuba" w ramach Współpracy Transgranicznej Południowy Bałtyk - zakupy inwestycyjne</t>
  </si>
  <si>
    <t xml:space="preserve">     63095</t>
  </si>
  <si>
    <t>Dotacje inwestycyjne w ramach  Osi  V  RPO</t>
  </si>
  <si>
    <t>WPF - Zakupy inwestycyjne w ramach Osi VIII - Pomoc techniczna RPO</t>
  </si>
  <si>
    <t>851</t>
  </si>
  <si>
    <t xml:space="preserve">     85195</t>
  </si>
  <si>
    <t>Dotacje inwestycyjne w ramach  Osi  VII  RPO</t>
  </si>
  <si>
    <t>WPF - Wydatki inwestycyjne w ramach Priorytetu X Pomoc Techniczna PO KL</t>
  </si>
  <si>
    <t>921</t>
  </si>
  <si>
    <t xml:space="preserve">     92195</t>
  </si>
  <si>
    <t>Dotacje inwestycyjne w ramach  Osi  VI  RPO</t>
  </si>
  <si>
    <t>Beneficjenci zewnętrzni</t>
  </si>
  <si>
    <t>WPF</t>
  </si>
  <si>
    <t>Projekty jednoroczne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</si>
</sst>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[$-415]d\ mmm;@"/>
  </numFmts>
  <fonts count="32" x14ac:knownFonts="1">
    <font>
      <sz val="10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10" fillId="2" borderId="1" applyNumberFormat="0" applyProtection="0">
      <alignment horizontal="left" vertical="center" indent="1"/>
    </xf>
    <xf numFmtId="0" fontId="10" fillId="3" borderId="1" applyNumberFormat="0" applyProtection="0">
      <alignment horizontal="left" vertical="center" indent="1"/>
    </xf>
    <xf numFmtId="0" fontId="10" fillId="4" borderId="1" applyNumberFormat="0" applyProtection="0">
      <alignment horizontal="left" vertical="center" indent="1"/>
    </xf>
    <xf numFmtId="0" fontId="4" fillId="0" borderId="0"/>
  </cellStyleXfs>
  <cellXfs count="172">
    <xf numFmtId="0" fontId="0" fillId="0" borderId="0" xfId="0"/>
    <xf numFmtId="0" fontId="3" fillId="0" borderId="0" xfId="1"/>
    <xf numFmtId="164" fontId="6" fillId="0" borderId="0" xfId="1" applyNumberFormat="1" applyFont="1"/>
    <xf numFmtId="165" fontId="6" fillId="0" borderId="0" xfId="1" applyNumberFormat="1" applyFont="1"/>
    <xf numFmtId="0" fontId="6" fillId="0" borderId="0" xfId="1" applyFont="1"/>
    <xf numFmtId="0" fontId="5" fillId="0" borderId="0" xfId="1" applyFont="1"/>
    <xf numFmtId="0" fontId="7" fillId="0" borderId="0" xfId="1" applyFont="1"/>
    <xf numFmtId="0" fontId="8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3" fontId="8" fillId="0" borderId="0" xfId="1" applyNumberFormat="1" applyFont="1" applyAlignment="1" applyProtection="1">
      <alignment horizontal="left" vertical="center"/>
      <protection locked="0"/>
    </xf>
    <xf numFmtId="3" fontId="8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4" fillId="0" borderId="0" xfId="1" quotePrefix="1" applyFont="1" applyProtection="1">
      <protection locked="0"/>
    </xf>
    <xf numFmtId="0" fontId="4" fillId="0" borderId="0" xfId="1" quotePrefix="1" applyFont="1" applyAlignment="1" applyProtection="1">
      <alignment horizontal="center"/>
      <protection locked="0"/>
    </xf>
    <xf numFmtId="0" fontId="9" fillId="0" borderId="0" xfId="1" quotePrefix="1" applyFont="1" applyAlignment="1" applyProtection="1">
      <alignment horizontal="left" vertical="center"/>
      <protection locked="0"/>
    </xf>
    <xf numFmtId="3" fontId="9" fillId="0" borderId="0" xfId="1" applyNumberFormat="1" applyFont="1" applyAlignment="1" applyProtection="1">
      <alignment horizontal="left"/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/>
    <xf numFmtId="0" fontId="4" fillId="0" borderId="0" xfId="1" quotePrefix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right"/>
    </xf>
    <xf numFmtId="3" fontId="12" fillId="0" borderId="5" xfId="4" applyNumberFormat="1" applyFont="1" applyFill="1" applyBorder="1" applyAlignment="1" applyProtection="1">
      <alignment horizontal="center" vertical="center" wrapText="1"/>
      <protection locked="0"/>
    </xf>
    <xf numFmtId="3" fontId="13" fillId="0" borderId="5" xfId="2" quotePrefix="1" applyNumberFormat="1" applyFont="1" applyFill="1" applyBorder="1" applyAlignment="1" applyProtection="1">
      <alignment horizontal="center" vertical="center"/>
      <protection locked="0"/>
    </xf>
    <xf numFmtId="0" fontId="13" fillId="0" borderId="5" xfId="2" quotePrefix="1" applyFont="1" applyFill="1" applyBorder="1" applyAlignment="1" applyProtection="1">
      <alignment horizontal="center" vertical="center"/>
      <protection locked="0"/>
    </xf>
    <xf numFmtId="0" fontId="17" fillId="0" borderId="6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8" fillId="0" borderId="7" xfId="1" applyFont="1" applyFill="1" applyBorder="1" applyAlignment="1">
      <alignment vertical="center"/>
    </xf>
    <xf numFmtId="49" fontId="19" fillId="6" borderId="9" xfId="1" applyNumberFormat="1" applyFont="1" applyFill="1" applyBorder="1" applyAlignment="1">
      <alignment horizontal="center" vertical="center"/>
    </xf>
    <xf numFmtId="3" fontId="20" fillId="6" borderId="5" xfId="1" applyNumberFormat="1" applyFont="1" applyFill="1" applyBorder="1" applyAlignment="1">
      <alignment horizontal="right" vertical="center"/>
    </xf>
    <xf numFmtId="4" fontId="21" fillId="0" borderId="0" xfId="1" applyNumberFormat="1" applyFont="1" applyFill="1"/>
    <xf numFmtId="49" fontId="18" fillId="0" borderId="6" xfId="1" applyNumberFormat="1" applyFont="1" applyBorder="1" applyProtection="1">
      <protection locked="0"/>
    </xf>
    <xf numFmtId="0" fontId="22" fillId="0" borderId="0" xfId="1" applyNumberFormat="1" applyFont="1" applyBorder="1" applyProtection="1">
      <protection locked="0"/>
    </xf>
    <xf numFmtId="49" fontId="18" fillId="0" borderId="5" xfId="1" applyNumberFormat="1" applyFont="1" applyBorder="1" applyAlignment="1" applyProtection="1">
      <alignment horizontal="center" vertical="center"/>
      <protection locked="0"/>
    </xf>
    <xf numFmtId="0" fontId="18" fillId="0" borderId="13" xfId="1" applyFont="1" applyBorder="1" applyAlignment="1" applyProtection="1">
      <alignment horizontal="left" vertical="center" wrapText="1"/>
      <protection locked="0"/>
    </xf>
    <xf numFmtId="3" fontId="18" fillId="0" borderId="13" xfId="1" applyNumberFormat="1" applyFont="1" applyBorder="1" applyAlignment="1" applyProtection="1">
      <alignment horizontal="right" vertical="center"/>
      <protection locked="0"/>
    </xf>
    <xf numFmtId="0" fontId="13" fillId="0" borderId="10" xfId="2" quotePrefix="1" applyFont="1" applyFill="1" applyBorder="1" applyAlignment="1" applyProtection="1">
      <alignment horizontal="center" vertical="center"/>
      <protection locked="0"/>
    </xf>
    <xf numFmtId="3" fontId="18" fillId="0" borderId="13" xfId="1" applyNumberFormat="1" applyFont="1" applyFill="1" applyBorder="1" applyAlignment="1">
      <alignment horizontal="right" vertical="center"/>
    </xf>
    <xf numFmtId="3" fontId="16" fillId="5" borderId="18" xfId="1" applyNumberFormat="1" applyFont="1" applyFill="1" applyBorder="1" applyAlignment="1">
      <alignment horizontal="right" vertical="center"/>
    </xf>
    <xf numFmtId="3" fontId="16" fillId="5" borderId="15" xfId="1" applyNumberFormat="1" applyFont="1" applyFill="1" applyBorder="1" applyAlignment="1">
      <alignment horizontal="right" vertical="center"/>
    </xf>
    <xf numFmtId="0" fontId="14" fillId="0" borderId="6" xfId="2" applyFont="1" applyFill="1" applyBorder="1" applyAlignment="1" applyProtection="1">
      <alignment horizontal="left" vertical="center"/>
      <protection locked="0"/>
    </xf>
    <xf numFmtId="0" fontId="11" fillId="0" borderId="0" xfId="2" applyFont="1" applyFill="1" applyBorder="1" applyAlignment="1" applyProtection="1">
      <alignment horizontal="left" vertical="center"/>
      <protection locked="0"/>
    </xf>
    <xf numFmtId="0" fontId="11" fillId="0" borderId="7" xfId="2" applyFont="1" applyFill="1" applyBorder="1" applyAlignment="1" applyProtection="1">
      <alignment horizontal="left" vertical="center"/>
      <protection locked="0"/>
    </xf>
    <xf numFmtId="3" fontId="15" fillId="0" borderId="13" xfId="2" quotePrefix="1" applyNumberFormat="1" applyFont="1" applyFill="1" applyBorder="1" applyAlignment="1" applyProtection="1">
      <alignment horizontal="right" vertical="center"/>
      <protection locked="0"/>
    </xf>
    <xf numFmtId="3" fontId="11" fillId="0" borderId="19" xfId="2" quotePrefix="1" applyNumberFormat="1" applyFont="1" applyFill="1" applyBorder="1" applyAlignment="1" applyProtection="1">
      <alignment horizontal="right" vertical="center"/>
      <protection locked="0"/>
    </xf>
    <xf numFmtId="0" fontId="18" fillId="0" borderId="13" xfId="1" applyFont="1" applyBorder="1" applyAlignment="1" applyProtection="1">
      <alignment horizontal="left" vertical="center"/>
      <protection locked="0"/>
    </xf>
    <xf numFmtId="49" fontId="18" fillId="0" borderId="13" xfId="1" applyNumberFormat="1" applyFont="1" applyBorder="1" applyAlignment="1" applyProtection="1">
      <alignment horizontal="center" vertical="center"/>
      <protection locked="0"/>
    </xf>
    <xf numFmtId="49" fontId="18" fillId="0" borderId="11" xfId="1" applyNumberFormat="1" applyFont="1" applyBorder="1" applyProtection="1">
      <protection locked="0"/>
    </xf>
    <xf numFmtId="0" fontId="22" fillId="0" borderId="12" xfId="1" applyNumberFormat="1" applyFont="1" applyBorder="1" applyProtection="1">
      <protection locked="0"/>
    </xf>
    <xf numFmtId="49" fontId="18" fillId="0" borderId="6" xfId="1" applyNumberFormat="1" applyFont="1" applyBorder="1" applyAlignment="1" applyProtection="1">
      <protection locked="0"/>
    </xf>
    <xf numFmtId="49" fontId="18" fillId="0" borderId="7" xfId="1" applyNumberFormat="1" applyFont="1" applyBorder="1" applyAlignment="1" applyProtection="1">
      <protection locked="0"/>
    </xf>
    <xf numFmtId="49" fontId="18" fillId="0" borderId="2" xfId="1" applyNumberFormat="1" applyFont="1" applyBorder="1" applyProtection="1">
      <protection locked="0"/>
    </xf>
    <xf numFmtId="0" fontId="22" fillId="0" borderId="3" xfId="1" applyNumberFormat="1" applyFont="1" applyBorder="1" applyProtection="1">
      <protection locked="0"/>
    </xf>
    <xf numFmtId="0" fontId="18" fillId="0" borderId="5" xfId="1" applyFont="1" applyBorder="1" applyAlignment="1" applyProtection="1">
      <alignment horizontal="left" vertical="center" wrapText="1"/>
      <protection locked="0"/>
    </xf>
    <xf numFmtId="3" fontId="18" fillId="0" borderId="5" xfId="1" applyNumberFormat="1" applyFont="1" applyBorder="1" applyAlignment="1" applyProtection="1">
      <alignment horizontal="right" vertical="center"/>
      <protection locked="0"/>
    </xf>
    <xf numFmtId="49" fontId="18" fillId="0" borderId="11" xfId="1" applyNumberFormat="1" applyFont="1" applyBorder="1" applyAlignment="1" applyProtection="1">
      <protection locked="0"/>
    </xf>
    <xf numFmtId="49" fontId="18" fillId="0" borderId="23" xfId="1" applyNumberFormat="1" applyFont="1" applyBorder="1" applyAlignment="1" applyProtection="1">
      <protection locked="0"/>
    </xf>
    <xf numFmtId="0" fontId="4" fillId="0" borderId="0" xfId="5"/>
    <xf numFmtId="0" fontId="4" fillId="0" borderId="0" xfId="5" applyFont="1" applyFill="1" applyAlignment="1" applyProtection="1">
      <alignment vertical="top"/>
      <protection locked="0"/>
    </xf>
    <xf numFmtId="0" fontId="4" fillId="0" borderId="0" xfId="5" applyFont="1" applyFill="1" applyAlignment="1" applyProtection="1">
      <alignment horizontal="left" vertical="top"/>
      <protection locked="0"/>
    </xf>
    <xf numFmtId="3" fontId="4" fillId="0" borderId="0" xfId="5" applyNumberFormat="1" applyFont="1"/>
    <xf numFmtId="3" fontId="4" fillId="0" borderId="0" xfId="5" applyNumberFormat="1" applyFont="1" applyFill="1" applyAlignment="1" applyProtection="1">
      <alignment horizontal="right" vertical="top"/>
      <protection locked="0"/>
    </xf>
    <xf numFmtId="0" fontId="24" fillId="0" borderId="0" xfId="5" applyFont="1" applyAlignment="1" applyProtection="1">
      <protection locked="0"/>
    </xf>
    <xf numFmtId="0" fontId="4" fillId="0" borderId="0" xfId="5" applyFont="1"/>
    <xf numFmtId="3" fontId="4" fillId="0" borderId="0" xfId="5" applyNumberFormat="1" applyFont="1" applyAlignment="1">
      <alignment horizontal="center"/>
    </xf>
    <xf numFmtId="0" fontId="4" fillId="0" borderId="0" xfId="5" applyAlignment="1">
      <alignment horizontal="center"/>
    </xf>
    <xf numFmtId="0" fontId="25" fillId="0" borderId="0" xfId="5" applyFont="1" applyAlignment="1">
      <alignment horizontal="center"/>
    </xf>
    <xf numFmtId="3" fontId="18" fillId="0" borderId="5" xfId="4" applyNumberFormat="1" applyFont="1" applyFill="1" applyBorder="1" applyAlignment="1" applyProtection="1">
      <alignment horizontal="center" vertical="center" wrapText="1"/>
      <protection locked="0"/>
    </xf>
    <xf numFmtId="3" fontId="18" fillId="0" borderId="13" xfId="3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3" quotePrefix="1" applyFont="1" applyFill="1" applyBorder="1" applyAlignment="1" applyProtection="1">
      <alignment horizontal="center" vertical="center" wrapText="1"/>
      <protection locked="0"/>
    </xf>
    <xf numFmtId="3" fontId="9" fillId="7" borderId="20" xfId="5" applyNumberFormat="1" applyFont="1" applyFill="1" applyBorder="1" applyAlignment="1" applyProtection="1">
      <alignment horizontal="right" vertical="center"/>
      <protection locked="0"/>
    </xf>
    <xf numFmtId="3" fontId="9" fillId="7" borderId="19" xfId="5" applyNumberFormat="1" applyFont="1" applyFill="1" applyBorder="1" applyAlignment="1" applyProtection="1">
      <alignment horizontal="right" vertical="center"/>
      <protection locked="0"/>
    </xf>
    <xf numFmtId="3" fontId="28" fillId="7" borderId="19" xfId="5" applyNumberFormat="1" applyFont="1" applyFill="1" applyBorder="1" applyAlignment="1" applyProtection="1">
      <alignment horizontal="right" vertical="center"/>
      <protection locked="0"/>
    </xf>
    <xf numFmtId="3" fontId="27" fillId="8" borderId="24" xfId="5" applyNumberFormat="1" applyFont="1" applyFill="1" applyBorder="1" applyAlignment="1">
      <alignment vertical="center"/>
    </xf>
    <xf numFmtId="3" fontId="27" fillId="9" borderId="8" xfId="5" applyNumberFormat="1" applyFont="1" applyFill="1" applyBorder="1" applyAlignment="1">
      <alignment vertical="center"/>
    </xf>
    <xf numFmtId="3" fontId="4" fillId="0" borderId="0" xfId="5" applyNumberFormat="1"/>
    <xf numFmtId="0" fontId="4" fillId="0" borderId="8" xfId="5" applyFont="1" applyFill="1" applyBorder="1" applyAlignment="1" applyProtection="1">
      <alignment vertical="top"/>
      <protection locked="0"/>
    </xf>
    <xf numFmtId="0" fontId="29" fillId="0" borderId="8" xfId="5" applyFont="1" applyBorder="1" applyAlignment="1">
      <alignment vertical="center"/>
    </xf>
    <xf numFmtId="3" fontId="4" fillId="0" borderId="8" xfId="5" applyNumberFormat="1" applyFont="1" applyFill="1" applyBorder="1" applyAlignment="1" applyProtection="1">
      <alignment horizontal="right" vertical="top"/>
      <protection locked="0"/>
    </xf>
    <xf numFmtId="0" fontId="11" fillId="10" borderId="13" xfId="5" applyFont="1" applyFill="1" applyBorder="1" applyAlignment="1" applyProtection="1">
      <alignment vertical="center"/>
      <protection locked="0"/>
    </xf>
    <xf numFmtId="0" fontId="11" fillId="10" borderId="13" xfId="5" applyFont="1" applyFill="1" applyBorder="1" applyAlignment="1" applyProtection="1">
      <alignment horizontal="left" vertical="center"/>
      <protection locked="0"/>
    </xf>
    <xf numFmtId="3" fontId="11" fillId="10" borderId="13" xfId="5" applyNumberFormat="1" applyFont="1" applyFill="1" applyBorder="1" applyAlignment="1" applyProtection="1">
      <alignment horizontal="right" vertical="center"/>
      <protection locked="0"/>
    </xf>
    <xf numFmtId="3" fontId="4" fillId="0" borderId="0" xfId="5" applyNumberFormat="1" applyAlignment="1">
      <alignment vertical="center"/>
    </xf>
    <xf numFmtId="0" fontId="4" fillId="0" borderId="0" xfId="5" applyAlignment="1">
      <alignment vertical="center"/>
    </xf>
    <xf numFmtId="0" fontId="15" fillId="0" borderId="5" xfId="5" applyFont="1" applyFill="1" applyBorder="1" applyAlignment="1" applyProtection="1">
      <alignment vertical="center"/>
      <protection locked="0"/>
    </xf>
    <xf numFmtId="0" fontId="15" fillId="0" borderId="5" xfId="5" applyFont="1" applyFill="1" applyBorder="1" applyAlignment="1" applyProtection="1">
      <alignment horizontal="left" vertical="center"/>
      <protection locked="0"/>
    </xf>
    <xf numFmtId="3" fontId="15" fillId="0" borderId="5" xfId="5" applyNumberFormat="1" applyFont="1" applyFill="1" applyBorder="1" applyAlignment="1" applyProtection="1">
      <alignment horizontal="right" vertical="center"/>
      <protection locked="0"/>
    </xf>
    <xf numFmtId="0" fontId="4" fillId="0" borderId="8" xfId="5" applyFont="1" applyFill="1" applyBorder="1" applyAlignment="1" applyProtection="1">
      <alignment vertical="center"/>
      <protection locked="0"/>
    </xf>
    <xf numFmtId="0" fontId="30" fillId="0" borderId="25" xfId="5" applyFont="1" applyFill="1" applyBorder="1" applyAlignment="1" applyProtection="1">
      <alignment horizontal="left" vertical="center"/>
      <protection locked="0"/>
    </xf>
    <xf numFmtId="3" fontId="30" fillId="0" borderId="25" xfId="5" applyNumberFormat="1" applyFont="1" applyFill="1" applyBorder="1" applyAlignment="1" applyProtection="1">
      <alignment horizontal="right" vertical="center"/>
      <protection locked="0"/>
    </xf>
    <xf numFmtId="0" fontId="15" fillId="0" borderId="5" xfId="5" applyFont="1" applyFill="1" applyBorder="1" applyAlignment="1" applyProtection="1">
      <alignment horizontal="left" vertical="center" wrapText="1"/>
      <protection locked="0"/>
    </xf>
    <xf numFmtId="0" fontId="30" fillId="0" borderId="25" xfId="5" applyFont="1" applyFill="1" applyBorder="1" applyAlignment="1" applyProtection="1">
      <alignment horizontal="left" vertical="center" wrapText="1"/>
      <protection locked="0"/>
    </xf>
    <xf numFmtId="0" fontId="30" fillId="0" borderId="26" xfId="5" applyFont="1" applyFill="1" applyBorder="1" applyAlignment="1" applyProtection="1">
      <alignment horizontal="left" vertical="center" wrapText="1"/>
      <protection locked="0"/>
    </xf>
    <xf numFmtId="3" fontId="30" fillId="0" borderId="26" xfId="5" applyNumberFormat="1" applyFont="1" applyFill="1" applyBorder="1" applyAlignment="1" applyProtection="1">
      <alignment horizontal="right" vertical="center"/>
      <protection locked="0"/>
    </xf>
    <xf numFmtId="0" fontId="30" fillId="0" borderId="26" xfId="5" applyFont="1" applyFill="1" applyBorder="1" applyAlignment="1" applyProtection="1">
      <alignment horizontal="left" vertical="center"/>
      <protection locked="0"/>
    </xf>
    <xf numFmtId="0" fontId="15" fillId="0" borderId="13" xfId="5" applyFont="1" applyFill="1" applyBorder="1" applyAlignment="1" applyProtection="1">
      <alignment vertical="center"/>
      <protection locked="0"/>
    </xf>
    <xf numFmtId="0" fontId="15" fillId="0" borderId="13" xfId="5" applyFont="1" applyFill="1" applyBorder="1" applyAlignment="1" applyProtection="1">
      <alignment horizontal="left" vertical="center"/>
      <protection locked="0"/>
    </xf>
    <xf numFmtId="3" fontId="15" fillId="0" borderId="13" xfId="5" applyNumberFormat="1" applyFont="1" applyFill="1" applyBorder="1" applyAlignment="1" applyProtection="1">
      <alignment horizontal="right" vertical="center"/>
      <protection locked="0"/>
    </xf>
    <xf numFmtId="0" fontId="31" fillId="0" borderId="5" xfId="5" applyFont="1" applyFill="1" applyBorder="1" applyAlignment="1" applyProtection="1">
      <alignment horizontal="left" vertical="center"/>
      <protection locked="0"/>
    </xf>
    <xf numFmtId="3" fontId="31" fillId="0" borderId="5" xfId="5" applyNumberFormat="1" applyFont="1" applyFill="1" applyBorder="1" applyAlignment="1" applyProtection="1">
      <alignment horizontal="right" vertical="center"/>
      <protection locked="0"/>
    </xf>
    <xf numFmtId="0" fontId="4" fillId="0" borderId="13" xfId="5" applyFont="1" applyFill="1" applyBorder="1" applyAlignment="1" applyProtection="1">
      <alignment vertical="center"/>
      <protection locked="0"/>
    </xf>
    <xf numFmtId="0" fontId="30" fillId="0" borderId="27" xfId="5" applyFont="1" applyFill="1" applyBorder="1" applyAlignment="1" applyProtection="1">
      <alignment horizontal="left" vertical="center"/>
      <protection locked="0"/>
    </xf>
    <xf numFmtId="3" fontId="30" fillId="0" borderId="27" xfId="5" applyNumberFormat="1" applyFont="1" applyFill="1" applyBorder="1" applyAlignment="1" applyProtection="1">
      <alignment horizontal="right" vertical="center"/>
      <protection locked="0"/>
    </xf>
    <xf numFmtId="0" fontId="30" fillId="0" borderId="13" xfId="5" applyFont="1" applyFill="1" applyBorder="1" applyAlignment="1" applyProtection="1">
      <alignment horizontal="left" vertical="center"/>
      <protection locked="0"/>
    </xf>
    <xf numFmtId="3" fontId="30" fillId="0" borderId="5" xfId="5" applyNumberFormat="1" applyFont="1" applyFill="1" applyBorder="1" applyAlignment="1" applyProtection="1">
      <alignment horizontal="right" vertical="center"/>
      <protection locked="0"/>
    </xf>
    <xf numFmtId="3" fontId="27" fillId="8" borderId="15" xfId="5" applyNumberFormat="1" applyFont="1" applyFill="1" applyBorder="1" applyAlignment="1">
      <alignment vertical="center"/>
    </xf>
    <xf numFmtId="3" fontId="27" fillId="9" borderId="15" xfId="5" applyNumberFormat="1" applyFont="1" applyFill="1" applyBorder="1" applyAlignment="1">
      <alignment vertical="center"/>
    </xf>
    <xf numFmtId="3" fontId="4" fillId="0" borderId="25" xfId="5" applyNumberFormat="1" applyFont="1" applyFill="1" applyBorder="1" applyAlignment="1" applyProtection="1">
      <alignment horizontal="right" vertical="center"/>
      <protection locked="0"/>
    </xf>
    <xf numFmtId="0" fontId="30" fillId="0" borderId="27" xfId="5" applyFont="1" applyFill="1" applyBorder="1" applyAlignment="1" applyProtection="1">
      <alignment horizontal="left" vertical="center" wrapText="1"/>
      <protection locked="0"/>
    </xf>
    <xf numFmtId="0" fontId="15" fillId="0" borderId="8" xfId="5" applyFont="1" applyFill="1" applyBorder="1" applyAlignment="1" applyProtection="1">
      <alignment horizontal="left" vertical="center"/>
      <protection locked="0"/>
    </xf>
    <xf numFmtId="3" fontId="15" fillId="0" borderId="8" xfId="5" applyNumberFormat="1" applyFont="1" applyFill="1" applyBorder="1" applyAlignment="1" applyProtection="1">
      <alignment horizontal="right" vertical="center"/>
      <protection locked="0"/>
    </xf>
    <xf numFmtId="0" fontId="30" fillId="0" borderId="28" xfId="5" applyFont="1" applyFill="1" applyBorder="1" applyAlignment="1" applyProtection="1">
      <alignment horizontal="left" vertical="center"/>
      <protection locked="0"/>
    </xf>
    <xf numFmtId="0" fontId="4" fillId="0" borderId="5" xfId="5" applyFont="1" applyFill="1" applyBorder="1" applyAlignment="1" applyProtection="1">
      <alignment vertical="center"/>
      <protection locked="0"/>
    </xf>
    <xf numFmtId="0" fontId="30" fillId="0" borderId="5" xfId="5" applyFont="1" applyFill="1" applyBorder="1" applyAlignment="1" applyProtection="1">
      <alignment horizontal="left" vertical="center"/>
      <protection locked="0"/>
    </xf>
    <xf numFmtId="3" fontId="30" fillId="0" borderId="13" xfId="5" applyNumberFormat="1" applyFont="1" applyFill="1" applyBorder="1" applyAlignment="1" applyProtection="1">
      <alignment horizontal="right" vertical="center"/>
      <protection locked="0"/>
    </xf>
    <xf numFmtId="0" fontId="4" fillId="0" borderId="0" xfId="5" applyFont="1" applyAlignment="1"/>
    <xf numFmtId="0" fontId="15" fillId="0" borderId="9" xfId="5" applyFont="1" applyBorder="1" applyAlignment="1">
      <alignment horizontal="right"/>
    </xf>
    <xf numFmtId="3" fontId="15" fillId="0" borderId="14" xfId="5" applyNumberFormat="1" applyFont="1" applyBorder="1"/>
    <xf numFmtId="3" fontId="15" fillId="0" borderId="10" xfId="5" applyNumberFormat="1" applyFont="1" applyBorder="1"/>
    <xf numFmtId="0" fontId="15" fillId="0" borderId="0" xfId="5" applyFont="1" applyAlignment="1">
      <alignment horizontal="right"/>
    </xf>
    <xf numFmtId="0" fontId="15" fillId="0" borderId="0" xfId="5" applyFont="1" applyFill="1" applyBorder="1" applyAlignment="1">
      <alignment horizontal="right"/>
    </xf>
    <xf numFmtId="0" fontId="19" fillId="6" borderId="14" xfId="1" applyFont="1" applyFill="1" applyBorder="1" applyAlignment="1">
      <alignment horizontal="left" vertical="center" wrapText="1"/>
    </xf>
    <xf numFmtId="0" fontId="19" fillId="6" borderId="10" xfId="1" applyFont="1" applyFill="1" applyBorder="1" applyAlignment="1">
      <alignment horizontal="left" vertical="center" wrapText="1"/>
    </xf>
    <xf numFmtId="49" fontId="16" fillId="5" borderId="16" xfId="1" applyNumberFormat="1" applyFont="1" applyFill="1" applyBorder="1" applyAlignment="1">
      <alignment horizontal="left" vertical="center"/>
    </xf>
    <xf numFmtId="49" fontId="16" fillId="5" borderId="17" xfId="1" applyNumberFormat="1" applyFont="1" applyFill="1" applyBorder="1" applyAlignment="1">
      <alignment horizontal="left" vertical="center"/>
    </xf>
    <xf numFmtId="49" fontId="16" fillId="5" borderId="18" xfId="1" applyNumberFormat="1" applyFont="1" applyFill="1" applyBorder="1" applyAlignment="1">
      <alignment horizontal="left" vertical="center"/>
    </xf>
    <xf numFmtId="0" fontId="16" fillId="5" borderId="0" xfId="1" applyFont="1" applyFill="1" applyBorder="1" applyAlignment="1">
      <alignment horizontal="left" vertical="center" wrapText="1"/>
    </xf>
    <xf numFmtId="0" fontId="13" fillId="0" borderId="9" xfId="2" quotePrefix="1" applyFont="1" applyFill="1" applyBorder="1" applyAlignment="1" applyProtection="1">
      <alignment horizontal="center" vertical="center"/>
      <protection locked="0"/>
    </xf>
    <xf numFmtId="0" fontId="13" fillId="0" borderId="10" xfId="2" quotePrefix="1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left" vertical="center"/>
      <protection locked="0"/>
    </xf>
    <xf numFmtId="0" fontId="9" fillId="0" borderId="21" xfId="2" applyFont="1" applyFill="1" applyBorder="1" applyAlignment="1" applyProtection="1">
      <alignment horizontal="left" vertical="center"/>
      <protection locked="0"/>
    </xf>
    <xf numFmtId="0" fontId="9" fillId="0" borderId="22" xfId="2" applyFont="1" applyFill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11" fillId="0" borderId="2" xfId="2" quotePrefix="1" applyFont="1" applyFill="1" applyBorder="1" applyAlignment="1" applyProtection="1">
      <alignment horizontal="center" vertical="center"/>
      <protection locked="0"/>
    </xf>
    <xf numFmtId="0" fontId="11" fillId="0" borderId="3" xfId="2" quotePrefix="1" applyFont="1" applyFill="1" applyBorder="1" applyAlignment="1" applyProtection="1">
      <alignment horizontal="center" vertical="center"/>
      <protection locked="0"/>
    </xf>
    <xf numFmtId="0" fontId="11" fillId="0" borderId="6" xfId="2" quotePrefix="1" applyFont="1" applyFill="1" applyBorder="1" applyAlignment="1" applyProtection="1">
      <alignment horizontal="center" vertical="center"/>
      <protection locked="0"/>
    </xf>
    <xf numFmtId="0" fontId="11" fillId="0" borderId="0" xfId="2" quotePrefix="1" applyFont="1" applyFill="1" applyBorder="1" applyAlignment="1" applyProtection="1">
      <alignment horizontal="center" vertical="center"/>
      <protection locked="0"/>
    </xf>
    <xf numFmtId="0" fontId="11" fillId="0" borderId="11" xfId="2" quotePrefix="1" applyFont="1" applyFill="1" applyBorder="1" applyAlignment="1" applyProtection="1">
      <alignment horizontal="center" vertical="center"/>
      <protection locked="0"/>
    </xf>
    <xf numFmtId="0" fontId="11" fillId="0" borderId="12" xfId="2" quotePrefix="1" applyFont="1" applyFill="1" applyBorder="1" applyAlignment="1" applyProtection="1">
      <alignment horizontal="center" vertical="center"/>
      <protection locked="0"/>
    </xf>
    <xf numFmtId="3" fontId="11" fillId="0" borderId="4" xfId="3" quotePrefix="1" applyNumberFormat="1" applyFont="1" applyFill="1" applyBorder="1" applyAlignment="1" applyProtection="1">
      <alignment horizontal="center" vertical="center" wrapText="1"/>
      <protection locked="0"/>
    </xf>
    <xf numFmtId="3" fontId="11" fillId="0" borderId="8" xfId="3" quotePrefix="1" applyNumberFormat="1" applyFont="1" applyFill="1" applyBorder="1" applyAlignment="1" applyProtection="1">
      <alignment horizontal="center" vertical="center" wrapText="1"/>
      <protection locked="0"/>
    </xf>
    <xf numFmtId="3" fontId="11" fillId="0" borderId="13" xfId="3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/>
      <protection locked="0"/>
    </xf>
    <xf numFmtId="0" fontId="11" fillId="0" borderId="4" xfId="3" quotePrefix="1" applyFont="1" applyFill="1" applyBorder="1" applyAlignment="1" applyProtection="1">
      <alignment horizontal="center" vertical="center" wrapText="1"/>
      <protection locked="0"/>
    </xf>
    <xf numFmtId="0" fontId="11" fillId="0" borderId="8" xfId="3" quotePrefix="1" applyFont="1" applyFill="1" applyBorder="1" applyAlignment="1" applyProtection="1">
      <alignment horizontal="center" vertical="center" wrapText="1"/>
      <protection locked="0"/>
    </xf>
    <xf numFmtId="0" fontId="11" fillId="0" borderId="13" xfId="3" quotePrefix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11" fillId="0" borderId="10" xfId="1" applyFont="1" applyFill="1" applyBorder="1" applyAlignment="1" applyProtection="1">
      <alignment horizontal="center" vertical="center"/>
      <protection locked="0"/>
    </xf>
    <xf numFmtId="0" fontId="11" fillId="0" borderId="4" xfId="2" quotePrefix="1" applyFont="1" applyFill="1" applyBorder="1" applyAlignment="1" applyProtection="1">
      <alignment horizontal="center" vertical="center"/>
      <protection locked="0"/>
    </xf>
    <xf numFmtId="0" fontId="11" fillId="0" borderId="8" xfId="2" quotePrefix="1" applyFont="1" applyFill="1" applyBorder="1" applyAlignment="1" applyProtection="1">
      <alignment horizontal="center" vertical="center"/>
      <protection locked="0"/>
    </xf>
    <xf numFmtId="0" fontId="11" fillId="0" borderId="13" xfId="2" quotePrefix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left" wrapText="1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26" fillId="0" borderId="0" xfId="5" applyFont="1" applyAlignment="1">
      <alignment horizontal="center" wrapText="1"/>
    </xf>
    <xf numFmtId="0" fontId="27" fillId="7" borderId="19" xfId="5" quotePrefix="1" applyFont="1" applyFill="1" applyBorder="1" applyAlignment="1">
      <alignment horizontal="center" vertical="center"/>
    </xf>
    <xf numFmtId="0" fontId="27" fillId="8" borderId="24" xfId="5" quotePrefix="1" applyFont="1" applyFill="1" applyBorder="1" applyAlignment="1">
      <alignment horizontal="center" vertical="center"/>
    </xf>
    <xf numFmtId="0" fontId="27" fillId="8" borderId="15" xfId="5" quotePrefix="1" applyFont="1" applyFill="1" applyBorder="1" applyAlignment="1">
      <alignment horizontal="center" vertical="center"/>
    </xf>
    <xf numFmtId="0" fontId="7" fillId="0" borderId="0" xfId="5" applyFont="1" applyAlignment="1" applyProtection="1">
      <alignment horizontal="center" vertical="center" wrapText="1"/>
      <protection locked="0"/>
    </xf>
    <xf numFmtId="0" fontId="24" fillId="0" borderId="0" xfId="5" applyFont="1" applyAlignment="1" applyProtection="1">
      <alignment horizontal="center"/>
      <protection locked="0"/>
    </xf>
    <xf numFmtId="0" fontId="15" fillId="0" borderId="6" xfId="5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3" fontId="18" fillId="0" borderId="4" xfId="3" quotePrefix="1" applyNumberFormat="1" applyFont="1" applyFill="1" applyBorder="1" applyAlignment="1" applyProtection="1">
      <alignment horizontal="center" vertical="center" wrapText="1"/>
      <protection locked="0"/>
    </xf>
    <xf numFmtId="3" fontId="18" fillId="0" borderId="8" xfId="3" quotePrefix="1" applyNumberFormat="1" applyFont="1" applyFill="1" applyBorder="1" applyAlignment="1" applyProtection="1">
      <alignment horizontal="center" vertical="center" wrapText="1"/>
      <protection locked="0"/>
    </xf>
    <xf numFmtId="3" fontId="18" fillId="0" borderId="13" xfId="3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3" quotePrefix="1" applyFont="1" applyFill="1" applyBorder="1" applyAlignment="1" applyProtection="1">
      <alignment horizontal="center" vertical="center" wrapText="1"/>
      <protection locked="0"/>
    </xf>
    <xf numFmtId="0" fontId="18" fillId="0" borderId="8" xfId="3" quotePrefix="1" applyFont="1" applyFill="1" applyBorder="1" applyAlignment="1" applyProtection="1">
      <alignment horizontal="center" vertical="center" wrapText="1"/>
      <protection locked="0"/>
    </xf>
    <xf numFmtId="0" fontId="18" fillId="0" borderId="13" xfId="3" quotePrefix="1" applyFont="1" applyFill="1" applyBorder="1" applyAlignment="1" applyProtection="1">
      <alignment horizontal="center" vertical="center" wrapText="1"/>
      <protection locked="0"/>
    </xf>
    <xf numFmtId="0" fontId="4" fillId="0" borderId="0" xfId="5" applyAlignment="1">
      <alignment horizontal="center" wrapText="1"/>
    </xf>
    <xf numFmtId="3" fontId="18" fillId="0" borderId="6" xfId="3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ny" xfId="0" builtinId="0"/>
    <cellStyle name="Normalny 2" xfId="1"/>
    <cellStyle name="Normalny 3" xfId="5"/>
    <cellStyle name="SAPBEXchaText" xfId="2"/>
    <cellStyle name="SAPBEXHLevel0X" xfId="3"/>
    <cellStyle name="SAPBEXHLevel1X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7</xdr:row>
      <xdr:rowOff>28575</xdr:rowOff>
    </xdr:from>
    <xdr:to>
      <xdr:col>9</xdr:col>
      <xdr:colOff>447675</xdr:colOff>
      <xdr:row>8</xdr:row>
      <xdr:rowOff>171450</xdr:rowOff>
    </xdr:to>
    <xdr:cxnSp macro="">
      <xdr:nvCxnSpPr>
        <xdr:cNvPr id="2" name="Łącznik prosty ze strzałką 1"/>
        <xdr:cNvCxnSpPr/>
      </xdr:nvCxnSpPr>
      <xdr:spPr>
        <a:xfrm flipH="1">
          <a:off x="9296400" y="1971675"/>
          <a:ext cx="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7</xdr:row>
      <xdr:rowOff>19050</xdr:rowOff>
    </xdr:from>
    <xdr:to>
      <xdr:col>9</xdr:col>
      <xdr:colOff>466725</xdr:colOff>
      <xdr:row>9</xdr:row>
      <xdr:rowOff>0</xdr:rowOff>
    </xdr:to>
    <xdr:cxnSp macro="">
      <xdr:nvCxnSpPr>
        <xdr:cNvPr id="3" name="Łącznik prosty ze strzałką 2"/>
        <xdr:cNvCxnSpPr/>
      </xdr:nvCxnSpPr>
      <xdr:spPr>
        <a:xfrm flipH="1">
          <a:off x="9296400" y="1962150"/>
          <a:ext cx="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showGridLines="0" tabSelected="1" view="pageBreakPreview" zoomScaleNormal="100" zoomScaleSheetLayoutView="100" workbookViewId="0">
      <selection activeCell="D118" sqref="D118"/>
    </sheetView>
  </sheetViews>
  <sheetFormatPr defaultRowHeight="15" x14ac:dyDescent="0.25"/>
  <cols>
    <col min="1" max="1" width="5" style="1" customWidth="1"/>
    <col min="2" max="2" width="1.85546875" style="1" customWidth="1"/>
    <col min="3" max="3" width="10.140625" style="1" customWidth="1"/>
    <col min="4" max="4" width="43.7109375" style="1" customWidth="1"/>
    <col min="5" max="5" width="13.5703125" style="1" customWidth="1"/>
    <col min="6" max="6" width="12.5703125" style="1" customWidth="1"/>
    <col min="7" max="7" width="14.7109375" style="1" customWidth="1"/>
    <col min="8" max="8" width="13.85546875" style="1" customWidth="1"/>
    <col min="9" max="9" width="13" style="1" customWidth="1"/>
    <col min="10" max="10" width="13.28515625" style="1" customWidth="1"/>
    <col min="11" max="12" width="9.140625" style="1"/>
    <col min="13" max="18" width="9.140625" style="1" hidden="1" customWidth="1"/>
    <col min="19" max="256" width="9.140625" style="1"/>
    <col min="257" max="257" width="5" style="1" customWidth="1"/>
    <col min="258" max="258" width="1.85546875" style="1" customWidth="1"/>
    <col min="259" max="259" width="7.85546875" style="1" customWidth="1"/>
    <col min="260" max="260" width="29" style="1" customWidth="1"/>
    <col min="261" max="261" width="17.140625" style="1" customWidth="1"/>
    <col min="262" max="262" width="17.42578125" style="1" customWidth="1"/>
    <col min="263" max="263" width="17.140625" style="1" customWidth="1"/>
    <col min="264" max="264" width="16.42578125" style="1" customWidth="1"/>
    <col min="265" max="265" width="16.140625" style="1" customWidth="1"/>
    <col min="266" max="266" width="16.42578125" style="1" customWidth="1"/>
    <col min="267" max="268" width="9.140625" style="1"/>
    <col min="269" max="274" width="0" style="1" hidden="1" customWidth="1"/>
    <col min="275" max="512" width="9.140625" style="1"/>
    <col min="513" max="513" width="5" style="1" customWidth="1"/>
    <col min="514" max="514" width="1.85546875" style="1" customWidth="1"/>
    <col min="515" max="515" width="7.85546875" style="1" customWidth="1"/>
    <col min="516" max="516" width="29" style="1" customWidth="1"/>
    <col min="517" max="517" width="17.140625" style="1" customWidth="1"/>
    <col min="518" max="518" width="17.42578125" style="1" customWidth="1"/>
    <col min="519" max="519" width="17.140625" style="1" customWidth="1"/>
    <col min="520" max="520" width="16.42578125" style="1" customWidth="1"/>
    <col min="521" max="521" width="16.140625" style="1" customWidth="1"/>
    <col min="522" max="522" width="16.42578125" style="1" customWidth="1"/>
    <col min="523" max="524" width="9.140625" style="1"/>
    <col min="525" max="530" width="0" style="1" hidden="1" customWidth="1"/>
    <col min="531" max="768" width="9.140625" style="1"/>
    <col min="769" max="769" width="5" style="1" customWidth="1"/>
    <col min="770" max="770" width="1.85546875" style="1" customWidth="1"/>
    <col min="771" max="771" width="7.85546875" style="1" customWidth="1"/>
    <col min="772" max="772" width="29" style="1" customWidth="1"/>
    <col min="773" max="773" width="17.140625" style="1" customWidth="1"/>
    <col min="774" max="774" width="17.42578125" style="1" customWidth="1"/>
    <col min="775" max="775" width="17.140625" style="1" customWidth="1"/>
    <col min="776" max="776" width="16.42578125" style="1" customWidth="1"/>
    <col min="777" max="777" width="16.140625" style="1" customWidth="1"/>
    <col min="778" max="778" width="16.42578125" style="1" customWidth="1"/>
    <col min="779" max="780" width="9.140625" style="1"/>
    <col min="781" max="786" width="0" style="1" hidden="1" customWidth="1"/>
    <col min="787" max="1024" width="9.140625" style="1"/>
    <col min="1025" max="1025" width="5" style="1" customWidth="1"/>
    <col min="1026" max="1026" width="1.85546875" style="1" customWidth="1"/>
    <col min="1027" max="1027" width="7.85546875" style="1" customWidth="1"/>
    <col min="1028" max="1028" width="29" style="1" customWidth="1"/>
    <col min="1029" max="1029" width="17.140625" style="1" customWidth="1"/>
    <col min="1030" max="1030" width="17.42578125" style="1" customWidth="1"/>
    <col min="1031" max="1031" width="17.140625" style="1" customWidth="1"/>
    <col min="1032" max="1032" width="16.42578125" style="1" customWidth="1"/>
    <col min="1033" max="1033" width="16.140625" style="1" customWidth="1"/>
    <col min="1034" max="1034" width="16.42578125" style="1" customWidth="1"/>
    <col min="1035" max="1036" width="9.140625" style="1"/>
    <col min="1037" max="1042" width="0" style="1" hidden="1" customWidth="1"/>
    <col min="1043" max="1280" width="9.140625" style="1"/>
    <col min="1281" max="1281" width="5" style="1" customWidth="1"/>
    <col min="1282" max="1282" width="1.85546875" style="1" customWidth="1"/>
    <col min="1283" max="1283" width="7.85546875" style="1" customWidth="1"/>
    <col min="1284" max="1284" width="29" style="1" customWidth="1"/>
    <col min="1285" max="1285" width="17.140625" style="1" customWidth="1"/>
    <col min="1286" max="1286" width="17.42578125" style="1" customWidth="1"/>
    <col min="1287" max="1287" width="17.140625" style="1" customWidth="1"/>
    <col min="1288" max="1288" width="16.42578125" style="1" customWidth="1"/>
    <col min="1289" max="1289" width="16.140625" style="1" customWidth="1"/>
    <col min="1290" max="1290" width="16.42578125" style="1" customWidth="1"/>
    <col min="1291" max="1292" width="9.140625" style="1"/>
    <col min="1293" max="1298" width="0" style="1" hidden="1" customWidth="1"/>
    <col min="1299" max="1536" width="9.140625" style="1"/>
    <col min="1537" max="1537" width="5" style="1" customWidth="1"/>
    <col min="1538" max="1538" width="1.85546875" style="1" customWidth="1"/>
    <col min="1539" max="1539" width="7.85546875" style="1" customWidth="1"/>
    <col min="1540" max="1540" width="29" style="1" customWidth="1"/>
    <col min="1541" max="1541" width="17.140625" style="1" customWidth="1"/>
    <col min="1542" max="1542" width="17.42578125" style="1" customWidth="1"/>
    <col min="1543" max="1543" width="17.140625" style="1" customWidth="1"/>
    <col min="1544" max="1544" width="16.42578125" style="1" customWidth="1"/>
    <col min="1545" max="1545" width="16.140625" style="1" customWidth="1"/>
    <col min="1546" max="1546" width="16.42578125" style="1" customWidth="1"/>
    <col min="1547" max="1548" width="9.140625" style="1"/>
    <col min="1549" max="1554" width="0" style="1" hidden="1" customWidth="1"/>
    <col min="1555" max="1792" width="9.140625" style="1"/>
    <col min="1793" max="1793" width="5" style="1" customWidth="1"/>
    <col min="1794" max="1794" width="1.85546875" style="1" customWidth="1"/>
    <col min="1795" max="1795" width="7.85546875" style="1" customWidth="1"/>
    <col min="1796" max="1796" width="29" style="1" customWidth="1"/>
    <col min="1797" max="1797" width="17.140625" style="1" customWidth="1"/>
    <col min="1798" max="1798" width="17.42578125" style="1" customWidth="1"/>
    <col min="1799" max="1799" width="17.140625" style="1" customWidth="1"/>
    <col min="1800" max="1800" width="16.42578125" style="1" customWidth="1"/>
    <col min="1801" max="1801" width="16.140625" style="1" customWidth="1"/>
    <col min="1802" max="1802" width="16.42578125" style="1" customWidth="1"/>
    <col min="1803" max="1804" width="9.140625" style="1"/>
    <col min="1805" max="1810" width="0" style="1" hidden="1" customWidth="1"/>
    <col min="1811" max="2048" width="9.140625" style="1"/>
    <col min="2049" max="2049" width="5" style="1" customWidth="1"/>
    <col min="2050" max="2050" width="1.85546875" style="1" customWidth="1"/>
    <col min="2051" max="2051" width="7.85546875" style="1" customWidth="1"/>
    <col min="2052" max="2052" width="29" style="1" customWidth="1"/>
    <col min="2053" max="2053" width="17.140625" style="1" customWidth="1"/>
    <col min="2054" max="2054" width="17.42578125" style="1" customWidth="1"/>
    <col min="2055" max="2055" width="17.140625" style="1" customWidth="1"/>
    <col min="2056" max="2056" width="16.42578125" style="1" customWidth="1"/>
    <col min="2057" max="2057" width="16.140625" style="1" customWidth="1"/>
    <col min="2058" max="2058" width="16.42578125" style="1" customWidth="1"/>
    <col min="2059" max="2060" width="9.140625" style="1"/>
    <col min="2061" max="2066" width="0" style="1" hidden="1" customWidth="1"/>
    <col min="2067" max="2304" width="9.140625" style="1"/>
    <col min="2305" max="2305" width="5" style="1" customWidth="1"/>
    <col min="2306" max="2306" width="1.85546875" style="1" customWidth="1"/>
    <col min="2307" max="2307" width="7.85546875" style="1" customWidth="1"/>
    <col min="2308" max="2308" width="29" style="1" customWidth="1"/>
    <col min="2309" max="2309" width="17.140625" style="1" customWidth="1"/>
    <col min="2310" max="2310" width="17.42578125" style="1" customWidth="1"/>
    <col min="2311" max="2311" width="17.140625" style="1" customWidth="1"/>
    <col min="2312" max="2312" width="16.42578125" style="1" customWidth="1"/>
    <col min="2313" max="2313" width="16.140625" style="1" customWidth="1"/>
    <col min="2314" max="2314" width="16.42578125" style="1" customWidth="1"/>
    <col min="2315" max="2316" width="9.140625" style="1"/>
    <col min="2317" max="2322" width="0" style="1" hidden="1" customWidth="1"/>
    <col min="2323" max="2560" width="9.140625" style="1"/>
    <col min="2561" max="2561" width="5" style="1" customWidth="1"/>
    <col min="2562" max="2562" width="1.85546875" style="1" customWidth="1"/>
    <col min="2563" max="2563" width="7.85546875" style="1" customWidth="1"/>
    <col min="2564" max="2564" width="29" style="1" customWidth="1"/>
    <col min="2565" max="2565" width="17.140625" style="1" customWidth="1"/>
    <col min="2566" max="2566" width="17.42578125" style="1" customWidth="1"/>
    <col min="2567" max="2567" width="17.140625" style="1" customWidth="1"/>
    <col min="2568" max="2568" width="16.42578125" style="1" customWidth="1"/>
    <col min="2569" max="2569" width="16.140625" style="1" customWidth="1"/>
    <col min="2570" max="2570" width="16.42578125" style="1" customWidth="1"/>
    <col min="2571" max="2572" width="9.140625" style="1"/>
    <col min="2573" max="2578" width="0" style="1" hidden="1" customWidth="1"/>
    <col min="2579" max="2816" width="9.140625" style="1"/>
    <col min="2817" max="2817" width="5" style="1" customWidth="1"/>
    <col min="2818" max="2818" width="1.85546875" style="1" customWidth="1"/>
    <col min="2819" max="2819" width="7.85546875" style="1" customWidth="1"/>
    <col min="2820" max="2820" width="29" style="1" customWidth="1"/>
    <col min="2821" max="2821" width="17.140625" style="1" customWidth="1"/>
    <col min="2822" max="2822" width="17.42578125" style="1" customWidth="1"/>
    <col min="2823" max="2823" width="17.140625" style="1" customWidth="1"/>
    <col min="2824" max="2824" width="16.42578125" style="1" customWidth="1"/>
    <col min="2825" max="2825" width="16.140625" style="1" customWidth="1"/>
    <col min="2826" max="2826" width="16.42578125" style="1" customWidth="1"/>
    <col min="2827" max="2828" width="9.140625" style="1"/>
    <col min="2829" max="2834" width="0" style="1" hidden="1" customWidth="1"/>
    <col min="2835" max="3072" width="9.140625" style="1"/>
    <col min="3073" max="3073" width="5" style="1" customWidth="1"/>
    <col min="3074" max="3074" width="1.85546875" style="1" customWidth="1"/>
    <col min="3075" max="3075" width="7.85546875" style="1" customWidth="1"/>
    <col min="3076" max="3076" width="29" style="1" customWidth="1"/>
    <col min="3077" max="3077" width="17.140625" style="1" customWidth="1"/>
    <col min="3078" max="3078" width="17.42578125" style="1" customWidth="1"/>
    <col min="3079" max="3079" width="17.140625" style="1" customWidth="1"/>
    <col min="3080" max="3080" width="16.42578125" style="1" customWidth="1"/>
    <col min="3081" max="3081" width="16.140625" style="1" customWidth="1"/>
    <col min="3082" max="3082" width="16.42578125" style="1" customWidth="1"/>
    <col min="3083" max="3084" width="9.140625" style="1"/>
    <col min="3085" max="3090" width="0" style="1" hidden="1" customWidth="1"/>
    <col min="3091" max="3328" width="9.140625" style="1"/>
    <col min="3329" max="3329" width="5" style="1" customWidth="1"/>
    <col min="3330" max="3330" width="1.85546875" style="1" customWidth="1"/>
    <col min="3331" max="3331" width="7.85546875" style="1" customWidth="1"/>
    <col min="3332" max="3332" width="29" style="1" customWidth="1"/>
    <col min="3333" max="3333" width="17.140625" style="1" customWidth="1"/>
    <col min="3334" max="3334" width="17.42578125" style="1" customWidth="1"/>
    <col min="3335" max="3335" width="17.140625" style="1" customWidth="1"/>
    <col min="3336" max="3336" width="16.42578125" style="1" customWidth="1"/>
    <col min="3337" max="3337" width="16.140625" style="1" customWidth="1"/>
    <col min="3338" max="3338" width="16.42578125" style="1" customWidth="1"/>
    <col min="3339" max="3340" width="9.140625" style="1"/>
    <col min="3341" max="3346" width="0" style="1" hidden="1" customWidth="1"/>
    <col min="3347" max="3584" width="9.140625" style="1"/>
    <col min="3585" max="3585" width="5" style="1" customWidth="1"/>
    <col min="3586" max="3586" width="1.85546875" style="1" customWidth="1"/>
    <col min="3587" max="3587" width="7.85546875" style="1" customWidth="1"/>
    <col min="3588" max="3588" width="29" style="1" customWidth="1"/>
    <col min="3589" max="3589" width="17.140625" style="1" customWidth="1"/>
    <col min="3590" max="3590" width="17.42578125" style="1" customWidth="1"/>
    <col min="3591" max="3591" width="17.140625" style="1" customWidth="1"/>
    <col min="3592" max="3592" width="16.42578125" style="1" customWidth="1"/>
    <col min="3593" max="3593" width="16.140625" style="1" customWidth="1"/>
    <col min="3594" max="3594" width="16.42578125" style="1" customWidth="1"/>
    <col min="3595" max="3596" width="9.140625" style="1"/>
    <col min="3597" max="3602" width="0" style="1" hidden="1" customWidth="1"/>
    <col min="3603" max="3840" width="9.140625" style="1"/>
    <col min="3841" max="3841" width="5" style="1" customWidth="1"/>
    <col min="3842" max="3842" width="1.85546875" style="1" customWidth="1"/>
    <col min="3843" max="3843" width="7.85546875" style="1" customWidth="1"/>
    <col min="3844" max="3844" width="29" style="1" customWidth="1"/>
    <col min="3845" max="3845" width="17.140625" style="1" customWidth="1"/>
    <col min="3846" max="3846" width="17.42578125" style="1" customWidth="1"/>
    <col min="3847" max="3847" width="17.140625" style="1" customWidth="1"/>
    <col min="3848" max="3848" width="16.42578125" style="1" customWidth="1"/>
    <col min="3849" max="3849" width="16.140625" style="1" customWidth="1"/>
    <col min="3850" max="3850" width="16.42578125" style="1" customWidth="1"/>
    <col min="3851" max="3852" width="9.140625" style="1"/>
    <col min="3853" max="3858" width="0" style="1" hidden="1" customWidth="1"/>
    <col min="3859" max="4096" width="9.140625" style="1"/>
    <col min="4097" max="4097" width="5" style="1" customWidth="1"/>
    <col min="4098" max="4098" width="1.85546875" style="1" customWidth="1"/>
    <col min="4099" max="4099" width="7.85546875" style="1" customWidth="1"/>
    <col min="4100" max="4100" width="29" style="1" customWidth="1"/>
    <col min="4101" max="4101" width="17.140625" style="1" customWidth="1"/>
    <col min="4102" max="4102" width="17.42578125" style="1" customWidth="1"/>
    <col min="4103" max="4103" width="17.140625" style="1" customWidth="1"/>
    <col min="4104" max="4104" width="16.42578125" style="1" customWidth="1"/>
    <col min="4105" max="4105" width="16.140625" style="1" customWidth="1"/>
    <col min="4106" max="4106" width="16.42578125" style="1" customWidth="1"/>
    <col min="4107" max="4108" width="9.140625" style="1"/>
    <col min="4109" max="4114" width="0" style="1" hidden="1" customWidth="1"/>
    <col min="4115" max="4352" width="9.140625" style="1"/>
    <col min="4353" max="4353" width="5" style="1" customWidth="1"/>
    <col min="4354" max="4354" width="1.85546875" style="1" customWidth="1"/>
    <col min="4355" max="4355" width="7.85546875" style="1" customWidth="1"/>
    <col min="4356" max="4356" width="29" style="1" customWidth="1"/>
    <col min="4357" max="4357" width="17.140625" style="1" customWidth="1"/>
    <col min="4358" max="4358" width="17.42578125" style="1" customWidth="1"/>
    <col min="4359" max="4359" width="17.140625" style="1" customWidth="1"/>
    <col min="4360" max="4360" width="16.42578125" style="1" customWidth="1"/>
    <col min="4361" max="4361" width="16.140625" style="1" customWidth="1"/>
    <col min="4362" max="4362" width="16.42578125" style="1" customWidth="1"/>
    <col min="4363" max="4364" width="9.140625" style="1"/>
    <col min="4365" max="4370" width="0" style="1" hidden="1" customWidth="1"/>
    <col min="4371" max="4608" width="9.140625" style="1"/>
    <col min="4609" max="4609" width="5" style="1" customWidth="1"/>
    <col min="4610" max="4610" width="1.85546875" style="1" customWidth="1"/>
    <col min="4611" max="4611" width="7.85546875" style="1" customWidth="1"/>
    <col min="4612" max="4612" width="29" style="1" customWidth="1"/>
    <col min="4613" max="4613" width="17.140625" style="1" customWidth="1"/>
    <col min="4614" max="4614" width="17.42578125" style="1" customWidth="1"/>
    <col min="4615" max="4615" width="17.140625" style="1" customWidth="1"/>
    <col min="4616" max="4616" width="16.42578125" style="1" customWidth="1"/>
    <col min="4617" max="4617" width="16.140625" style="1" customWidth="1"/>
    <col min="4618" max="4618" width="16.42578125" style="1" customWidth="1"/>
    <col min="4619" max="4620" width="9.140625" style="1"/>
    <col min="4621" max="4626" width="0" style="1" hidden="1" customWidth="1"/>
    <col min="4627" max="4864" width="9.140625" style="1"/>
    <col min="4865" max="4865" width="5" style="1" customWidth="1"/>
    <col min="4866" max="4866" width="1.85546875" style="1" customWidth="1"/>
    <col min="4867" max="4867" width="7.85546875" style="1" customWidth="1"/>
    <col min="4868" max="4868" width="29" style="1" customWidth="1"/>
    <col min="4869" max="4869" width="17.140625" style="1" customWidth="1"/>
    <col min="4870" max="4870" width="17.42578125" style="1" customWidth="1"/>
    <col min="4871" max="4871" width="17.140625" style="1" customWidth="1"/>
    <col min="4872" max="4872" width="16.42578125" style="1" customWidth="1"/>
    <col min="4873" max="4873" width="16.140625" style="1" customWidth="1"/>
    <col min="4874" max="4874" width="16.42578125" style="1" customWidth="1"/>
    <col min="4875" max="4876" width="9.140625" style="1"/>
    <col min="4877" max="4882" width="0" style="1" hidden="1" customWidth="1"/>
    <col min="4883" max="5120" width="9.140625" style="1"/>
    <col min="5121" max="5121" width="5" style="1" customWidth="1"/>
    <col min="5122" max="5122" width="1.85546875" style="1" customWidth="1"/>
    <col min="5123" max="5123" width="7.85546875" style="1" customWidth="1"/>
    <col min="5124" max="5124" width="29" style="1" customWidth="1"/>
    <col min="5125" max="5125" width="17.140625" style="1" customWidth="1"/>
    <col min="5126" max="5126" width="17.42578125" style="1" customWidth="1"/>
    <col min="5127" max="5127" width="17.140625" style="1" customWidth="1"/>
    <col min="5128" max="5128" width="16.42578125" style="1" customWidth="1"/>
    <col min="5129" max="5129" width="16.140625" style="1" customWidth="1"/>
    <col min="5130" max="5130" width="16.42578125" style="1" customWidth="1"/>
    <col min="5131" max="5132" width="9.140625" style="1"/>
    <col min="5133" max="5138" width="0" style="1" hidden="1" customWidth="1"/>
    <col min="5139" max="5376" width="9.140625" style="1"/>
    <col min="5377" max="5377" width="5" style="1" customWidth="1"/>
    <col min="5378" max="5378" width="1.85546875" style="1" customWidth="1"/>
    <col min="5379" max="5379" width="7.85546875" style="1" customWidth="1"/>
    <col min="5380" max="5380" width="29" style="1" customWidth="1"/>
    <col min="5381" max="5381" width="17.140625" style="1" customWidth="1"/>
    <col min="5382" max="5382" width="17.42578125" style="1" customWidth="1"/>
    <col min="5383" max="5383" width="17.140625" style="1" customWidth="1"/>
    <col min="5384" max="5384" width="16.42578125" style="1" customWidth="1"/>
    <col min="5385" max="5385" width="16.140625" style="1" customWidth="1"/>
    <col min="5386" max="5386" width="16.42578125" style="1" customWidth="1"/>
    <col min="5387" max="5388" width="9.140625" style="1"/>
    <col min="5389" max="5394" width="0" style="1" hidden="1" customWidth="1"/>
    <col min="5395" max="5632" width="9.140625" style="1"/>
    <col min="5633" max="5633" width="5" style="1" customWidth="1"/>
    <col min="5634" max="5634" width="1.85546875" style="1" customWidth="1"/>
    <col min="5635" max="5635" width="7.85546875" style="1" customWidth="1"/>
    <col min="5636" max="5636" width="29" style="1" customWidth="1"/>
    <col min="5637" max="5637" width="17.140625" style="1" customWidth="1"/>
    <col min="5638" max="5638" width="17.42578125" style="1" customWidth="1"/>
    <col min="5639" max="5639" width="17.140625" style="1" customWidth="1"/>
    <col min="5640" max="5640" width="16.42578125" style="1" customWidth="1"/>
    <col min="5641" max="5641" width="16.140625" style="1" customWidth="1"/>
    <col min="5642" max="5642" width="16.42578125" style="1" customWidth="1"/>
    <col min="5643" max="5644" width="9.140625" style="1"/>
    <col min="5645" max="5650" width="0" style="1" hidden="1" customWidth="1"/>
    <col min="5651" max="5888" width="9.140625" style="1"/>
    <col min="5889" max="5889" width="5" style="1" customWidth="1"/>
    <col min="5890" max="5890" width="1.85546875" style="1" customWidth="1"/>
    <col min="5891" max="5891" width="7.85546875" style="1" customWidth="1"/>
    <col min="5892" max="5892" width="29" style="1" customWidth="1"/>
    <col min="5893" max="5893" width="17.140625" style="1" customWidth="1"/>
    <col min="5894" max="5894" width="17.42578125" style="1" customWidth="1"/>
    <col min="5895" max="5895" width="17.140625" style="1" customWidth="1"/>
    <col min="5896" max="5896" width="16.42578125" style="1" customWidth="1"/>
    <col min="5897" max="5897" width="16.140625" style="1" customWidth="1"/>
    <col min="5898" max="5898" width="16.42578125" style="1" customWidth="1"/>
    <col min="5899" max="5900" width="9.140625" style="1"/>
    <col min="5901" max="5906" width="0" style="1" hidden="1" customWidth="1"/>
    <col min="5907" max="6144" width="9.140625" style="1"/>
    <col min="6145" max="6145" width="5" style="1" customWidth="1"/>
    <col min="6146" max="6146" width="1.85546875" style="1" customWidth="1"/>
    <col min="6147" max="6147" width="7.85546875" style="1" customWidth="1"/>
    <col min="6148" max="6148" width="29" style="1" customWidth="1"/>
    <col min="6149" max="6149" width="17.140625" style="1" customWidth="1"/>
    <col min="6150" max="6150" width="17.42578125" style="1" customWidth="1"/>
    <col min="6151" max="6151" width="17.140625" style="1" customWidth="1"/>
    <col min="6152" max="6152" width="16.42578125" style="1" customWidth="1"/>
    <col min="6153" max="6153" width="16.140625" style="1" customWidth="1"/>
    <col min="6154" max="6154" width="16.42578125" style="1" customWidth="1"/>
    <col min="6155" max="6156" width="9.140625" style="1"/>
    <col min="6157" max="6162" width="0" style="1" hidden="1" customWidth="1"/>
    <col min="6163" max="6400" width="9.140625" style="1"/>
    <col min="6401" max="6401" width="5" style="1" customWidth="1"/>
    <col min="6402" max="6402" width="1.85546875" style="1" customWidth="1"/>
    <col min="6403" max="6403" width="7.85546875" style="1" customWidth="1"/>
    <col min="6404" max="6404" width="29" style="1" customWidth="1"/>
    <col min="6405" max="6405" width="17.140625" style="1" customWidth="1"/>
    <col min="6406" max="6406" width="17.42578125" style="1" customWidth="1"/>
    <col min="6407" max="6407" width="17.140625" style="1" customWidth="1"/>
    <col min="6408" max="6408" width="16.42578125" style="1" customWidth="1"/>
    <col min="6409" max="6409" width="16.140625" style="1" customWidth="1"/>
    <col min="6410" max="6410" width="16.42578125" style="1" customWidth="1"/>
    <col min="6411" max="6412" width="9.140625" style="1"/>
    <col min="6413" max="6418" width="0" style="1" hidden="1" customWidth="1"/>
    <col min="6419" max="6656" width="9.140625" style="1"/>
    <col min="6657" max="6657" width="5" style="1" customWidth="1"/>
    <col min="6658" max="6658" width="1.85546875" style="1" customWidth="1"/>
    <col min="6659" max="6659" width="7.85546875" style="1" customWidth="1"/>
    <col min="6660" max="6660" width="29" style="1" customWidth="1"/>
    <col min="6661" max="6661" width="17.140625" style="1" customWidth="1"/>
    <col min="6662" max="6662" width="17.42578125" style="1" customWidth="1"/>
    <col min="6663" max="6663" width="17.140625" style="1" customWidth="1"/>
    <col min="6664" max="6664" width="16.42578125" style="1" customWidth="1"/>
    <col min="6665" max="6665" width="16.140625" style="1" customWidth="1"/>
    <col min="6666" max="6666" width="16.42578125" style="1" customWidth="1"/>
    <col min="6667" max="6668" width="9.140625" style="1"/>
    <col min="6669" max="6674" width="0" style="1" hidden="1" customWidth="1"/>
    <col min="6675" max="6912" width="9.140625" style="1"/>
    <col min="6913" max="6913" width="5" style="1" customWidth="1"/>
    <col min="6914" max="6914" width="1.85546875" style="1" customWidth="1"/>
    <col min="6915" max="6915" width="7.85546875" style="1" customWidth="1"/>
    <col min="6916" max="6916" width="29" style="1" customWidth="1"/>
    <col min="6917" max="6917" width="17.140625" style="1" customWidth="1"/>
    <col min="6918" max="6918" width="17.42578125" style="1" customWidth="1"/>
    <col min="6919" max="6919" width="17.140625" style="1" customWidth="1"/>
    <col min="6920" max="6920" width="16.42578125" style="1" customWidth="1"/>
    <col min="6921" max="6921" width="16.140625" style="1" customWidth="1"/>
    <col min="6922" max="6922" width="16.42578125" style="1" customWidth="1"/>
    <col min="6923" max="6924" width="9.140625" style="1"/>
    <col min="6925" max="6930" width="0" style="1" hidden="1" customWidth="1"/>
    <col min="6931" max="7168" width="9.140625" style="1"/>
    <col min="7169" max="7169" width="5" style="1" customWidth="1"/>
    <col min="7170" max="7170" width="1.85546875" style="1" customWidth="1"/>
    <col min="7171" max="7171" width="7.85546875" style="1" customWidth="1"/>
    <col min="7172" max="7172" width="29" style="1" customWidth="1"/>
    <col min="7173" max="7173" width="17.140625" style="1" customWidth="1"/>
    <col min="7174" max="7174" width="17.42578125" style="1" customWidth="1"/>
    <col min="7175" max="7175" width="17.140625" style="1" customWidth="1"/>
    <col min="7176" max="7176" width="16.42578125" style="1" customWidth="1"/>
    <col min="7177" max="7177" width="16.140625" style="1" customWidth="1"/>
    <col min="7178" max="7178" width="16.42578125" style="1" customWidth="1"/>
    <col min="7179" max="7180" width="9.140625" style="1"/>
    <col min="7181" max="7186" width="0" style="1" hidden="1" customWidth="1"/>
    <col min="7187" max="7424" width="9.140625" style="1"/>
    <col min="7425" max="7425" width="5" style="1" customWidth="1"/>
    <col min="7426" max="7426" width="1.85546875" style="1" customWidth="1"/>
    <col min="7427" max="7427" width="7.85546875" style="1" customWidth="1"/>
    <col min="7428" max="7428" width="29" style="1" customWidth="1"/>
    <col min="7429" max="7429" width="17.140625" style="1" customWidth="1"/>
    <col min="7430" max="7430" width="17.42578125" style="1" customWidth="1"/>
    <col min="7431" max="7431" width="17.140625" style="1" customWidth="1"/>
    <col min="7432" max="7432" width="16.42578125" style="1" customWidth="1"/>
    <col min="7433" max="7433" width="16.140625" style="1" customWidth="1"/>
    <col min="7434" max="7434" width="16.42578125" style="1" customWidth="1"/>
    <col min="7435" max="7436" width="9.140625" style="1"/>
    <col min="7437" max="7442" width="0" style="1" hidden="1" customWidth="1"/>
    <col min="7443" max="7680" width="9.140625" style="1"/>
    <col min="7681" max="7681" width="5" style="1" customWidth="1"/>
    <col min="7682" max="7682" width="1.85546875" style="1" customWidth="1"/>
    <col min="7683" max="7683" width="7.85546875" style="1" customWidth="1"/>
    <col min="7684" max="7684" width="29" style="1" customWidth="1"/>
    <col min="7685" max="7685" width="17.140625" style="1" customWidth="1"/>
    <col min="7686" max="7686" width="17.42578125" style="1" customWidth="1"/>
    <col min="7687" max="7687" width="17.140625" style="1" customWidth="1"/>
    <col min="7688" max="7688" width="16.42578125" style="1" customWidth="1"/>
    <col min="7689" max="7689" width="16.140625" style="1" customWidth="1"/>
    <col min="7690" max="7690" width="16.42578125" style="1" customWidth="1"/>
    <col min="7691" max="7692" width="9.140625" style="1"/>
    <col min="7693" max="7698" width="0" style="1" hidden="1" customWidth="1"/>
    <col min="7699" max="7936" width="9.140625" style="1"/>
    <col min="7937" max="7937" width="5" style="1" customWidth="1"/>
    <col min="7938" max="7938" width="1.85546875" style="1" customWidth="1"/>
    <col min="7939" max="7939" width="7.85546875" style="1" customWidth="1"/>
    <col min="7940" max="7940" width="29" style="1" customWidth="1"/>
    <col min="7941" max="7941" width="17.140625" style="1" customWidth="1"/>
    <col min="7942" max="7942" width="17.42578125" style="1" customWidth="1"/>
    <col min="7943" max="7943" width="17.140625" style="1" customWidth="1"/>
    <col min="7944" max="7944" width="16.42578125" style="1" customWidth="1"/>
    <col min="7945" max="7945" width="16.140625" style="1" customWidth="1"/>
    <col min="7946" max="7946" width="16.42578125" style="1" customWidth="1"/>
    <col min="7947" max="7948" width="9.140625" style="1"/>
    <col min="7949" max="7954" width="0" style="1" hidden="1" customWidth="1"/>
    <col min="7955" max="8192" width="9.140625" style="1"/>
    <col min="8193" max="8193" width="5" style="1" customWidth="1"/>
    <col min="8194" max="8194" width="1.85546875" style="1" customWidth="1"/>
    <col min="8195" max="8195" width="7.85546875" style="1" customWidth="1"/>
    <col min="8196" max="8196" width="29" style="1" customWidth="1"/>
    <col min="8197" max="8197" width="17.140625" style="1" customWidth="1"/>
    <col min="8198" max="8198" width="17.42578125" style="1" customWidth="1"/>
    <col min="8199" max="8199" width="17.140625" style="1" customWidth="1"/>
    <col min="8200" max="8200" width="16.42578125" style="1" customWidth="1"/>
    <col min="8201" max="8201" width="16.140625" style="1" customWidth="1"/>
    <col min="8202" max="8202" width="16.42578125" style="1" customWidth="1"/>
    <col min="8203" max="8204" width="9.140625" style="1"/>
    <col min="8205" max="8210" width="0" style="1" hidden="1" customWidth="1"/>
    <col min="8211" max="8448" width="9.140625" style="1"/>
    <col min="8449" max="8449" width="5" style="1" customWidth="1"/>
    <col min="8450" max="8450" width="1.85546875" style="1" customWidth="1"/>
    <col min="8451" max="8451" width="7.85546875" style="1" customWidth="1"/>
    <col min="8452" max="8452" width="29" style="1" customWidth="1"/>
    <col min="8453" max="8453" width="17.140625" style="1" customWidth="1"/>
    <col min="8454" max="8454" width="17.42578125" style="1" customWidth="1"/>
    <col min="8455" max="8455" width="17.140625" style="1" customWidth="1"/>
    <col min="8456" max="8456" width="16.42578125" style="1" customWidth="1"/>
    <col min="8457" max="8457" width="16.140625" style="1" customWidth="1"/>
    <col min="8458" max="8458" width="16.42578125" style="1" customWidth="1"/>
    <col min="8459" max="8460" width="9.140625" style="1"/>
    <col min="8461" max="8466" width="0" style="1" hidden="1" customWidth="1"/>
    <col min="8467" max="8704" width="9.140625" style="1"/>
    <col min="8705" max="8705" width="5" style="1" customWidth="1"/>
    <col min="8706" max="8706" width="1.85546875" style="1" customWidth="1"/>
    <col min="8707" max="8707" width="7.85546875" style="1" customWidth="1"/>
    <col min="8708" max="8708" width="29" style="1" customWidth="1"/>
    <col min="8709" max="8709" width="17.140625" style="1" customWidth="1"/>
    <col min="8710" max="8710" width="17.42578125" style="1" customWidth="1"/>
    <col min="8711" max="8711" width="17.140625" style="1" customWidth="1"/>
    <col min="8712" max="8712" width="16.42578125" style="1" customWidth="1"/>
    <col min="8713" max="8713" width="16.140625" style="1" customWidth="1"/>
    <col min="8714" max="8714" width="16.42578125" style="1" customWidth="1"/>
    <col min="8715" max="8716" width="9.140625" style="1"/>
    <col min="8717" max="8722" width="0" style="1" hidden="1" customWidth="1"/>
    <col min="8723" max="8960" width="9.140625" style="1"/>
    <col min="8961" max="8961" width="5" style="1" customWidth="1"/>
    <col min="8962" max="8962" width="1.85546875" style="1" customWidth="1"/>
    <col min="8963" max="8963" width="7.85546875" style="1" customWidth="1"/>
    <col min="8964" max="8964" width="29" style="1" customWidth="1"/>
    <col min="8965" max="8965" width="17.140625" style="1" customWidth="1"/>
    <col min="8966" max="8966" width="17.42578125" style="1" customWidth="1"/>
    <col min="8967" max="8967" width="17.140625" style="1" customWidth="1"/>
    <col min="8968" max="8968" width="16.42578125" style="1" customWidth="1"/>
    <col min="8969" max="8969" width="16.140625" style="1" customWidth="1"/>
    <col min="8970" max="8970" width="16.42578125" style="1" customWidth="1"/>
    <col min="8971" max="8972" width="9.140625" style="1"/>
    <col min="8973" max="8978" width="0" style="1" hidden="1" customWidth="1"/>
    <col min="8979" max="9216" width="9.140625" style="1"/>
    <col min="9217" max="9217" width="5" style="1" customWidth="1"/>
    <col min="9218" max="9218" width="1.85546875" style="1" customWidth="1"/>
    <col min="9219" max="9219" width="7.85546875" style="1" customWidth="1"/>
    <col min="9220" max="9220" width="29" style="1" customWidth="1"/>
    <col min="9221" max="9221" width="17.140625" style="1" customWidth="1"/>
    <col min="9222" max="9222" width="17.42578125" style="1" customWidth="1"/>
    <col min="9223" max="9223" width="17.140625" style="1" customWidth="1"/>
    <col min="9224" max="9224" width="16.42578125" style="1" customWidth="1"/>
    <col min="9225" max="9225" width="16.140625" style="1" customWidth="1"/>
    <col min="9226" max="9226" width="16.42578125" style="1" customWidth="1"/>
    <col min="9227" max="9228" width="9.140625" style="1"/>
    <col min="9229" max="9234" width="0" style="1" hidden="1" customWidth="1"/>
    <col min="9235" max="9472" width="9.140625" style="1"/>
    <col min="9473" max="9473" width="5" style="1" customWidth="1"/>
    <col min="9474" max="9474" width="1.85546875" style="1" customWidth="1"/>
    <col min="9475" max="9475" width="7.85546875" style="1" customWidth="1"/>
    <col min="9476" max="9476" width="29" style="1" customWidth="1"/>
    <col min="9477" max="9477" width="17.140625" style="1" customWidth="1"/>
    <col min="9478" max="9478" width="17.42578125" style="1" customWidth="1"/>
    <col min="9479" max="9479" width="17.140625" style="1" customWidth="1"/>
    <col min="9480" max="9480" width="16.42578125" style="1" customWidth="1"/>
    <col min="9481" max="9481" width="16.140625" style="1" customWidth="1"/>
    <col min="9482" max="9482" width="16.42578125" style="1" customWidth="1"/>
    <col min="9483" max="9484" width="9.140625" style="1"/>
    <col min="9485" max="9490" width="0" style="1" hidden="1" customWidth="1"/>
    <col min="9491" max="9728" width="9.140625" style="1"/>
    <col min="9729" max="9729" width="5" style="1" customWidth="1"/>
    <col min="9730" max="9730" width="1.85546875" style="1" customWidth="1"/>
    <col min="9731" max="9731" width="7.85546875" style="1" customWidth="1"/>
    <col min="9732" max="9732" width="29" style="1" customWidth="1"/>
    <col min="9733" max="9733" width="17.140625" style="1" customWidth="1"/>
    <col min="9734" max="9734" width="17.42578125" style="1" customWidth="1"/>
    <col min="9735" max="9735" width="17.140625" style="1" customWidth="1"/>
    <col min="9736" max="9736" width="16.42578125" style="1" customWidth="1"/>
    <col min="9737" max="9737" width="16.140625" style="1" customWidth="1"/>
    <col min="9738" max="9738" width="16.42578125" style="1" customWidth="1"/>
    <col min="9739" max="9740" width="9.140625" style="1"/>
    <col min="9741" max="9746" width="0" style="1" hidden="1" customWidth="1"/>
    <col min="9747" max="9984" width="9.140625" style="1"/>
    <col min="9985" max="9985" width="5" style="1" customWidth="1"/>
    <col min="9986" max="9986" width="1.85546875" style="1" customWidth="1"/>
    <col min="9987" max="9987" width="7.85546875" style="1" customWidth="1"/>
    <col min="9988" max="9988" width="29" style="1" customWidth="1"/>
    <col min="9989" max="9989" width="17.140625" style="1" customWidth="1"/>
    <col min="9990" max="9990" width="17.42578125" style="1" customWidth="1"/>
    <col min="9991" max="9991" width="17.140625" style="1" customWidth="1"/>
    <col min="9992" max="9992" width="16.42578125" style="1" customWidth="1"/>
    <col min="9993" max="9993" width="16.140625" style="1" customWidth="1"/>
    <col min="9994" max="9994" width="16.42578125" style="1" customWidth="1"/>
    <col min="9995" max="9996" width="9.140625" style="1"/>
    <col min="9997" max="10002" width="0" style="1" hidden="1" customWidth="1"/>
    <col min="10003" max="10240" width="9.140625" style="1"/>
    <col min="10241" max="10241" width="5" style="1" customWidth="1"/>
    <col min="10242" max="10242" width="1.85546875" style="1" customWidth="1"/>
    <col min="10243" max="10243" width="7.85546875" style="1" customWidth="1"/>
    <col min="10244" max="10244" width="29" style="1" customWidth="1"/>
    <col min="10245" max="10245" width="17.140625" style="1" customWidth="1"/>
    <col min="10246" max="10246" width="17.42578125" style="1" customWidth="1"/>
    <col min="10247" max="10247" width="17.140625" style="1" customWidth="1"/>
    <col min="10248" max="10248" width="16.42578125" style="1" customWidth="1"/>
    <col min="10249" max="10249" width="16.140625" style="1" customWidth="1"/>
    <col min="10250" max="10250" width="16.42578125" style="1" customWidth="1"/>
    <col min="10251" max="10252" width="9.140625" style="1"/>
    <col min="10253" max="10258" width="0" style="1" hidden="1" customWidth="1"/>
    <col min="10259" max="10496" width="9.140625" style="1"/>
    <col min="10497" max="10497" width="5" style="1" customWidth="1"/>
    <col min="10498" max="10498" width="1.85546875" style="1" customWidth="1"/>
    <col min="10499" max="10499" width="7.85546875" style="1" customWidth="1"/>
    <col min="10500" max="10500" width="29" style="1" customWidth="1"/>
    <col min="10501" max="10501" width="17.140625" style="1" customWidth="1"/>
    <col min="10502" max="10502" width="17.42578125" style="1" customWidth="1"/>
    <col min="10503" max="10503" width="17.140625" style="1" customWidth="1"/>
    <col min="10504" max="10504" width="16.42578125" style="1" customWidth="1"/>
    <col min="10505" max="10505" width="16.140625" style="1" customWidth="1"/>
    <col min="10506" max="10506" width="16.42578125" style="1" customWidth="1"/>
    <col min="10507" max="10508" width="9.140625" style="1"/>
    <col min="10509" max="10514" width="0" style="1" hidden="1" customWidth="1"/>
    <col min="10515" max="10752" width="9.140625" style="1"/>
    <col min="10753" max="10753" width="5" style="1" customWidth="1"/>
    <col min="10754" max="10754" width="1.85546875" style="1" customWidth="1"/>
    <col min="10755" max="10755" width="7.85546875" style="1" customWidth="1"/>
    <col min="10756" max="10756" width="29" style="1" customWidth="1"/>
    <col min="10757" max="10757" width="17.140625" style="1" customWidth="1"/>
    <col min="10758" max="10758" width="17.42578125" style="1" customWidth="1"/>
    <col min="10759" max="10759" width="17.140625" style="1" customWidth="1"/>
    <col min="10760" max="10760" width="16.42578125" style="1" customWidth="1"/>
    <col min="10761" max="10761" width="16.140625" style="1" customWidth="1"/>
    <col min="10762" max="10762" width="16.42578125" style="1" customWidth="1"/>
    <col min="10763" max="10764" width="9.140625" style="1"/>
    <col min="10765" max="10770" width="0" style="1" hidden="1" customWidth="1"/>
    <col min="10771" max="11008" width="9.140625" style="1"/>
    <col min="11009" max="11009" width="5" style="1" customWidth="1"/>
    <col min="11010" max="11010" width="1.85546875" style="1" customWidth="1"/>
    <col min="11011" max="11011" width="7.85546875" style="1" customWidth="1"/>
    <col min="11012" max="11012" width="29" style="1" customWidth="1"/>
    <col min="11013" max="11013" width="17.140625" style="1" customWidth="1"/>
    <col min="11014" max="11014" width="17.42578125" style="1" customWidth="1"/>
    <col min="11015" max="11015" width="17.140625" style="1" customWidth="1"/>
    <col min="11016" max="11016" width="16.42578125" style="1" customWidth="1"/>
    <col min="11017" max="11017" width="16.140625" style="1" customWidth="1"/>
    <col min="11018" max="11018" width="16.42578125" style="1" customWidth="1"/>
    <col min="11019" max="11020" width="9.140625" style="1"/>
    <col min="11021" max="11026" width="0" style="1" hidden="1" customWidth="1"/>
    <col min="11027" max="11264" width="9.140625" style="1"/>
    <col min="11265" max="11265" width="5" style="1" customWidth="1"/>
    <col min="11266" max="11266" width="1.85546875" style="1" customWidth="1"/>
    <col min="11267" max="11267" width="7.85546875" style="1" customWidth="1"/>
    <col min="11268" max="11268" width="29" style="1" customWidth="1"/>
    <col min="11269" max="11269" width="17.140625" style="1" customWidth="1"/>
    <col min="11270" max="11270" width="17.42578125" style="1" customWidth="1"/>
    <col min="11271" max="11271" width="17.140625" style="1" customWidth="1"/>
    <col min="11272" max="11272" width="16.42578125" style="1" customWidth="1"/>
    <col min="11273" max="11273" width="16.140625" style="1" customWidth="1"/>
    <col min="11274" max="11274" width="16.42578125" style="1" customWidth="1"/>
    <col min="11275" max="11276" width="9.140625" style="1"/>
    <col min="11277" max="11282" width="0" style="1" hidden="1" customWidth="1"/>
    <col min="11283" max="11520" width="9.140625" style="1"/>
    <col min="11521" max="11521" width="5" style="1" customWidth="1"/>
    <col min="11522" max="11522" width="1.85546875" style="1" customWidth="1"/>
    <col min="11523" max="11523" width="7.85546875" style="1" customWidth="1"/>
    <col min="11524" max="11524" width="29" style="1" customWidth="1"/>
    <col min="11525" max="11525" width="17.140625" style="1" customWidth="1"/>
    <col min="11526" max="11526" width="17.42578125" style="1" customWidth="1"/>
    <col min="11527" max="11527" width="17.140625" style="1" customWidth="1"/>
    <col min="11528" max="11528" width="16.42578125" style="1" customWidth="1"/>
    <col min="11529" max="11529" width="16.140625" style="1" customWidth="1"/>
    <col min="11530" max="11530" width="16.42578125" style="1" customWidth="1"/>
    <col min="11531" max="11532" width="9.140625" style="1"/>
    <col min="11533" max="11538" width="0" style="1" hidden="1" customWidth="1"/>
    <col min="11539" max="11776" width="9.140625" style="1"/>
    <col min="11777" max="11777" width="5" style="1" customWidth="1"/>
    <col min="11778" max="11778" width="1.85546875" style="1" customWidth="1"/>
    <col min="11779" max="11779" width="7.85546875" style="1" customWidth="1"/>
    <col min="11780" max="11780" width="29" style="1" customWidth="1"/>
    <col min="11781" max="11781" width="17.140625" style="1" customWidth="1"/>
    <col min="11782" max="11782" width="17.42578125" style="1" customWidth="1"/>
    <col min="11783" max="11783" width="17.140625" style="1" customWidth="1"/>
    <col min="11784" max="11784" width="16.42578125" style="1" customWidth="1"/>
    <col min="11785" max="11785" width="16.140625" style="1" customWidth="1"/>
    <col min="11786" max="11786" width="16.42578125" style="1" customWidth="1"/>
    <col min="11787" max="11788" width="9.140625" style="1"/>
    <col min="11789" max="11794" width="0" style="1" hidden="1" customWidth="1"/>
    <col min="11795" max="12032" width="9.140625" style="1"/>
    <col min="12033" max="12033" width="5" style="1" customWidth="1"/>
    <col min="12034" max="12034" width="1.85546875" style="1" customWidth="1"/>
    <col min="12035" max="12035" width="7.85546875" style="1" customWidth="1"/>
    <col min="12036" max="12036" width="29" style="1" customWidth="1"/>
    <col min="12037" max="12037" width="17.140625" style="1" customWidth="1"/>
    <col min="12038" max="12038" width="17.42578125" style="1" customWidth="1"/>
    <col min="12039" max="12039" width="17.140625" style="1" customWidth="1"/>
    <col min="12040" max="12040" width="16.42578125" style="1" customWidth="1"/>
    <col min="12041" max="12041" width="16.140625" style="1" customWidth="1"/>
    <col min="12042" max="12042" width="16.42578125" style="1" customWidth="1"/>
    <col min="12043" max="12044" width="9.140625" style="1"/>
    <col min="12045" max="12050" width="0" style="1" hidden="1" customWidth="1"/>
    <col min="12051" max="12288" width="9.140625" style="1"/>
    <col min="12289" max="12289" width="5" style="1" customWidth="1"/>
    <col min="12290" max="12290" width="1.85546875" style="1" customWidth="1"/>
    <col min="12291" max="12291" width="7.85546875" style="1" customWidth="1"/>
    <col min="12292" max="12292" width="29" style="1" customWidth="1"/>
    <col min="12293" max="12293" width="17.140625" style="1" customWidth="1"/>
    <col min="12294" max="12294" width="17.42578125" style="1" customWidth="1"/>
    <col min="12295" max="12295" width="17.140625" style="1" customWidth="1"/>
    <col min="12296" max="12296" width="16.42578125" style="1" customWidth="1"/>
    <col min="12297" max="12297" width="16.140625" style="1" customWidth="1"/>
    <col min="12298" max="12298" width="16.42578125" style="1" customWidth="1"/>
    <col min="12299" max="12300" width="9.140625" style="1"/>
    <col min="12301" max="12306" width="0" style="1" hidden="1" customWidth="1"/>
    <col min="12307" max="12544" width="9.140625" style="1"/>
    <col min="12545" max="12545" width="5" style="1" customWidth="1"/>
    <col min="12546" max="12546" width="1.85546875" style="1" customWidth="1"/>
    <col min="12547" max="12547" width="7.85546875" style="1" customWidth="1"/>
    <col min="12548" max="12548" width="29" style="1" customWidth="1"/>
    <col min="12549" max="12549" width="17.140625" style="1" customWidth="1"/>
    <col min="12550" max="12550" width="17.42578125" style="1" customWidth="1"/>
    <col min="12551" max="12551" width="17.140625" style="1" customWidth="1"/>
    <col min="12552" max="12552" width="16.42578125" style="1" customWidth="1"/>
    <col min="12553" max="12553" width="16.140625" style="1" customWidth="1"/>
    <col min="12554" max="12554" width="16.42578125" style="1" customWidth="1"/>
    <col min="12555" max="12556" width="9.140625" style="1"/>
    <col min="12557" max="12562" width="0" style="1" hidden="1" customWidth="1"/>
    <col min="12563" max="12800" width="9.140625" style="1"/>
    <col min="12801" max="12801" width="5" style="1" customWidth="1"/>
    <col min="12802" max="12802" width="1.85546875" style="1" customWidth="1"/>
    <col min="12803" max="12803" width="7.85546875" style="1" customWidth="1"/>
    <col min="12804" max="12804" width="29" style="1" customWidth="1"/>
    <col min="12805" max="12805" width="17.140625" style="1" customWidth="1"/>
    <col min="12806" max="12806" width="17.42578125" style="1" customWidth="1"/>
    <col min="12807" max="12807" width="17.140625" style="1" customWidth="1"/>
    <col min="12808" max="12808" width="16.42578125" style="1" customWidth="1"/>
    <col min="12809" max="12809" width="16.140625" style="1" customWidth="1"/>
    <col min="12810" max="12810" width="16.42578125" style="1" customWidth="1"/>
    <col min="12811" max="12812" width="9.140625" style="1"/>
    <col min="12813" max="12818" width="0" style="1" hidden="1" customWidth="1"/>
    <col min="12819" max="13056" width="9.140625" style="1"/>
    <col min="13057" max="13057" width="5" style="1" customWidth="1"/>
    <col min="13058" max="13058" width="1.85546875" style="1" customWidth="1"/>
    <col min="13059" max="13059" width="7.85546875" style="1" customWidth="1"/>
    <col min="13060" max="13060" width="29" style="1" customWidth="1"/>
    <col min="13061" max="13061" width="17.140625" style="1" customWidth="1"/>
    <col min="13062" max="13062" width="17.42578125" style="1" customWidth="1"/>
    <col min="13063" max="13063" width="17.140625" style="1" customWidth="1"/>
    <col min="13064" max="13064" width="16.42578125" style="1" customWidth="1"/>
    <col min="13065" max="13065" width="16.140625" style="1" customWidth="1"/>
    <col min="13066" max="13066" width="16.42578125" style="1" customWidth="1"/>
    <col min="13067" max="13068" width="9.140625" style="1"/>
    <col min="13069" max="13074" width="0" style="1" hidden="1" customWidth="1"/>
    <col min="13075" max="13312" width="9.140625" style="1"/>
    <col min="13313" max="13313" width="5" style="1" customWidth="1"/>
    <col min="13314" max="13314" width="1.85546875" style="1" customWidth="1"/>
    <col min="13315" max="13315" width="7.85546875" style="1" customWidth="1"/>
    <col min="13316" max="13316" width="29" style="1" customWidth="1"/>
    <col min="13317" max="13317" width="17.140625" style="1" customWidth="1"/>
    <col min="13318" max="13318" width="17.42578125" style="1" customWidth="1"/>
    <col min="13319" max="13319" width="17.140625" style="1" customWidth="1"/>
    <col min="13320" max="13320" width="16.42578125" style="1" customWidth="1"/>
    <col min="13321" max="13321" width="16.140625" style="1" customWidth="1"/>
    <col min="13322" max="13322" width="16.42578125" style="1" customWidth="1"/>
    <col min="13323" max="13324" width="9.140625" style="1"/>
    <col min="13325" max="13330" width="0" style="1" hidden="1" customWidth="1"/>
    <col min="13331" max="13568" width="9.140625" style="1"/>
    <col min="13569" max="13569" width="5" style="1" customWidth="1"/>
    <col min="13570" max="13570" width="1.85546875" style="1" customWidth="1"/>
    <col min="13571" max="13571" width="7.85546875" style="1" customWidth="1"/>
    <col min="13572" max="13572" width="29" style="1" customWidth="1"/>
    <col min="13573" max="13573" width="17.140625" style="1" customWidth="1"/>
    <col min="13574" max="13574" width="17.42578125" style="1" customWidth="1"/>
    <col min="13575" max="13575" width="17.140625" style="1" customWidth="1"/>
    <col min="13576" max="13576" width="16.42578125" style="1" customWidth="1"/>
    <col min="13577" max="13577" width="16.140625" style="1" customWidth="1"/>
    <col min="13578" max="13578" width="16.42578125" style="1" customWidth="1"/>
    <col min="13579" max="13580" width="9.140625" style="1"/>
    <col min="13581" max="13586" width="0" style="1" hidden="1" customWidth="1"/>
    <col min="13587" max="13824" width="9.140625" style="1"/>
    <col min="13825" max="13825" width="5" style="1" customWidth="1"/>
    <col min="13826" max="13826" width="1.85546875" style="1" customWidth="1"/>
    <col min="13827" max="13827" width="7.85546875" style="1" customWidth="1"/>
    <col min="13828" max="13828" width="29" style="1" customWidth="1"/>
    <col min="13829" max="13829" width="17.140625" style="1" customWidth="1"/>
    <col min="13830" max="13830" width="17.42578125" style="1" customWidth="1"/>
    <col min="13831" max="13831" width="17.140625" style="1" customWidth="1"/>
    <col min="13832" max="13832" width="16.42578125" style="1" customWidth="1"/>
    <col min="13833" max="13833" width="16.140625" style="1" customWidth="1"/>
    <col min="13834" max="13834" width="16.42578125" style="1" customWidth="1"/>
    <col min="13835" max="13836" width="9.140625" style="1"/>
    <col min="13837" max="13842" width="0" style="1" hidden="1" customWidth="1"/>
    <col min="13843" max="14080" width="9.140625" style="1"/>
    <col min="14081" max="14081" width="5" style="1" customWidth="1"/>
    <col min="14082" max="14082" width="1.85546875" style="1" customWidth="1"/>
    <col min="14083" max="14083" width="7.85546875" style="1" customWidth="1"/>
    <col min="14084" max="14084" width="29" style="1" customWidth="1"/>
    <col min="14085" max="14085" width="17.140625" style="1" customWidth="1"/>
    <col min="14086" max="14086" width="17.42578125" style="1" customWidth="1"/>
    <col min="14087" max="14087" width="17.140625" style="1" customWidth="1"/>
    <col min="14088" max="14088" width="16.42578125" style="1" customWidth="1"/>
    <col min="14089" max="14089" width="16.140625" style="1" customWidth="1"/>
    <col min="14090" max="14090" width="16.42578125" style="1" customWidth="1"/>
    <col min="14091" max="14092" width="9.140625" style="1"/>
    <col min="14093" max="14098" width="0" style="1" hidden="1" customWidth="1"/>
    <col min="14099" max="14336" width="9.140625" style="1"/>
    <col min="14337" max="14337" width="5" style="1" customWidth="1"/>
    <col min="14338" max="14338" width="1.85546875" style="1" customWidth="1"/>
    <col min="14339" max="14339" width="7.85546875" style="1" customWidth="1"/>
    <col min="14340" max="14340" width="29" style="1" customWidth="1"/>
    <col min="14341" max="14341" width="17.140625" style="1" customWidth="1"/>
    <col min="14342" max="14342" width="17.42578125" style="1" customWidth="1"/>
    <col min="14343" max="14343" width="17.140625" style="1" customWidth="1"/>
    <col min="14344" max="14344" width="16.42578125" style="1" customWidth="1"/>
    <col min="14345" max="14345" width="16.140625" style="1" customWidth="1"/>
    <col min="14346" max="14346" width="16.42578125" style="1" customWidth="1"/>
    <col min="14347" max="14348" width="9.140625" style="1"/>
    <col min="14349" max="14354" width="0" style="1" hidden="1" customWidth="1"/>
    <col min="14355" max="14592" width="9.140625" style="1"/>
    <col min="14593" max="14593" width="5" style="1" customWidth="1"/>
    <col min="14594" max="14594" width="1.85546875" style="1" customWidth="1"/>
    <col min="14595" max="14595" width="7.85546875" style="1" customWidth="1"/>
    <col min="14596" max="14596" width="29" style="1" customWidth="1"/>
    <col min="14597" max="14597" width="17.140625" style="1" customWidth="1"/>
    <col min="14598" max="14598" width="17.42578125" style="1" customWidth="1"/>
    <col min="14599" max="14599" width="17.140625" style="1" customWidth="1"/>
    <col min="14600" max="14600" width="16.42578125" style="1" customWidth="1"/>
    <col min="14601" max="14601" width="16.140625" style="1" customWidth="1"/>
    <col min="14602" max="14602" width="16.42578125" style="1" customWidth="1"/>
    <col min="14603" max="14604" width="9.140625" style="1"/>
    <col min="14605" max="14610" width="0" style="1" hidden="1" customWidth="1"/>
    <col min="14611" max="14848" width="9.140625" style="1"/>
    <col min="14849" max="14849" width="5" style="1" customWidth="1"/>
    <col min="14850" max="14850" width="1.85546875" style="1" customWidth="1"/>
    <col min="14851" max="14851" width="7.85546875" style="1" customWidth="1"/>
    <col min="14852" max="14852" width="29" style="1" customWidth="1"/>
    <col min="14853" max="14853" width="17.140625" style="1" customWidth="1"/>
    <col min="14854" max="14854" width="17.42578125" style="1" customWidth="1"/>
    <col min="14855" max="14855" width="17.140625" style="1" customWidth="1"/>
    <col min="14856" max="14856" width="16.42578125" style="1" customWidth="1"/>
    <col min="14857" max="14857" width="16.140625" style="1" customWidth="1"/>
    <col min="14858" max="14858" width="16.42578125" style="1" customWidth="1"/>
    <col min="14859" max="14860" width="9.140625" style="1"/>
    <col min="14861" max="14866" width="0" style="1" hidden="1" customWidth="1"/>
    <col min="14867" max="15104" width="9.140625" style="1"/>
    <col min="15105" max="15105" width="5" style="1" customWidth="1"/>
    <col min="15106" max="15106" width="1.85546875" style="1" customWidth="1"/>
    <col min="15107" max="15107" width="7.85546875" style="1" customWidth="1"/>
    <col min="15108" max="15108" width="29" style="1" customWidth="1"/>
    <col min="15109" max="15109" width="17.140625" style="1" customWidth="1"/>
    <col min="15110" max="15110" width="17.42578125" style="1" customWidth="1"/>
    <col min="15111" max="15111" width="17.140625" style="1" customWidth="1"/>
    <col min="15112" max="15112" width="16.42578125" style="1" customWidth="1"/>
    <col min="15113" max="15113" width="16.140625" style="1" customWidth="1"/>
    <col min="15114" max="15114" width="16.42578125" style="1" customWidth="1"/>
    <col min="15115" max="15116" width="9.140625" style="1"/>
    <col min="15117" max="15122" width="0" style="1" hidden="1" customWidth="1"/>
    <col min="15123" max="15360" width="9.140625" style="1"/>
    <col min="15361" max="15361" width="5" style="1" customWidth="1"/>
    <col min="15362" max="15362" width="1.85546875" style="1" customWidth="1"/>
    <col min="15363" max="15363" width="7.85546875" style="1" customWidth="1"/>
    <col min="15364" max="15364" width="29" style="1" customWidth="1"/>
    <col min="15365" max="15365" width="17.140625" style="1" customWidth="1"/>
    <col min="15366" max="15366" width="17.42578125" style="1" customWidth="1"/>
    <col min="15367" max="15367" width="17.140625" style="1" customWidth="1"/>
    <col min="15368" max="15368" width="16.42578125" style="1" customWidth="1"/>
    <col min="15369" max="15369" width="16.140625" style="1" customWidth="1"/>
    <col min="15370" max="15370" width="16.42578125" style="1" customWidth="1"/>
    <col min="15371" max="15372" width="9.140625" style="1"/>
    <col min="15373" max="15378" width="0" style="1" hidden="1" customWidth="1"/>
    <col min="15379" max="15616" width="9.140625" style="1"/>
    <col min="15617" max="15617" width="5" style="1" customWidth="1"/>
    <col min="15618" max="15618" width="1.85546875" style="1" customWidth="1"/>
    <col min="15619" max="15619" width="7.85546875" style="1" customWidth="1"/>
    <col min="15620" max="15620" width="29" style="1" customWidth="1"/>
    <col min="15621" max="15621" width="17.140625" style="1" customWidth="1"/>
    <col min="15622" max="15622" width="17.42578125" style="1" customWidth="1"/>
    <col min="15623" max="15623" width="17.140625" style="1" customWidth="1"/>
    <col min="15624" max="15624" width="16.42578125" style="1" customWidth="1"/>
    <col min="15625" max="15625" width="16.140625" style="1" customWidth="1"/>
    <col min="15626" max="15626" width="16.42578125" style="1" customWidth="1"/>
    <col min="15627" max="15628" width="9.140625" style="1"/>
    <col min="15629" max="15634" width="0" style="1" hidden="1" customWidth="1"/>
    <col min="15635" max="15872" width="9.140625" style="1"/>
    <col min="15873" max="15873" width="5" style="1" customWidth="1"/>
    <col min="15874" max="15874" width="1.85546875" style="1" customWidth="1"/>
    <col min="15875" max="15875" width="7.85546875" style="1" customWidth="1"/>
    <col min="15876" max="15876" width="29" style="1" customWidth="1"/>
    <col min="15877" max="15877" width="17.140625" style="1" customWidth="1"/>
    <col min="15878" max="15878" width="17.42578125" style="1" customWidth="1"/>
    <col min="15879" max="15879" width="17.140625" style="1" customWidth="1"/>
    <col min="15880" max="15880" width="16.42578125" style="1" customWidth="1"/>
    <col min="15881" max="15881" width="16.140625" style="1" customWidth="1"/>
    <col min="15882" max="15882" width="16.42578125" style="1" customWidth="1"/>
    <col min="15883" max="15884" width="9.140625" style="1"/>
    <col min="15885" max="15890" width="0" style="1" hidden="1" customWidth="1"/>
    <col min="15891" max="16128" width="9.140625" style="1"/>
    <col min="16129" max="16129" width="5" style="1" customWidth="1"/>
    <col min="16130" max="16130" width="1.85546875" style="1" customWidth="1"/>
    <col min="16131" max="16131" width="7.85546875" style="1" customWidth="1"/>
    <col min="16132" max="16132" width="29" style="1" customWidth="1"/>
    <col min="16133" max="16133" width="17.140625" style="1" customWidth="1"/>
    <col min="16134" max="16134" width="17.42578125" style="1" customWidth="1"/>
    <col min="16135" max="16135" width="17.140625" style="1" customWidth="1"/>
    <col min="16136" max="16136" width="16.42578125" style="1" customWidth="1"/>
    <col min="16137" max="16137" width="16.140625" style="1" customWidth="1"/>
    <col min="16138" max="16138" width="16.42578125" style="1" customWidth="1"/>
    <col min="16139" max="16140" width="9.140625" style="1"/>
    <col min="16141" max="16146" width="0" style="1" hidden="1" customWidth="1"/>
    <col min="16147" max="16384" width="9.140625" style="1"/>
  </cols>
  <sheetData>
    <row r="1" spans="1:21" x14ac:dyDescent="0.25">
      <c r="M1" s="2" t="s">
        <v>0</v>
      </c>
      <c r="N1" s="3"/>
      <c r="O1" s="4">
        <f>YEAR(M1)</f>
        <v>2013</v>
      </c>
      <c r="P1" s="4">
        <f>MONTH(M1)</f>
        <v>12</v>
      </c>
      <c r="Q1" s="4">
        <f>DAY(M1)</f>
        <v>31</v>
      </c>
      <c r="R1" s="4" t="str">
        <f>CONCATENATE(Q1,".",P1,".",O1)</f>
        <v>31.12.2013</v>
      </c>
    </row>
    <row r="2" spans="1:21" ht="16.5" customHeight="1" x14ac:dyDescent="0.3">
      <c r="C2" s="5"/>
      <c r="D2" s="6" t="str">
        <f>CONCATENATE("Zmiany wprowadzone w planie dochodów budżetowych w ",O1," roku")</f>
        <v>Zmiany wprowadzone w planie dochodów budżetowych w 2013 roku</v>
      </c>
      <c r="E2" s="5"/>
      <c r="F2" s="5"/>
      <c r="G2" s="5"/>
      <c r="H2" s="5"/>
      <c r="M2" s="4"/>
      <c r="N2" s="4"/>
      <c r="O2" s="4"/>
      <c r="P2" s="4"/>
    </row>
    <row r="3" spans="1:21" x14ac:dyDescent="0.25">
      <c r="M3" s="4"/>
      <c r="N3" s="4"/>
      <c r="O3" s="4"/>
      <c r="P3" s="4"/>
    </row>
    <row r="4" spans="1:21" ht="18" x14ac:dyDescent="0.25">
      <c r="A4" s="7"/>
      <c r="B4" s="7"/>
      <c r="C4" s="8"/>
      <c r="D4" s="9"/>
      <c r="E4" s="10"/>
      <c r="F4" s="11"/>
      <c r="G4" s="11"/>
      <c r="H4" s="11"/>
      <c r="I4" s="131" t="s">
        <v>1</v>
      </c>
      <c r="J4" s="131"/>
      <c r="M4" s="4"/>
      <c r="N4" s="4"/>
      <c r="O4" s="4"/>
      <c r="P4" s="4"/>
    </row>
    <row r="5" spans="1:21" ht="10.5" customHeight="1" x14ac:dyDescent="0.25">
      <c r="A5" s="12"/>
      <c r="B5" s="13"/>
      <c r="C5" s="14"/>
      <c r="D5" s="15"/>
      <c r="E5" s="16"/>
      <c r="F5" s="17"/>
      <c r="G5" s="17"/>
      <c r="H5" s="17"/>
      <c r="I5" s="17"/>
      <c r="J5" s="18"/>
      <c r="M5" s="4"/>
      <c r="N5" s="4"/>
      <c r="O5" s="4"/>
      <c r="P5" s="4"/>
    </row>
    <row r="6" spans="1:21" x14ac:dyDescent="0.25">
      <c r="A6" s="12"/>
      <c r="B6" s="13"/>
      <c r="C6" s="14"/>
      <c r="D6" s="19"/>
      <c r="E6" s="17"/>
      <c r="F6" s="17"/>
      <c r="G6" s="17"/>
      <c r="H6" s="17"/>
      <c r="I6" s="17"/>
      <c r="J6" s="20" t="s">
        <v>2</v>
      </c>
    </row>
    <row r="7" spans="1:21" ht="20.25" customHeight="1" x14ac:dyDescent="0.25">
      <c r="A7" s="132" t="s">
        <v>3</v>
      </c>
      <c r="B7" s="133"/>
      <c r="C7" s="149" t="s">
        <v>4</v>
      </c>
      <c r="D7" s="149" t="s">
        <v>139</v>
      </c>
      <c r="E7" s="138" t="s">
        <v>5</v>
      </c>
      <c r="F7" s="141" t="s">
        <v>6</v>
      </c>
      <c r="G7" s="141"/>
      <c r="H7" s="141"/>
      <c r="I7" s="141"/>
      <c r="J7" s="142" t="str">
        <f>CONCATENATE("Plan po zmianach wg stanu na     ",R1)</f>
        <v>Plan po zmianach wg stanu na     31.12.2013</v>
      </c>
    </row>
    <row r="8" spans="1:21" ht="21" customHeight="1" x14ac:dyDescent="0.25">
      <c r="A8" s="134"/>
      <c r="B8" s="135"/>
      <c r="C8" s="150"/>
      <c r="D8" s="150"/>
      <c r="E8" s="139"/>
      <c r="F8" s="145" t="s">
        <v>7</v>
      </c>
      <c r="G8" s="146"/>
      <c r="H8" s="147" t="s">
        <v>8</v>
      </c>
      <c r="I8" s="148"/>
      <c r="J8" s="143"/>
    </row>
    <row r="9" spans="1:21" ht="23.25" customHeight="1" x14ac:dyDescent="0.25">
      <c r="A9" s="136"/>
      <c r="B9" s="137"/>
      <c r="C9" s="151"/>
      <c r="D9" s="151"/>
      <c r="E9" s="140"/>
      <c r="F9" s="21" t="s">
        <v>9</v>
      </c>
      <c r="G9" s="21" t="s">
        <v>10</v>
      </c>
      <c r="H9" s="21" t="s">
        <v>11</v>
      </c>
      <c r="I9" s="21" t="s">
        <v>12</v>
      </c>
      <c r="J9" s="144"/>
    </row>
    <row r="10" spans="1:21" ht="15.75" customHeight="1" x14ac:dyDescent="0.25">
      <c r="A10" s="126">
        <v>1</v>
      </c>
      <c r="B10" s="127"/>
      <c r="C10" s="23">
        <v>2</v>
      </c>
      <c r="D10" s="35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3">
        <v>9</v>
      </c>
    </row>
    <row r="11" spans="1:21" ht="24" customHeight="1" thickBot="1" x14ac:dyDescent="0.3">
      <c r="A11" s="128" t="s">
        <v>13</v>
      </c>
      <c r="B11" s="129"/>
      <c r="C11" s="129"/>
      <c r="D11" s="130"/>
      <c r="E11" s="43">
        <f t="shared" ref="E11:J11" si="0">SUM(M11:M109)</f>
        <v>783111238</v>
      </c>
      <c r="F11" s="43">
        <f t="shared" si="0"/>
        <v>66984716</v>
      </c>
      <c r="G11" s="43">
        <f t="shared" si="0"/>
        <v>-118673220</v>
      </c>
      <c r="H11" s="43">
        <f t="shared" si="0"/>
        <v>68767660</v>
      </c>
      <c r="I11" s="43">
        <f t="shared" si="0"/>
        <v>-2974895</v>
      </c>
      <c r="J11" s="43">
        <f t="shared" si="0"/>
        <v>797215499</v>
      </c>
    </row>
    <row r="12" spans="1:21" ht="14.25" customHeight="1" thickTop="1" x14ac:dyDescent="0.25">
      <c r="A12" s="39" t="s">
        <v>14</v>
      </c>
      <c r="B12" s="40"/>
      <c r="C12" s="40"/>
      <c r="D12" s="41"/>
      <c r="E12" s="42"/>
      <c r="F12" s="42"/>
      <c r="G12" s="42"/>
      <c r="H12" s="42"/>
      <c r="I12" s="42"/>
      <c r="J12" s="42"/>
    </row>
    <row r="13" spans="1:21" ht="22.5" customHeight="1" thickBot="1" x14ac:dyDescent="0.3">
      <c r="A13" s="122" t="s">
        <v>140</v>
      </c>
      <c r="B13" s="123"/>
      <c r="C13" s="123"/>
      <c r="D13" s="124"/>
      <c r="E13" s="37">
        <f t="shared" ref="E13:J13" si="1">SUM(M13:M81)</f>
        <v>721535238</v>
      </c>
      <c r="F13" s="38">
        <f t="shared" si="1"/>
        <v>66984716</v>
      </c>
      <c r="G13" s="38">
        <f t="shared" si="1"/>
        <v>-118658220</v>
      </c>
      <c r="H13" s="38">
        <f t="shared" si="1"/>
        <v>29253664</v>
      </c>
      <c r="I13" s="38">
        <f t="shared" si="1"/>
        <v>-839515</v>
      </c>
      <c r="J13" s="38">
        <f t="shared" si="1"/>
        <v>698275883</v>
      </c>
      <c r="S13" s="125"/>
      <c r="T13" s="125"/>
      <c r="U13" s="125"/>
    </row>
    <row r="14" spans="1:21" ht="15" customHeight="1" x14ac:dyDescent="0.25">
      <c r="A14" s="24" t="s">
        <v>15</v>
      </c>
      <c r="B14" s="25"/>
      <c r="C14" s="25"/>
      <c r="D14" s="26"/>
      <c r="E14" s="36"/>
      <c r="F14" s="36"/>
      <c r="G14" s="36"/>
      <c r="H14" s="36"/>
      <c r="I14" s="36"/>
      <c r="J14" s="36"/>
    </row>
    <row r="15" spans="1:21" ht="20.25" customHeight="1" x14ac:dyDescent="0.25">
      <c r="A15" s="27" t="s">
        <v>16</v>
      </c>
      <c r="B15" s="120" t="s">
        <v>17</v>
      </c>
      <c r="C15" s="120"/>
      <c r="D15" s="121"/>
      <c r="E15" s="28">
        <f t="shared" ref="E15:J15" si="2">SUM(E16:E19)</f>
        <v>33239528</v>
      </c>
      <c r="F15" s="28">
        <f t="shared" si="2"/>
        <v>24520989</v>
      </c>
      <c r="G15" s="28">
        <f t="shared" si="2"/>
        <v>-1774699</v>
      </c>
      <c r="H15" s="28">
        <f t="shared" si="2"/>
        <v>20482492</v>
      </c>
      <c r="I15" s="28">
        <f t="shared" si="2"/>
        <v>-50292</v>
      </c>
      <c r="J15" s="28">
        <f t="shared" si="2"/>
        <v>76418018</v>
      </c>
      <c r="M15" s="29">
        <f t="shared" ref="M15:R15" si="3">E15</f>
        <v>33239528</v>
      </c>
      <c r="N15" s="29">
        <f t="shared" si="3"/>
        <v>24520989</v>
      </c>
      <c r="O15" s="29">
        <f t="shared" si="3"/>
        <v>-1774699</v>
      </c>
      <c r="P15" s="29">
        <f t="shared" si="3"/>
        <v>20482492</v>
      </c>
      <c r="Q15" s="29">
        <f t="shared" si="3"/>
        <v>-50292</v>
      </c>
      <c r="R15" s="29">
        <f t="shared" si="3"/>
        <v>76418018</v>
      </c>
    </row>
    <row r="16" spans="1:21" ht="15" customHeight="1" x14ac:dyDescent="0.25">
      <c r="A16" s="30"/>
      <c r="B16" s="31"/>
      <c r="C16" s="32" t="s">
        <v>34</v>
      </c>
      <c r="D16" s="33" t="s">
        <v>35</v>
      </c>
      <c r="E16" s="34">
        <v>16900</v>
      </c>
      <c r="F16" s="34">
        <v>0</v>
      </c>
      <c r="G16" s="34">
        <v>0</v>
      </c>
      <c r="H16" s="34">
        <v>0</v>
      </c>
      <c r="I16" s="34">
        <v>0</v>
      </c>
      <c r="J16" s="34">
        <v>16900</v>
      </c>
    </row>
    <row r="17" spans="1:18" ht="15" customHeight="1" x14ac:dyDescent="0.25">
      <c r="A17" s="30"/>
      <c r="B17" s="31"/>
      <c r="C17" s="32" t="s">
        <v>18</v>
      </c>
      <c r="D17" s="33" t="s">
        <v>19</v>
      </c>
      <c r="E17" s="34">
        <v>24222628</v>
      </c>
      <c r="F17" s="34">
        <v>24016269</v>
      </c>
      <c r="G17" s="34">
        <v>-1774699</v>
      </c>
      <c r="H17" s="34">
        <v>20482492</v>
      </c>
      <c r="I17" s="34">
        <v>-50292</v>
      </c>
      <c r="J17" s="34">
        <v>66896398</v>
      </c>
    </row>
    <row r="18" spans="1:18" ht="15" customHeight="1" x14ac:dyDescent="0.25">
      <c r="A18" s="30"/>
      <c r="B18" s="31"/>
      <c r="C18" s="32" t="s">
        <v>36</v>
      </c>
      <c r="D18" s="33" t="s">
        <v>37</v>
      </c>
      <c r="E18" s="34">
        <v>0</v>
      </c>
      <c r="F18" s="34">
        <v>504720</v>
      </c>
      <c r="G18" s="34">
        <v>0</v>
      </c>
      <c r="H18" s="34">
        <v>0</v>
      </c>
      <c r="I18" s="34">
        <v>0</v>
      </c>
      <c r="J18" s="34">
        <v>504720</v>
      </c>
    </row>
    <row r="19" spans="1:18" ht="15" customHeight="1" x14ac:dyDescent="0.25">
      <c r="A19" s="30"/>
      <c r="B19" s="31"/>
      <c r="C19" s="32" t="s">
        <v>38</v>
      </c>
      <c r="D19" s="33" t="s">
        <v>39</v>
      </c>
      <c r="E19" s="34">
        <v>9000000</v>
      </c>
      <c r="F19" s="34">
        <v>0</v>
      </c>
      <c r="G19" s="34">
        <v>0</v>
      </c>
      <c r="H19" s="34">
        <v>0</v>
      </c>
      <c r="I19" s="34">
        <v>0</v>
      </c>
      <c r="J19" s="34">
        <v>9000000</v>
      </c>
    </row>
    <row r="20" spans="1:18" ht="20.25" customHeight="1" x14ac:dyDescent="0.25">
      <c r="A20" s="27" t="s">
        <v>40</v>
      </c>
      <c r="B20" s="120" t="s">
        <v>41</v>
      </c>
      <c r="C20" s="120"/>
      <c r="D20" s="121"/>
      <c r="E20" s="28">
        <f t="shared" ref="E20:J20" si="4">SUM(E21:E21)</f>
        <v>1446000</v>
      </c>
      <c r="F20" s="28">
        <f t="shared" si="4"/>
        <v>0</v>
      </c>
      <c r="G20" s="28">
        <f t="shared" si="4"/>
        <v>0</v>
      </c>
      <c r="H20" s="28">
        <f t="shared" si="4"/>
        <v>0</v>
      </c>
      <c r="I20" s="28">
        <f t="shared" si="4"/>
        <v>-5000</v>
      </c>
      <c r="J20" s="28">
        <f t="shared" si="4"/>
        <v>1441000</v>
      </c>
      <c r="M20" s="29">
        <f t="shared" ref="M20:R20" si="5">E20</f>
        <v>1446000</v>
      </c>
      <c r="N20" s="29">
        <f t="shared" si="5"/>
        <v>0</v>
      </c>
      <c r="O20" s="29">
        <f t="shared" si="5"/>
        <v>0</v>
      </c>
      <c r="P20" s="29">
        <f t="shared" si="5"/>
        <v>0</v>
      </c>
      <c r="Q20" s="29">
        <f t="shared" si="5"/>
        <v>-5000</v>
      </c>
      <c r="R20" s="29">
        <f t="shared" si="5"/>
        <v>1441000</v>
      </c>
    </row>
    <row r="21" spans="1:18" ht="40.5" customHeight="1" x14ac:dyDescent="0.25">
      <c r="A21" s="30"/>
      <c r="B21" s="31"/>
      <c r="C21" s="32" t="s">
        <v>42</v>
      </c>
      <c r="D21" s="33" t="s">
        <v>43</v>
      </c>
      <c r="E21" s="34">
        <v>1446000</v>
      </c>
      <c r="F21" s="34">
        <v>0</v>
      </c>
      <c r="G21" s="34">
        <v>0</v>
      </c>
      <c r="H21" s="34">
        <v>0</v>
      </c>
      <c r="I21" s="34">
        <v>-5000</v>
      </c>
      <c r="J21" s="34">
        <v>1441000</v>
      </c>
    </row>
    <row r="22" spans="1:18" ht="20.25" customHeight="1" x14ac:dyDescent="0.25">
      <c r="A22" s="27">
        <v>150</v>
      </c>
      <c r="B22" s="120" t="s">
        <v>44</v>
      </c>
      <c r="C22" s="120"/>
      <c r="D22" s="121"/>
      <c r="E22" s="28">
        <f t="shared" ref="E22:J22" si="6">SUM(E23:E23)</f>
        <v>284841</v>
      </c>
      <c r="F22" s="28">
        <f t="shared" si="6"/>
        <v>81171</v>
      </c>
      <c r="G22" s="28">
        <f t="shared" si="6"/>
        <v>0</v>
      </c>
      <c r="H22" s="28">
        <f t="shared" si="6"/>
        <v>0</v>
      </c>
      <c r="I22" s="28">
        <f t="shared" si="6"/>
        <v>0</v>
      </c>
      <c r="J22" s="28">
        <f t="shared" si="6"/>
        <v>366012</v>
      </c>
      <c r="M22" s="29">
        <f t="shared" ref="M22:R22" si="7">E22</f>
        <v>284841</v>
      </c>
      <c r="N22" s="29">
        <f t="shared" si="7"/>
        <v>81171</v>
      </c>
      <c r="O22" s="29">
        <f t="shared" si="7"/>
        <v>0</v>
      </c>
      <c r="P22" s="29">
        <f t="shared" si="7"/>
        <v>0</v>
      </c>
      <c r="Q22" s="29">
        <f t="shared" si="7"/>
        <v>0</v>
      </c>
      <c r="R22" s="29">
        <f t="shared" si="7"/>
        <v>366012</v>
      </c>
    </row>
    <row r="23" spans="1:18" ht="15" customHeight="1" x14ac:dyDescent="0.25">
      <c r="A23" s="30"/>
      <c r="B23" s="31"/>
      <c r="C23" s="32">
        <v>15011</v>
      </c>
      <c r="D23" s="33" t="s">
        <v>45</v>
      </c>
      <c r="E23" s="34">
        <v>284841</v>
      </c>
      <c r="F23" s="34">
        <v>81171</v>
      </c>
      <c r="G23" s="34">
        <v>0</v>
      </c>
      <c r="H23" s="34">
        <v>0</v>
      </c>
      <c r="I23" s="34">
        <v>0</v>
      </c>
      <c r="J23" s="34">
        <v>366012</v>
      </c>
    </row>
    <row r="24" spans="1:18" ht="20.25" customHeight="1" x14ac:dyDescent="0.25">
      <c r="A24" s="27">
        <v>600</v>
      </c>
      <c r="B24" s="120" t="s">
        <v>20</v>
      </c>
      <c r="C24" s="120"/>
      <c r="D24" s="121"/>
      <c r="E24" s="28">
        <f t="shared" ref="E24:J24" si="8">SUM(E25:E28)</f>
        <v>70802116</v>
      </c>
      <c r="F24" s="28">
        <f t="shared" si="8"/>
        <v>21519303</v>
      </c>
      <c r="G24" s="28">
        <f t="shared" si="8"/>
        <v>-15993417</v>
      </c>
      <c r="H24" s="28">
        <f t="shared" si="8"/>
        <v>5540240</v>
      </c>
      <c r="I24" s="28">
        <f t="shared" si="8"/>
        <v>-337519</v>
      </c>
      <c r="J24" s="28">
        <f t="shared" si="8"/>
        <v>81530723</v>
      </c>
      <c r="M24" s="29">
        <f t="shared" ref="M24:R24" si="9">E24</f>
        <v>70802116</v>
      </c>
      <c r="N24" s="29">
        <f t="shared" si="9"/>
        <v>21519303</v>
      </c>
      <c r="O24" s="29">
        <f t="shared" si="9"/>
        <v>-15993417</v>
      </c>
      <c r="P24" s="29">
        <f t="shared" si="9"/>
        <v>5540240</v>
      </c>
      <c r="Q24" s="29">
        <f t="shared" si="9"/>
        <v>-337519</v>
      </c>
      <c r="R24" s="29">
        <f t="shared" si="9"/>
        <v>81530723</v>
      </c>
    </row>
    <row r="25" spans="1:18" ht="15" customHeight="1" x14ac:dyDescent="0.25">
      <c r="A25" s="30"/>
      <c r="B25" s="31"/>
      <c r="C25" s="32">
        <v>60001</v>
      </c>
      <c r="D25" s="33" t="s">
        <v>46</v>
      </c>
      <c r="E25" s="34">
        <v>57087750</v>
      </c>
      <c r="F25" s="34">
        <v>18460000</v>
      </c>
      <c r="G25" s="34">
        <v>-12282000</v>
      </c>
      <c r="H25" s="34">
        <v>242687</v>
      </c>
      <c r="I25" s="34">
        <v>0</v>
      </c>
      <c r="J25" s="34">
        <v>63508437</v>
      </c>
    </row>
    <row r="26" spans="1:18" ht="15" customHeight="1" x14ac:dyDescent="0.25">
      <c r="A26" s="30"/>
      <c r="B26" s="31"/>
      <c r="C26" s="32">
        <v>60003</v>
      </c>
      <c r="D26" s="33" t="s">
        <v>47</v>
      </c>
      <c r="E26" s="34">
        <v>52164</v>
      </c>
      <c r="F26" s="34">
        <v>0</v>
      </c>
      <c r="G26" s="34">
        <v>0</v>
      </c>
      <c r="H26" s="34">
        <v>0</v>
      </c>
      <c r="I26" s="34">
        <v>0</v>
      </c>
      <c r="J26" s="34">
        <v>52164</v>
      </c>
    </row>
    <row r="27" spans="1:18" ht="15" customHeight="1" x14ac:dyDescent="0.25">
      <c r="A27" s="30"/>
      <c r="B27" s="31"/>
      <c r="C27" s="32">
        <v>60013</v>
      </c>
      <c r="D27" s="33" t="s">
        <v>48</v>
      </c>
      <c r="E27" s="34">
        <v>13375868</v>
      </c>
      <c r="F27" s="34">
        <v>2894563</v>
      </c>
      <c r="G27" s="34">
        <v>-3711417</v>
      </c>
      <c r="H27" s="34">
        <v>4930556</v>
      </c>
      <c r="I27" s="34">
        <v>-55000</v>
      </c>
      <c r="J27" s="34">
        <v>17434570</v>
      </c>
    </row>
    <row r="28" spans="1:18" ht="15" customHeight="1" x14ac:dyDescent="0.25">
      <c r="A28" s="30"/>
      <c r="B28" s="31"/>
      <c r="C28" s="32">
        <v>60095</v>
      </c>
      <c r="D28" s="33" t="s">
        <v>21</v>
      </c>
      <c r="E28" s="34">
        <v>286334</v>
      </c>
      <c r="F28" s="34">
        <v>164740</v>
      </c>
      <c r="G28" s="34">
        <v>0</v>
      </c>
      <c r="H28" s="34">
        <v>366997</v>
      </c>
      <c r="I28" s="34">
        <v>-282519</v>
      </c>
      <c r="J28" s="34">
        <v>535552</v>
      </c>
    </row>
    <row r="29" spans="1:18" ht="20.25" customHeight="1" x14ac:dyDescent="0.25">
      <c r="A29" s="27">
        <v>630</v>
      </c>
      <c r="B29" s="120" t="s">
        <v>49</v>
      </c>
      <c r="C29" s="120"/>
      <c r="D29" s="121"/>
      <c r="E29" s="28">
        <f t="shared" ref="E29:J29" si="10">SUM(E30:E30)</f>
        <v>332100</v>
      </c>
      <c r="F29" s="28">
        <f t="shared" si="10"/>
        <v>0</v>
      </c>
      <c r="G29" s="28">
        <f t="shared" si="10"/>
        <v>-130100</v>
      </c>
      <c r="H29" s="28">
        <f t="shared" si="10"/>
        <v>0</v>
      </c>
      <c r="I29" s="28">
        <f t="shared" si="10"/>
        <v>0</v>
      </c>
      <c r="J29" s="28">
        <f t="shared" si="10"/>
        <v>202000</v>
      </c>
      <c r="M29" s="29">
        <f t="shared" ref="M29:R29" si="11">E29</f>
        <v>332100</v>
      </c>
      <c r="N29" s="29">
        <f t="shared" si="11"/>
        <v>0</v>
      </c>
      <c r="O29" s="29">
        <f t="shared" si="11"/>
        <v>-130100</v>
      </c>
      <c r="P29" s="29">
        <f t="shared" si="11"/>
        <v>0</v>
      </c>
      <c r="Q29" s="29">
        <f t="shared" si="11"/>
        <v>0</v>
      </c>
      <c r="R29" s="29">
        <f t="shared" si="11"/>
        <v>202000</v>
      </c>
    </row>
    <row r="30" spans="1:18" ht="15" customHeight="1" x14ac:dyDescent="0.25">
      <c r="A30" s="30"/>
      <c r="B30" s="31"/>
      <c r="C30" s="32">
        <v>63003</v>
      </c>
      <c r="D30" s="33" t="s">
        <v>50</v>
      </c>
      <c r="E30" s="34">
        <v>332100</v>
      </c>
      <c r="F30" s="34">
        <v>0</v>
      </c>
      <c r="G30" s="34">
        <v>-130100</v>
      </c>
      <c r="H30" s="34">
        <v>0</v>
      </c>
      <c r="I30" s="34">
        <v>0</v>
      </c>
      <c r="J30" s="34">
        <v>202000</v>
      </c>
    </row>
    <row r="31" spans="1:18" ht="20.25" customHeight="1" x14ac:dyDescent="0.25">
      <c r="A31" s="27">
        <v>700</v>
      </c>
      <c r="B31" s="120" t="s">
        <v>51</v>
      </c>
      <c r="C31" s="120"/>
      <c r="D31" s="121"/>
      <c r="E31" s="28">
        <f t="shared" ref="E31:J31" si="12">SUM(E32:E32)</f>
        <v>12142581</v>
      </c>
      <c r="F31" s="28">
        <f t="shared" si="12"/>
        <v>241105</v>
      </c>
      <c r="G31" s="28">
        <f t="shared" si="12"/>
        <v>-8509003</v>
      </c>
      <c r="H31" s="28">
        <f t="shared" si="12"/>
        <v>0</v>
      </c>
      <c r="I31" s="28">
        <f t="shared" si="12"/>
        <v>0</v>
      </c>
      <c r="J31" s="28">
        <f t="shared" si="12"/>
        <v>3874683</v>
      </c>
      <c r="M31" s="29">
        <f t="shared" ref="M31:R31" si="13">E31</f>
        <v>12142581</v>
      </c>
      <c r="N31" s="29">
        <f t="shared" si="13"/>
        <v>241105</v>
      </c>
      <c r="O31" s="29">
        <f t="shared" si="13"/>
        <v>-8509003</v>
      </c>
      <c r="P31" s="29">
        <f t="shared" si="13"/>
        <v>0</v>
      </c>
      <c r="Q31" s="29">
        <f t="shared" si="13"/>
        <v>0</v>
      </c>
      <c r="R31" s="29">
        <f t="shared" si="13"/>
        <v>3874683</v>
      </c>
    </row>
    <row r="32" spans="1:18" ht="15" customHeight="1" x14ac:dyDescent="0.25">
      <c r="A32" s="30"/>
      <c r="B32" s="31"/>
      <c r="C32" s="32">
        <v>70005</v>
      </c>
      <c r="D32" s="33" t="s">
        <v>52</v>
      </c>
      <c r="E32" s="34">
        <v>12142581</v>
      </c>
      <c r="F32" s="34">
        <v>241105</v>
      </c>
      <c r="G32" s="34">
        <v>-8509003</v>
      </c>
      <c r="H32" s="34">
        <v>0</v>
      </c>
      <c r="I32" s="34">
        <v>0</v>
      </c>
      <c r="J32" s="34">
        <v>3874683</v>
      </c>
    </row>
    <row r="33" spans="1:18" ht="20.25" customHeight="1" x14ac:dyDescent="0.25">
      <c r="A33" s="27">
        <v>710</v>
      </c>
      <c r="B33" s="120" t="s">
        <v>22</v>
      </c>
      <c r="C33" s="120"/>
      <c r="D33" s="121"/>
      <c r="E33" s="28">
        <f t="shared" ref="E33:J33" si="14">SUM(E34:E36)</f>
        <v>453390</v>
      </c>
      <c r="F33" s="28">
        <f t="shared" si="14"/>
        <v>114994</v>
      </c>
      <c r="G33" s="28">
        <f t="shared" si="14"/>
        <v>-218785</v>
      </c>
      <c r="H33" s="28">
        <f t="shared" si="14"/>
        <v>446704</v>
      </c>
      <c r="I33" s="28">
        <f t="shared" si="14"/>
        <v>-446704</v>
      </c>
      <c r="J33" s="28">
        <f t="shared" si="14"/>
        <v>349599</v>
      </c>
      <c r="M33" s="29">
        <f t="shared" ref="M33:R33" si="15">E33</f>
        <v>453390</v>
      </c>
      <c r="N33" s="29">
        <f t="shared" si="15"/>
        <v>114994</v>
      </c>
      <c r="O33" s="29">
        <f t="shared" si="15"/>
        <v>-218785</v>
      </c>
      <c r="P33" s="29">
        <f t="shared" si="15"/>
        <v>446704</v>
      </c>
      <c r="Q33" s="29">
        <f t="shared" si="15"/>
        <v>-446704</v>
      </c>
      <c r="R33" s="29">
        <f t="shared" si="15"/>
        <v>349599</v>
      </c>
    </row>
    <row r="34" spans="1:18" ht="15" customHeight="1" x14ac:dyDescent="0.25">
      <c r="A34" s="30"/>
      <c r="B34" s="31"/>
      <c r="C34" s="32">
        <v>71003</v>
      </c>
      <c r="D34" s="33" t="s">
        <v>53</v>
      </c>
      <c r="E34" s="34">
        <v>373390</v>
      </c>
      <c r="F34" s="34">
        <v>114744</v>
      </c>
      <c r="G34" s="34">
        <v>-218785</v>
      </c>
      <c r="H34" s="34">
        <v>446704</v>
      </c>
      <c r="I34" s="34">
        <v>-446704</v>
      </c>
      <c r="J34" s="34">
        <v>269349</v>
      </c>
    </row>
    <row r="35" spans="1:18" ht="15" customHeight="1" x14ac:dyDescent="0.25">
      <c r="A35" s="30"/>
      <c r="B35" s="31"/>
      <c r="C35" s="32">
        <v>71005</v>
      </c>
      <c r="D35" s="33" t="s">
        <v>23</v>
      </c>
      <c r="E35" s="34">
        <v>0</v>
      </c>
      <c r="F35" s="34">
        <v>250</v>
      </c>
      <c r="G35" s="34">
        <v>0</v>
      </c>
      <c r="H35" s="34">
        <v>0</v>
      </c>
      <c r="I35" s="34">
        <v>0</v>
      </c>
      <c r="J35" s="34">
        <v>250</v>
      </c>
    </row>
    <row r="36" spans="1:18" ht="15" customHeight="1" x14ac:dyDescent="0.25">
      <c r="A36" s="30"/>
      <c r="B36" s="31"/>
      <c r="C36" s="32">
        <v>71013</v>
      </c>
      <c r="D36" s="33" t="s">
        <v>54</v>
      </c>
      <c r="E36" s="34">
        <v>80000</v>
      </c>
      <c r="F36" s="34">
        <v>0</v>
      </c>
      <c r="G36" s="34">
        <v>0</v>
      </c>
      <c r="H36" s="34">
        <v>0</v>
      </c>
      <c r="I36" s="34">
        <v>0</v>
      </c>
      <c r="J36" s="34">
        <v>80000</v>
      </c>
    </row>
    <row r="37" spans="1:18" ht="20.25" customHeight="1" x14ac:dyDescent="0.25">
      <c r="A37" s="27">
        <v>750</v>
      </c>
      <c r="B37" s="120" t="s">
        <v>55</v>
      </c>
      <c r="C37" s="120"/>
      <c r="D37" s="121"/>
      <c r="E37" s="28">
        <f t="shared" ref="E37:J37" si="16">SUM(E38:E41)</f>
        <v>2025797</v>
      </c>
      <c r="F37" s="28">
        <f t="shared" si="16"/>
        <v>241046</v>
      </c>
      <c r="G37" s="28">
        <f t="shared" si="16"/>
        <v>-1250</v>
      </c>
      <c r="H37" s="28">
        <f t="shared" si="16"/>
        <v>2853</v>
      </c>
      <c r="I37" s="28">
        <f t="shared" si="16"/>
        <v>0</v>
      </c>
      <c r="J37" s="28">
        <f t="shared" si="16"/>
        <v>2268446</v>
      </c>
      <c r="M37" s="29">
        <f t="shared" ref="M37:R37" si="17">E37</f>
        <v>2025797</v>
      </c>
      <c r="N37" s="29">
        <f t="shared" si="17"/>
        <v>241046</v>
      </c>
      <c r="O37" s="29">
        <f t="shared" si="17"/>
        <v>-1250</v>
      </c>
      <c r="P37" s="29">
        <f t="shared" si="17"/>
        <v>2853</v>
      </c>
      <c r="Q37" s="29">
        <f t="shared" si="17"/>
        <v>0</v>
      </c>
      <c r="R37" s="29">
        <f t="shared" si="17"/>
        <v>2268446</v>
      </c>
    </row>
    <row r="38" spans="1:18" ht="15" customHeight="1" x14ac:dyDescent="0.25">
      <c r="A38" s="30"/>
      <c r="B38" s="31"/>
      <c r="C38" s="32">
        <v>75011</v>
      </c>
      <c r="D38" s="33" t="s">
        <v>56</v>
      </c>
      <c r="E38" s="34">
        <v>47250</v>
      </c>
      <c r="F38" s="34">
        <v>0</v>
      </c>
      <c r="G38" s="34">
        <v>-1250</v>
      </c>
      <c r="H38" s="34">
        <v>0</v>
      </c>
      <c r="I38" s="34">
        <v>0</v>
      </c>
      <c r="J38" s="34">
        <v>46000</v>
      </c>
    </row>
    <row r="39" spans="1:18" ht="15" customHeight="1" x14ac:dyDescent="0.25">
      <c r="A39" s="30"/>
      <c r="B39" s="31"/>
      <c r="C39" s="32">
        <v>75018</v>
      </c>
      <c r="D39" s="33" t="s">
        <v>57</v>
      </c>
      <c r="E39" s="34">
        <v>1486824</v>
      </c>
      <c r="F39" s="34">
        <v>240000</v>
      </c>
      <c r="G39" s="34">
        <v>0</v>
      </c>
      <c r="H39" s="34">
        <v>2853</v>
      </c>
      <c r="I39" s="34">
        <v>0</v>
      </c>
      <c r="J39" s="34">
        <v>1729677</v>
      </c>
    </row>
    <row r="40" spans="1:18" ht="15" customHeight="1" x14ac:dyDescent="0.25">
      <c r="A40" s="30"/>
      <c r="B40" s="31"/>
      <c r="C40" s="32">
        <v>75071</v>
      </c>
      <c r="D40" s="33" t="s">
        <v>58</v>
      </c>
      <c r="E40" s="34">
        <v>489440</v>
      </c>
      <c r="F40" s="34">
        <v>0</v>
      </c>
      <c r="G40" s="34">
        <v>0</v>
      </c>
      <c r="H40" s="34">
        <v>0</v>
      </c>
      <c r="I40" s="34">
        <v>0</v>
      </c>
      <c r="J40" s="34">
        <v>489440</v>
      </c>
    </row>
    <row r="41" spans="1:18" ht="15" customHeight="1" x14ac:dyDescent="0.25">
      <c r="A41" s="30"/>
      <c r="B41" s="31"/>
      <c r="C41" s="32">
        <v>75095</v>
      </c>
      <c r="D41" s="33" t="s">
        <v>21</v>
      </c>
      <c r="E41" s="34">
        <v>2283</v>
      </c>
      <c r="F41" s="34">
        <v>1046</v>
      </c>
      <c r="G41" s="34">
        <v>0</v>
      </c>
      <c r="H41" s="34">
        <v>0</v>
      </c>
      <c r="I41" s="34">
        <v>0</v>
      </c>
      <c r="J41" s="34">
        <v>3329</v>
      </c>
    </row>
    <row r="42" spans="1:18" ht="30.75" customHeight="1" x14ac:dyDescent="0.25">
      <c r="A42" s="27">
        <v>754</v>
      </c>
      <c r="B42" s="120" t="s">
        <v>59</v>
      </c>
      <c r="C42" s="120"/>
      <c r="D42" s="121"/>
      <c r="E42" s="28">
        <f t="shared" ref="E42:J42" si="18">SUM(E43:E43)</f>
        <v>0</v>
      </c>
      <c r="F42" s="28">
        <f t="shared" si="18"/>
        <v>0</v>
      </c>
      <c r="G42" s="28">
        <f t="shared" si="18"/>
        <v>0</v>
      </c>
      <c r="H42" s="28">
        <f t="shared" si="18"/>
        <v>80000</v>
      </c>
      <c r="I42" s="28">
        <f t="shared" si="18"/>
        <v>0</v>
      </c>
      <c r="J42" s="28">
        <f t="shared" si="18"/>
        <v>80000</v>
      </c>
      <c r="M42" s="29">
        <f t="shared" ref="M42:R42" si="19">E42</f>
        <v>0</v>
      </c>
      <c r="N42" s="29">
        <f t="shared" si="19"/>
        <v>0</v>
      </c>
      <c r="O42" s="29">
        <f t="shared" si="19"/>
        <v>0</v>
      </c>
      <c r="P42" s="29">
        <f t="shared" si="19"/>
        <v>80000</v>
      </c>
      <c r="Q42" s="29">
        <f t="shared" si="19"/>
        <v>0</v>
      </c>
      <c r="R42" s="29">
        <f t="shared" si="19"/>
        <v>80000</v>
      </c>
    </row>
    <row r="43" spans="1:18" ht="15" customHeight="1" x14ac:dyDescent="0.25">
      <c r="A43" s="30"/>
      <c r="B43" s="31"/>
      <c r="C43" s="32">
        <v>75495</v>
      </c>
      <c r="D43" s="33" t="s">
        <v>21</v>
      </c>
      <c r="E43" s="34">
        <v>0</v>
      </c>
      <c r="F43" s="34">
        <v>0</v>
      </c>
      <c r="G43" s="34">
        <v>0</v>
      </c>
      <c r="H43" s="34">
        <v>80000</v>
      </c>
      <c r="I43" s="34">
        <v>0</v>
      </c>
      <c r="J43" s="34">
        <v>80000</v>
      </c>
    </row>
    <row r="44" spans="1:18" ht="47.25" customHeight="1" x14ac:dyDescent="0.25">
      <c r="A44" s="27">
        <v>756</v>
      </c>
      <c r="B44" s="120" t="s">
        <v>60</v>
      </c>
      <c r="C44" s="120"/>
      <c r="D44" s="121"/>
      <c r="E44" s="28">
        <f t="shared" ref="E44:J44" si="20">SUM(E45:E46)</f>
        <v>168743495</v>
      </c>
      <c r="F44" s="28">
        <f t="shared" si="20"/>
        <v>698892</v>
      </c>
      <c r="G44" s="28">
        <f t="shared" si="20"/>
        <v>-8000000</v>
      </c>
      <c r="H44" s="28">
        <f t="shared" si="20"/>
        <v>0</v>
      </c>
      <c r="I44" s="28">
        <f t="shared" si="20"/>
        <v>0</v>
      </c>
      <c r="J44" s="28">
        <f t="shared" si="20"/>
        <v>161442387</v>
      </c>
      <c r="M44" s="29">
        <f t="shared" ref="M44:R44" si="21">E44</f>
        <v>168743495</v>
      </c>
      <c r="N44" s="29">
        <f t="shared" si="21"/>
        <v>698892</v>
      </c>
      <c r="O44" s="29">
        <f t="shared" si="21"/>
        <v>-8000000</v>
      </c>
      <c r="P44" s="29">
        <f t="shared" si="21"/>
        <v>0</v>
      </c>
      <c r="Q44" s="29">
        <f t="shared" si="21"/>
        <v>0</v>
      </c>
      <c r="R44" s="29">
        <f t="shared" si="21"/>
        <v>161442387</v>
      </c>
    </row>
    <row r="45" spans="1:18" ht="41.25" customHeight="1" x14ac:dyDescent="0.25">
      <c r="A45" s="30"/>
      <c r="B45" s="31"/>
      <c r="C45" s="32">
        <v>75618</v>
      </c>
      <c r="D45" s="33" t="s">
        <v>61</v>
      </c>
      <c r="E45" s="34">
        <v>3257000</v>
      </c>
      <c r="F45" s="34">
        <v>698892</v>
      </c>
      <c r="G45" s="34">
        <v>0</v>
      </c>
      <c r="H45" s="34">
        <v>0</v>
      </c>
      <c r="I45" s="34">
        <v>0</v>
      </c>
      <c r="J45" s="34">
        <v>3955892</v>
      </c>
    </row>
    <row r="46" spans="1:18" ht="27" customHeight="1" x14ac:dyDescent="0.25">
      <c r="A46" s="30"/>
      <c r="B46" s="31"/>
      <c r="C46" s="32">
        <v>75623</v>
      </c>
      <c r="D46" s="33" t="s">
        <v>62</v>
      </c>
      <c r="E46" s="34">
        <v>165486495</v>
      </c>
      <c r="F46" s="34">
        <v>0</v>
      </c>
      <c r="G46" s="34">
        <v>-8000000</v>
      </c>
      <c r="H46" s="34">
        <v>0</v>
      </c>
      <c r="I46" s="34">
        <v>0</v>
      </c>
      <c r="J46" s="34">
        <v>157486495</v>
      </c>
    </row>
    <row r="47" spans="1:18" ht="20.25" customHeight="1" x14ac:dyDescent="0.25">
      <c r="A47" s="27">
        <v>758</v>
      </c>
      <c r="B47" s="120" t="s">
        <v>63</v>
      </c>
      <c r="C47" s="120"/>
      <c r="D47" s="121"/>
      <c r="E47" s="28">
        <f t="shared" ref="E47:J47" si="22">SUM(E48:E54)</f>
        <v>394223301</v>
      </c>
      <c r="F47" s="28">
        <f t="shared" si="22"/>
        <v>17842130</v>
      </c>
      <c r="G47" s="28">
        <f t="shared" si="22"/>
        <v>-59052293</v>
      </c>
      <c r="H47" s="28">
        <f t="shared" si="22"/>
        <v>1112690</v>
      </c>
      <c r="I47" s="28">
        <f t="shared" si="22"/>
        <v>0</v>
      </c>
      <c r="J47" s="28">
        <f t="shared" si="22"/>
        <v>354125828</v>
      </c>
      <c r="M47" s="29">
        <f t="shared" ref="M47:R47" si="23">E47</f>
        <v>394223301</v>
      </c>
      <c r="N47" s="29">
        <f t="shared" si="23"/>
        <v>17842130</v>
      </c>
      <c r="O47" s="29">
        <f t="shared" si="23"/>
        <v>-59052293</v>
      </c>
      <c r="P47" s="29">
        <f t="shared" si="23"/>
        <v>1112690</v>
      </c>
      <c r="Q47" s="29">
        <f t="shared" si="23"/>
        <v>0</v>
      </c>
      <c r="R47" s="29">
        <f t="shared" si="23"/>
        <v>354125828</v>
      </c>
    </row>
    <row r="48" spans="1:18" ht="27" customHeight="1" x14ac:dyDescent="0.25">
      <c r="A48" s="30"/>
      <c r="B48" s="31"/>
      <c r="C48" s="32">
        <v>75801</v>
      </c>
      <c r="D48" s="33" t="s">
        <v>64</v>
      </c>
      <c r="E48" s="34">
        <v>25168691</v>
      </c>
      <c r="F48" s="34">
        <v>0</v>
      </c>
      <c r="G48" s="34">
        <v>-1190476</v>
      </c>
      <c r="H48" s="34">
        <v>0</v>
      </c>
      <c r="I48" s="34">
        <v>0</v>
      </c>
      <c r="J48" s="34">
        <v>23978215</v>
      </c>
    </row>
    <row r="49" spans="1:18" ht="27" customHeight="1" x14ac:dyDescent="0.25">
      <c r="A49" s="30"/>
      <c r="B49" s="31"/>
      <c r="C49" s="32">
        <v>75802</v>
      </c>
      <c r="D49" s="33" t="s">
        <v>65</v>
      </c>
      <c r="E49" s="34">
        <v>0</v>
      </c>
      <c r="F49" s="34">
        <v>454000</v>
      </c>
      <c r="G49" s="34">
        <v>0</v>
      </c>
      <c r="H49" s="34">
        <v>0</v>
      </c>
      <c r="I49" s="34">
        <v>0</v>
      </c>
      <c r="J49" s="34">
        <v>454000</v>
      </c>
    </row>
    <row r="50" spans="1:18" ht="27" customHeight="1" x14ac:dyDescent="0.25">
      <c r="A50" s="30"/>
      <c r="B50" s="31"/>
      <c r="C50" s="32">
        <v>75804</v>
      </c>
      <c r="D50" s="33" t="s">
        <v>66</v>
      </c>
      <c r="E50" s="34">
        <v>92289267</v>
      </c>
      <c r="F50" s="34">
        <v>0</v>
      </c>
      <c r="G50" s="34">
        <v>0</v>
      </c>
      <c r="H50" s="34">
        <v>0</v>
      </c>
      <c r="I50" s="34">
        <v>0</v>
      </c>
      <c r="J50" s="34">
        <v>92289267</v>
      </c>
    </row>
    <row r="51" spans="1:18" ht="15" customHeight="1" x14ac:dyDescent="0.25">
      <c r="A51" s="30"/>
      <c r="B51" s="31"/>
      <c r="C51" s="32">
        <v>75814</v>
      </c>
      <c r="D51" s="33" t="s">
        <v>67</v>
      </c>
      <c r="E51" s="34">
        <v>1500000</v>
      </c>
      <c r="F51" s="34">
        <v>0</v>
      </c>
      <c r="G51" s="34">
        <v>0</v>
      </c>
      <c r="H51" s="34">
        <v>0</v>
      </c>
      <c r="I51" s="34">
        <v>0</v>
      </c>
      <c r="J51" s="34">
        <v>1500000</v>
      </c>
    </row>
    <row r="52" spans="1:18" ht="15" customHeight="1" x14ac:dyDescent="0.25">
      <c r="A52" s="30"/>
      <c r="B52" s="31"/>
      <c r="C52" s="32">
        <v>75833</v>
      </c>
      <c r="D52" s="33" t="s">
        <v>68</v>
      </c>
      <c r="E52" s="34">
        <v>55603530</v>
      </c>
      <c r="F52" s="34">
        <v>0</v>
      </c>
      <c r="G52" s="34">
        <v>0</v>
      </c>
      <c r="H52" s="34">
        <v>0</v>
      </c>
      <c r="I52" s="34">
        <v>0</v>
      </c>
      <c r="J52" s="34">
        <v>55603530</v>
      </c>
    </row>
    <row r="53" spans="1:18" ht="15" customHeight="1" x14ac:dyDescent="0.25">
      <c r="A53" s="30"/>
      <c r="B53" s="31"/>
      <c r="C53" s="32">
        <v>75861</v>
      </c>
      <c r="D53" s="33" t="s">
        <v>69</v>
      </c>
      <c r="E53" s="34">
        <v>178863167</v>
      </c>
      <c r="F53" s="34">
        <v>11214275</v>
      </c>
      <c r="G53" s="34">
        <v>-56777964</v>
      </c>
      <c r="H53" s="34">
        <v>106776</v>
      </c>
      <c r="I53" s="34">
        <v>0</v>
      </c>
      <c r="J53" s="34">
        <v>133406254</v>
      </c>
    </row>
    <row r="54" spans="1:18" ht="15" customHeight="1" x14ac:dyDescent="0.25">
      <c r="A54" s="30"/>
      <c r="B54" s="31"/>
      <c r="C54" s="32">
        <v>75862</v>
      </c>
      <c r="D54" s="33" t="s">
        <v>70</v>
      </c>
      <c r="E54" s="34">
        <v>40798646</v>
      </c>
      <c r="F54" s="34">
        <v>6173855</v>
      </c>
      <c r="G54" s="34">
        <v>-1083853</v>
      </c>
      <c r="H54" s="34">
        <v>1005914</v>
      </c>
      <c r="I54" s="34">
        <v>0</v>
      </c>
      <c r="J54" s="34">
        <v>46894562</v>
      </c>
    </row>
    <row r="55" spans="1:18" ht="20.25" customHeight="1" x14ac:dyDescent="0.25">
      <c r="A55" s="27">
        <v>801</v>
      </c>
      <c r="B55" s="120" t="s">
        <v>24</v>
      </c>
      <c r="C55" s="120"/>
      <c r="D55" s="121"/>
      <c r="E55" s="28">
        <f t="shared" ref="E55:J55" si="24">SUM(E56:E57)</f>
        <v>0</v>
      </c>
      <c r="F55" s="28">
        <f t="shared" si="24"/>
        <v>221322</v>
      </c>
      <c r="G55" s="28">
        <f t="shared" si="24"/>
        <v>0</v>
      </c>
      <c r="H55" s="28">
        <f t="shared" si="24"/>
        <v>5692</v>
      </c>
      <c r="I55" s="28">
        <f t="shared" si="24"/>
        <v>0</v>
      </c>
      <c r="J55" s="28">
        <f t="shared" si="24"/>
        <v>227014</v>
      </c>
      <c r="M55" s="29">
        <f t="shared" ref="M55:R55" si="25">E55</f>
        <v>0</v>
      </c>
      <c r="N55" s="29">
        <f t="shared" si="25"/>
        <v>221322</v>
      </c>
      <c r="O55" s="29">
        <f t="shared" si="25"/>
        <v>0</v>
      </c>
      <c r="P55" s="29">
        <f t="shared" si="25"/>
        <v>5692</v>
      </c>
      <c r="Q55" s="29">
        <f t="shared" si="25"/>
        <v>0</v>
      </c>
      <c r="R55" s="29">
        <f t="shared" si="25"/>
        <v>227014</v>
      </c>
    </row>
    <row r="56" spans="1:18" ht="15" customHeight="1" x14ac:dyDescent="0.25">
      <c r="A56" s="30"/>
      <c r="B56" s="31"/>
      <c r="C56" s="32">
        <v>80146</v>
      </c>
      <c r="D56" s="33" t="s">
        <v>27</v>
      </c>
      <c r="E56" s="34">
        <v>0</v>
      </c>
      <c r="F56" s="34">
        <v>54083</v>
      </c>
      <c r="G56" s="34">
        <v>0</v>
      </c>
      <c r="H56" s="34">
        <v>5692</v>
      </c>
      <c r="I56" s="34">
        <v>0</v>
      </c>
      <c r="J56" s="34">
        <v>59775</v>
      </c>
    </row>
    <row r="57" spans="1:18" ht="15" customHeight="1" x14ac:dyDescent="0.25">
      <c r="A57" s="30"/>
      <c r="B57" s="31"/>
      <c r="C57" s="32">
        <v>80195</v>
      </c>
      <c r="D57" s="33" t="s">
        <v>21</v>
      </c>
      <c r="E57" s="34">
        <v>0</v>
      </c>
      <c r="F57" s="34">
        <v>167239</v>
      </c>
      <c r="G57" s="34">
        <v>0</v>
      </c>
      <c r="H57" s="34">
        <v>0</v>
      </c>
      <c r="I57" s="34">
        <v>0</v>
      </c>
      <c r="J57" s="34">
        <v>167239</v>
      </c>
    </row>
    <row r="58" spans="1:18" ht="20.25" customHeight="1" x14ac:dyDescent="0.25">
      <c r="A58" s="27">
        <v>851</v>
      </c>
      <c r="B58" s="120" t="s">
        <v>71</v>
      </c>
      <c r="C58" s="120"/>
      <c r="D58" s="121"/>
      <c r="E58" s="28">
        <f t="shared" ref="E58:J58" si="26">SUM(E59:E60)</f>
        <v>19595000</v>
      </c>
      <c r="F58" s="28">
        <f t="shared" si="26"/>
        <v>0</v>
      </c>
      <c r="G58" s="28">
        <f t="shared" si="26"/>
        <v>-19071856</v>
      </c>
      <c r="H58" s="28">
        <f t="shared" si="26"/>
        <v>784000</v>
      </c>
      <c r="I58" s="28">
        <f t="shared" si="26"/>
        <v>0</v>
      </c>
      <c r="J58" s="28">
        <f t="shared" si="26"/>
        <v>1307144</v>
      </c>
      <c r="M58" s="29">
        <f t="shared" ref="M58:R58" si="27">E58</f>
        <v>19595000</v>
      </c>
      <c r="N58" s="29">
        <f t="shared" si="27"/>
        <v>0</v>
      </c>
      <c r="O58" s="29">
        <f t="shared" si="27"/>
        <v>-19071856</v>
      </c>
      <c r="P58" s="29">
        <f t="shared" si="27"/>
        <v>784000</v>
      </c>
      <c r="Q58" s="29">
        <f t="shared" si="27"/>
        <v>0</v>
      </c>
      <c r="R58" s="29">
        <f t="shared" si="27"/>
        <v>1307144</v>
      </c>
    </row>
    <row r="59" spans="1:18" ht="15" customHeight="1" x14ac:dyDescent="0.25">
      <c r="A59" s="50"/>
      <c r="B59" s="51"/>
      <c r="C59" s="32">
        <v>85111</v>
      </c>
      <c r="D59" s="52" t="s">
        <v>72</v>
      </c>
      <c r="E59" s="53">
        <v>19595000</v>
      </c>
      <c r="F59" s="53">
        <v>0</v>
      </c>
      <c r="G59" s="53">
        <v>-19071856</v>
      </c>
      <c r="H59" s="53">
        <v>700000</v>
      </c>
      <c r="I59" s="53">
        <v>0</v>
      </c>
      <c r="J59" s="53">
        <v>1223144</v>
      </c>
    </row>
    <row r="60" spans="1:18" ht="18" customHeight="1" x14ac:dyDescent="0.25">
      <c r="A60" s="46"/>
      <c r="B60" s="47"/>
      <c r="C60" s="32">
        <v>85141</v>
      </c>
      <c r="D60" s="33" t="s">
        <v>73</v>
      </c>
      <c r="E60" s="34">
        <v>0</v>
      </c>
      <c r="F60" s="34">
        <v>0</v>
      </c>
      <c r="G60" s="34">
        <v>0</v>
      </c>
      <c r="H60" s="34">
        <v>84000</v>
      </c>
      <c r="I60" s="34">
        <v>0</v>
      </c>
      <c r="J60" s="34">
        <v>84000</v>
      </c>
    </row>
    <row r="61" spans="1:18" ht="20.25" customHeight="1" x14ac:dyDescent="0.25">
      <c r="A61" s="27">
        <v>852</v>
      </c>
      <c r="B61" s="120" t="s">
        <v>74</v>
      </c>
      <c r="C61" s="120"/>
      <c r="D61" s="121"/>
      <c r="E61" s="28">
        <f t="shared" ref="E61:J61" si="28">SUM(E62:E62)</f>
        <v>0</v>
      </c>
      <c r="F61" s="28">
        <f t="shared" si="28"/>
        <v>15000</v>
      </c>
      <c r="G61" s="28">
        <f t="shared" si="28"/>
        <v>0</v>
      </c>
      <c r="H61" s="28">
        <f t="shared" si="28"/>
        <v>0</v>
      </c>
      <c r="I61" s="28">
        <f t="shared" si="28"/>
        <v>0</v>
      </c>
      <c r="J61" s="28">
        <f t="shared" si="28"/>
        <v>15000</v>
      </c>
      <c r="M61" s="29">
        <f t="shared" ref="M61:R61" si="29">E61</f>
        <v>0</v>
      </c>
      <c r="N61" s="29">
        <f t="shared" si="29"/>
        <v>15000</v>
      </c>
      <c r="O61" s="29">
        <f t="shared" si="29"/>
        <v>0</v>
      </c>
      <c r="P61" s="29">
        <f t="shared" si="29"/>
        <v>0</v>
      </c>
      <c r="Q61" s="29">
        <f t="shared" si="29"/>
        <v>0</v>
      </c>
      <c r="R61" s="29">
        <f t="shared" si="29"/>
        <v>15000</v>
      </c>
    </row>
    <row r="62" spans="1:18" ht="27" customHeight="1" x14ac:dyDescent="0.25">
      <c r="A62" s="30"/>
      <c r="B62" s="31"/>
      <c r="C62" s="32">
        <v>85205</v>
      </c>
      <c r="D62" s="33" t="s">
        <v>75</v>
      </c>
      <c r="E62" s="34">
        <v>0</v>
      </c>
      <c r="F62" s="34">
        <v>15000</v>
      </c>
      <c r="G62" s="34">
        <v>0</v>
      </c>
      <c r="H62" s="34">
        <v>0</v>
      </c>
      <c r="I62" s="34">
        <v>0</v>
      </c>
      <c r="J62" s="34">
        <v>15000</v>
      </c>
    </row>
    <row r="63" spans="1:18" ht="20.25" customHeight="1" x14ac:dyDescent="0.25">
      <c r="A63" s="27">
        <v>853</v>
      </c>
      <c r="B63" s="120" t="s">
        <v>76</v>
      </c>
      <c r="C63" s="120"/>
      <c r="D63" s="121"/>
      <c r="E63" s="28">
        <f t="shared" ref="E63:J63" si="30">SUM(E64:E66)</f>
        <v>10678505</v>
      </c>
      <c r="F63" s="28">
        <f t="shared" si="30"/>
        <v>690590</v>
      </c>
      <c r="G63" s="28">
        <f t="shared" si="30"/>
        <v>-9627</v>
      </c>
      <c r="H63" s="28">
        <f t="shared" si="30"/>
        <v>18643</v>
      </c>
      <c r="I63" s="28">
        <f t="shared" si="30"/>
        <v>0</v>
      </c>
      <c r="J63" s="28">
        <f t="shared" si="30"/>
        <v>11378111</v>
      </c>
      <c r="M63" s="29">
        <f t="shared" ref="M63:R63" si="31">E63</f>
        <v>10678505</v>
      </c>
      <c r="N63" s="29">
        <f t="shared" si="31"/>
        <v>690590</v>
      </c>
      <c r="O63" s="29">
        <f t="shared" si="31"/>
        <v>-9627</v>
      </c>
      <c r="P63" s="29">
        <f t="shared" si="31"/>
        <v>18643</v>
      </c>
      <c r="Q63" s="29">
        <f t="shared" si="31"/>
        <v>0</v>
      </c>
      <c r="R63" s="29">
        <f t="shared" si="31"/>
        <v>11378111</v>
      </c>
    </row>
    <row r="64" spans="1:18" ht="27" customHeight="1" x14ac:dyDescent="0.25">
      <c r="A64" s="30"/>
      <c r="B64" s="31"/>
      <c r="C64" s="32">
        <v>85324</v>
      </c>
      <c r="D64" s="33" t="s">
        <v>77</v>
      </c>
      <c r="E64" s="34">
        <v>80000</v>
      </c>
      <c r="F64" s="34">
        <v>56844</v>
      </c>
      <c r="G64" s="34">
        <v>0</v>
      </c>
      <c r="H64" s="34">
        <v>0</v>
      </c>
      <c r="I64" s="34">
        <v>0</v>
      </c>
      <c r="J64" s="34">
        <v>136844</v>
      </c>
    </row>
    <row r="65" spans="1:18" ht="27" customHeight="1" x14ac:dyDescent="0.25">
      <c r="A65" s="30"/>
      <c r="B65" s="31"/>
      <c r="C65" s="32">
        <v>85325</v>
      </c>
      <c r="D65" s="33" t="s">
        <v>78</v>
      </c>
      <c r="E65" s="34">
        <v>1275955</v>
      </c>
      <c r="F65" s="34">
        <v>0</v>
      </c>
      <c r="G65" s="34">
        <v>0</v>
      </c>
      <c r="H65" s="34">
        <v>0</v>
      </c>
      <c r="I65" s="34">
        <v>0</v>
      </c>
      <c r="J65" s="34">
        <v>1275955</v>
      </c>
    </row>
    <row r="66" spans="1:18" ht="15" customHeight="1" x14ac:dyDescent="0.25">
      <c r="A66" s="30"/>
      <c r="B66" s="31"/>
      <c r="C66" s="32">
        <v>85332</v>
      </c>
      <c r="D66" s="33" t="s">
        <v>79</v>
      </c>
      <c r="E66" s="34">
        <v>9322550</v>
      </c>
      <c r="F66" s="34">
        <v>633746</v>
      </c>
      <c r="G66" s="34">
        <v>-9627</v>
      </c>
      <c r="H66" s="34">
        <v>18643</v>
      </c>
      <c r="I66" s="34">
        <v>0</v>
      </c>
      <c r="J66" s="34">
        <v>9965312</v>
      </c>
    </row>
    <row r="67" spans="1:18" ht="20.25" customHeight="1" x14ac:dyDescent="0.25">
      <c r="A67" s="27">
        <v>900</v>
      </c>
      <c r="B67" s="120" t="s">
        <v>31</v>
      </c>
      <c r="C67" s="120"/>
      <c r="D67" s="121"/>
      <c r="E67" s="28">
        <f t="shared" ref="E67:J67" si="32">SUM(E68:E73)</f>
        <v>35200</v>
      </c>
      <c r="F67" s="28">
        <f t="shared" si="32"/>
        <v>400</v>
      </c>
      <c r="G67" s="28">
        <f t="shared" si="32"/>
        <v>0</v>
      </c>
      <c r="H67" s="28">
        <f t="shared" si="32"/>
        <v>503710</v>
      </c>
      <c r="I67" s="28">
        <f t="shared" si="32"/>
        <v>0</v>
      </c>
      <c r="J67" s="28">
        <f t="shared" si="32"/>
        <v>539310</v>
      </c>
      <c r="M67" s="29">
        <f t="shared" ref="M67:R67" si="33">E67</f>
        <v>35200</v>
      </c>
      <c r="N67" s="29">
        <f t="shared" si="33"/>
        <v>400</v>
      </c>
      <c r="O67" s="29">
        <f t="shared" si="33"/>
        <v>0</v>
      </c>
      <c r="P67" s="29">
        <f t="shared" si="33"/>
        <v>503710</v>
      </c>
      <c r="Q67" s="29">
        <f t="shared" si="33"/>
        <v>0</v>
      </c>
      <c r="R67" s="29">
        <f t="shared" si="33"/>
        <v>539310</v>
      </c>
    </row>
    <row r="68" spans="1:18" ht="15" customHeight="1" x14ac:dyDescent="0.25">
      <c r="A68" s="30"/>
      <c r="B68" s="31"/>
      <c r="C68" s="32">
        <v>90002</v>
      </c>
      <c r="D68" s="33" t="s">
        <v>32</v>
      </c>
      <c r="E68" s="34">
        <v>0</v>
      </c>
      <c r="F68" s="34">
        <v>300</v>
      </c>
      <c r="G68" s="34">
        <v>0</v>
      </c>
      <c r="H68" s="34">
        <v>0</v>
      </c>
      <c r="I68" s="34">
        <v>0</v>
      </c>
      <c r="J68" s="34">
        <v>300</v>
      </c>
    </row>
    <row r="69" spans="1:18" ht="15" customHeight="1" x14ac:dyDescent="0.25">
      <c r="A69" s="30"/>
      <c r="B69" s="31"/>
      <c r="C69" s="32">
        <v>90005</v>
      </c>
      <c r="D69" s="33" t="s">
        <v>80</v>
      </c>
      <c r="E69" s="34">
        <v>0</v>
      </c>
      <c r="F69" s="34">
        <v>0</v>
      </c>
      <c r="G69" s="34">
        <v>0</v>
      </c>
      <c r="H69" s="34">
        <v>310000</v>
      </c>
      <c r="I69" s="34">
        <v>0</v>
      </c>
      <c r="J69" s="34">
        <v>310000</v>
      </c>
    </row>
    <row r="70" spans="1:18" ht="27" customHeight="1" x14ac:dyDescent="0.25">
      <c r="A70" s="30"/>
      <c r="B70" s="31"/>
      <c r="C70" s="32">
        <v>90019</v>
      </c>
      <c r="D70" s="33" t="s">
        <v>81</v>
      </c>
      <c r="E70" s="34">
        <v>20150</v>
      </c>
      <c r="F70" s="34">
        <v>0</v>
      </c>
      <c r="G70" s="34">
        <v>0</v>
      </c>
      <c r="H70" s="34">
        <v>0</v>
      </c>
      <c r="I70" s="34">
        <v>0</v>
      </c>
      <c r="J70" s="34">
        <v>20150</v>
      </c>
    </row>
    <row r="71" spans="1:18" ht="27" customHeight="1" x14ac:dyDescent="0.25">
      <c r="A71" s="30"/>
      <c r="B71" s="31"/>
      <c r="C71" s="32">
        <v>90020</v>
      </c>
      <c r="D71" s="33" t="s">
        <v>82</v>
      </c>
      <c r="E71" s="34">
        <v>3500</v>
      </c>
      <c r="F71" s="34">
        <v>0</v>
      </c>
      <c r="G71" s="34">
        <v>0</v>
      </c>
      <c r="H71" s="34">
        <v>0</v>
      </c>
      <c r="I71" s="34">
        <v>0</v>
      </c>
      <c r="J71" s="34">
        <v>3500</v>
      </c>
    </row>
    <row r="72" spans="1:18" ht="27" customHeight="1" x14ac:dyDescent="0.25">
      <c r="A72" s="30"/>
      <c r="B72" s="31"/>
      <c r="C72" s="32">
        <v>90024</v>
      </c>
      <c r="D72" s="33" t="s">
        <v>33</v>
      </c>
      <c r="E72" s="34">
        <v>11550</v>
      </c>
      <c r="F72" s="34">
        <v>0</v>
      </c>
      <c r="G72" s="34">
        <v>0</v>
      </c>
      <c r="H72" s="34">
        <v>0</v>
      </c>
      <c r="I72" s="34">
        <v>0</v>
      </c>
      <c r="J72" s="34">
        <v>11550</v>
      </c>
    </row>
    <row r="73" spans="1:18" ht="15" customHeight="1" x14ac:dyDescent="0.25">
      <c r="A73" s="30"/>
      <c r="B73" s="31"/>
      <c r="C73" s="32">
        <v>90095</v>
      </c>
      <c r="D73" s="33" t="s">
        <v>21</v>
      </c>
      <c r="E73" s="34">
        <v>0</v>
      </c>
      <c r="F73" s="34">
        <v>100</v>
      </c>
      <c r="G73" s="34">
        <v>0</v>
      </c>
      <c r="H73" s="34">
        <v>193710</v>
      </c>
      <c r="I73" s="34">
        <v>0</v>
      </c>
      <c r="J73" s="34">
        <v>193810</v>
      </c>
    </row>
    <row r="74" spans="1:18" ht="30.75" customHeight="1" x14ac:dyDescent="0.25">
      <c r="A74" s="27">
        <v>921</v>
      </c>
      <c r="B74" s="120" t="s">
        <v>83</v>
      </c>
      <c r="C74" s="120"/>
      <c r="D74" s="121"/>
      <c r="E74" s="28">
        <f t="shared" ref="E74:J74" si="34">SUM(E75:E77)</f>
        <v>7233384</v>
      </c>
      <c r="F74" s="28">
        <f t="shared" si="34"/>
        <v>615878</v>
      </c>
      <c r="G74" s="28">
        <f t="shared" si="34"/>
        <v>-5812190</v>
      </c>
      <c r="H74" s="28">
        <f t="shared" si="34"/>
        <v>202500</v>
      </c>
      <c r="I74" s="28">
        <f t="shared" si="34"/>
        <v>0</v>
      </c>
      <c r="J74" s="28">
        <f t="shared" si="34"/>
        <v>2239572</v>
      </c>
      <c r="M74" s="29">
        <f t="shared" ref="M74:R74" si="35">E74</f>
        <v>7233384</v>
      </c>
      <c r="N74" s="29">
        <f t="shared" si="35"/>
        <v>615878</v>
      </c>
      <c r="O74" s="29">
        <f t="shared" si="35"/>
        <v>-5812190</v>
      </c>
      <c r="P74" s="29">
        <f t="shared" si="35"/>
        <v>202500</v>
      </c>
      <c r="Q74" s="29">
        <f t="shared" si="35"/>
        <v>0</v>
      </c>
      <c r="R74" s="29">
        <f t="shared" si="35"/>
        <v>2239572</v>
      </c>
    </row>
    <row r="75" spans="1:18" ht="15" customHeight="1" x14ac:dyDescent="0.25">
      <c r="A75" s="30"/>
      <c r="B75" s="31"/>
      <c r="C75" s="32">
        <v>92106</v>
      </c>
      <c r="D75" s="33" t="s">
        <v>84</v>
      </c>
      <c r="E75" s="34">
        <v>3433146</v>
      </c>
      <c r="F75" s="34">
        <v>462758</v>
      </c>
      <c r="G75" s="34">
        <v>-3500538</v>
      </c>
      <c r="H75" s="34">
        <v>0</v>
      </c>
      <c r="I75" s="34">
        <v>0</v>
      </c>
      <c r="J75" s="34">
        <v>395366</v>
      </c>
    </row>
    <row r="76" spans="1:18" ht="15" customHeight="1" x14ac:dyDescent="0.25">
      <c r="A76" s="30"/>
      <c r="B76" s="31"/>
      <c r="C76" s="32">
        <v>92109</v>
      </c>
      <c r="D76" s="33" t="s">
        <v>85</v>
      </c>
      <c r="E76" s="34">
        <v>1658080</v>
      </c>
      <c r="F76" s="34">
        <v>0</v>
      </c>
      <c r="G76" s="34">
        <v>-1568738</v>
      </c>
      <c r="H76" s="34">
        <v>200000</v>
      </c>
      <c r="I76" s="34">
        <v>0</v>
      </c>
      <c r="J76" s="34">
        <v>289342</v>
      </c>
    </row>
    <row r="77" spans="1:18" ht="15" customHeight="1" x14ac:dyDescent="0.25">
      <c r="A77" s="30"/>
      <c r="B77" s="31"/>
      <c r="C77" s="32">
        <v>92118</v>
      </c>
      <c r="D77" s="33" t="s">
        <v>86</v>
      </c>
      <c r="E77" s="34">
        <v>2142158</v>
      </c>
      <c r="F77" s="34">
        <v>153120</v>
      </c>
      <c r="G77" s="34">
        <v>-742914</v>
      </c>
      <c r="H77" s="34">
        <v>2500</v>
      </c>
      <c r="I77" s="34">
        <v>0</v>
      </c>
      <c r="J77" s="34">
        <v>1554864</v>
      </c>
    </row>
    <row r="78" spans="1:18" ht="30.75" customHeight="1" x14ac:dyDescent="0.25">
      <c r="A78" s="27">
        <v>925</v>
      </c>
      <c r="B78" s="120" t="s">
        <v>87</v>
      </c>
      <c r="C78" s="120"/>
      <c r="D78" s="121"/>
      <c r="E78" s="28">
        <f t="shared" ref="E78:J78" si="36">SUM(E79:E79)</f>
        <v>300000</v>
      </c>
      <c r="F78" s="28">
        <f t="shared" si="36"/>
        <v>1896</v>
      </c>
      <c r="G78" s="28">
        <f t="shared" si="36"/>
        <v>0</v>
      </c>
      <c r="H78" s="28">
        <f t="shared" si="36"/>
        <v>74140</v>
      </c>
      <c r="I78" s="28">
        <f t="shared" si="36"/>
        <v>0</v>
      </c>
      <c r="J78" s="28">
        <f t="shared" si="36"/>
        <v>376036</v>
      </c>
      <c r="M78" s="29">
        <f t="shared" ref="M78:R78" si="37">E78</f>
        <v>300000</v>
      </c>
      <c r="N78" s="29">
        <f t="shared" si="37"/>
        <v>1896</v>
      </c>
      <c r="O78" s="29">
        <f t="shared" si="37"/>
        <v>0</v>
      </c>
      <c r="P78" s="29">
        <f t="shared" si="37"/>
        <v>74140</v>
      </c>
      <c r="Q78" s="29">
        <f t="shared" si="37"/>
        <v>0</v>
      </c>
      <c r="R78" s="29">
        <f t="shared" si="37"/>
        <v>376036</v>
      </c>
    </row>
    <row r="79" spans="1:18" ht="15" customHeight="1" x14ac:dyDescent="0.25">
      <c r="A79" s="30"/>
      <c r="B79" s="31"/>
      <c r="C79" s="32">
        <v>92502</v>
      </c>
      <c r="D79" s="33" t="s">
        <v>88</v>
      </c>
      <c r="E79" s="34">
        <v>300000</v>
      </c>
      <c r="F79" s="34">
        <v>1896</v>
      </c>
      <c r="G79" s="34">
        <v>0</v>
      </c>
      <c r="H79" s="34">
        <v>74140</v>
      </c>
      <c r="I79" s="34">
        <v>0</v>
      </c>
      <c r="J79" s="34">
        <v>376036</v>
      </c>
    </row>
    <row r="80" spans="1:18" ht="20.25" customHeight="1" x14ac:dyDescent="0.25">
      <c r="A80" s="27">
        <v>926</v>
      </c>
      <c r="B80" s="120" t="s">
        <v>89</v>
      </c>
      <c r="C80" s="120"/>
      <c r="D80" s="121"/>
      <c r="E80" s="28">
        <f t="shared" ref="E80:J80" si="38">SUM(E81:E81)</f>
        <v>0</v>
      </c>
      <c r="F80" s="28">
        <f t="shared" si="38"/>
        <v>180000</v>
      </c>
      <c r="G80" s="28">
        <f t="shared" si="38"/>
        <v>-85000</v>
      </c>
      <c r="H80" s="28">
        <f t="shared" si="38"/>
        <v>0</v>
      </c>
      <c r="I80" s="28">
        <f t="shared" si="38"/>
        <v>0</v>
      </c>
      <c r="J80" s="28">
        <f t="shared" si="38"/>
        <v>95000</v>
      </c>
      <c r="M80" s="29">
        <f t="shared" ref="M80:R80" si="39">E80</f>
        <v>0</v>
      </c>
      <c r="N80" s="29">
        <f t="shared" si="39"/>
        <v>180000</v>
      </c>
      <c r="O80" s="29">
        <f t="shared" si="39"/>
        <v>-85000</v>
      </c>
      <c r="P80" s="29">
        <f t="shared" si="39"/>
        <v>0</v>
      </c>
      <c r="Q80" s="29">
        <f t="shared" si="39"/>
        <v>0</v>
      </c>
      <c r="R80" s="29">
        <f t="shared" si="39"/>
        <v>95000</v>
      </c>
    </row>
    <row r="81" spans="1:21" ht="15" customHeight="1" x14ac:dyDescent="0.25">
      <c r="A81" s="30"/>
      <c r="B81" s="31"/>
      <c r="C81" s="32">
        <v>92695</v>
      </c>
      <c r="D81" s="33" t="s">
        <v>21</v>
      </c>
      <c r="E81" s="34">
        <v>0</v>
      </c>
      <c r="F81" s="34">
        <v>180000</v>
      </c>
      <c r="G81" s="34">
        <v>-85000</v>
      </c>
      <c r="H81" s="34">
        <v>0</v>
      </c>
      <c r="I81" s="34">
        <v>0</v>
      </c>
      <c r="J81" s="34">
        <v>95000</v>
      </c>
    </row>
    <row r="82" spans="1:21" ht="23.25" customHeight="1" thickBot="1" x14ac:dyDescent="0.3">
      <c r="A82" s="122" t="s">
        <v>141</v>
      </c>
      <c r="B82" s="123"/>
      <c r="C82" s="123"/>
      <c r="D82" s="124"/>
      <c r="E82" s="37">
        <f t="shared" ref="E82:J82" si="40">SUM(M82:M109)</f>
        <v>61576000</v>
      </c>
      <c r="F82" s="38">
        <f t="shared" si="40"/>
        <v>0</v>
      </c>
      <c r="G82" s="38">
        <f t="shared" si="40"/>
        <v>-15000</v>
      </c>
      <c r="H82" s="38">
        <f t="shared" si="40"/>
        <v>39513996</v>
      </c>
      <c r="I82" s="38">
        <f t="shared" si="40"/>
        <v>-2135380</v>
      </c>
      <c r="J82" s="38">
        <f t="shared" si="40"/>
        <v>98939616</v>
      </c>
      <c r="S82" s="125"/>
      <c r="T82" s="125"/>
      <c r="U82" s="125"/>
    </row>
    <row r="83" spans="1:21" ht="15" customHeight="1" x14ac:dyDescent="0.25">
      <c r="A83" s="24" t="s">
        <v>15</v>
      </c>
      <c r="B83" s="25"/>
      <c r="C83" s="25"/>
      <c r="D83" s="26"/>
      <c r="E83" s="36"/>
      <c r="F83" s="36"/>
      <c r="G83" s="36"/>
      <c r="H83" s="36"/>
      <c r="I83" s="36"/>
      <c r="J83" s="36"/>
    </row>
    <row r="84" spans="1:21" ht="20.25" customHeight="1" x14ac:dyDescent="0.25">
      <c r="A84" s="27" t="s">
        <v>16</v>
      </c>
      <c r="B84" s="120" t="s">
        <v>17</v>
      </c>
      <c r="C84" s="120"/>
      <c r="D84" s="121"/>
      <c r="E84" s="28">
        <f t="shared" ref="E84:J84" si="41">SUM(E85:E88)</f>
        <v>27315000</v>
      </c>
      <c r="F84" s="28">
        <f t="shared" si="41"/>
        <v>0</v>
      </c>
      <c r="G84" s="28">
        <f t="shared" si="41"/>
        <v>0</v>
      </c>
      <c r="H84" s="28">
        <f t="shared" si="41"/>
        <v>30639353</v>
      </c>
      <c r="I84" s="28">
        <f t="shared" si="41"/>
        <v>-1739477</v>
      </c>
      <c r="J84" s="28">
        <f t="shared" si="41"/>
        <v>56214876</v>
      </c>
      <c r="M84" s="29">
        <f t="shared" ref="M84:R84" si="42">E84</f>
        <v>27315000</v>
      </c>
      <c r="N84" s="29">
        <f t="shared" si="42"/>
        <v>0</v>
      </c>
      <c r="O84" s="29">
        <f t="shared" si="42"/>
        <v>0</v>
      </c>
      <c r="P84" s="29">
        <f t="shared" si="42"/>
        <v>30639353</v>
      </c>
      <c r="Q84" s="29">
        <f t="shared" si="42"/>
        <v>-1739477</v>
      </c>
      <c r="R84" s="29">
        <f t="shared" si="42"/>
        <v>56214876</v>
      </c>
    </row>
    <row r="85" spans="1:21" ht="15" customHeight="1" x14ac:dyDescent="0.25">
      <c r="A85" s="30"/>
      <c r="B85" s="31"/>
      <c r="C85" s="32" t="s">
        <v>18</v>
      </c>
      <c r="D85" s="33" t="s">
        <v>19</v>
      </c>
      <c r="E85" s="34">
        <v>19665000</v>
      </c>
      <c r="F85" s="34">
        <v>0</v>
      </c>
      <c r="G85" s="34">
        <v>0</v>
      </c>
      <c r="H85" s="34">
        <v>26507428</v>
      </c>
      <c r="I85" s="34">
        <v>-821690</v>
      </c>
      <c r="J85" s="34">
        <v>45350738</v>
      </c>
    </row>
    <row r="86" spans="1:21" ht="15" customHeight="1" x14ac:dyDescent="0.25">
      <c r="A86" s="30"/>
      <c r="B86" s="31"/>
      <c r="C86" s="32" t="s">
        <v>36</v>
      </c>
      <c r="D86" s="33" t="s">
        <v>37</v>
      </c>
      <c r="E86" s="34">
        <v>7600000</v>
      </c>
      <c r="F86" s="34">
        <v>0</v>
      </c>
      <c r="G86" s="34">
        <v>0</v>
      </c>
      <c r="H86" s="34">
        <v>0</v>
      </c>
      <c r="I86" s="34">
        <v>-917787</v>
      </c>
      <c r="J86" s="34">
        <v>6682213</v>
      </c>
    </row>
    <row r="87" spans="1:21" ht="15" customHeight="1" x14ac:dyDescent="0.25">
      <c r="A87" s="30"/>
      <c r="B87" s="31"/>
      <c r="C87" s="32" t="s">
        <v>90</v>
      </c>
      <c r="D87" s="33" t="s">
        <v>91</v>
      </c>
      <c r="E87" s="34">
        <v>0</v>
      </c>
      <c r="F87" s="34">
        <v>0</v>
      </c>
      <c r="G87" s="34">
        <v>0</v>
      </c>
      <c r="H87" s="34">
        <v>4000000</v>
      </c>
      <c r="I87" s="34">
        <v>0</v>
      </c>
      <c r="J87" s="34">
        <v>4000000</v>
      </c>
    </row>
    <row r="88" spans="1:21" ht="15" customHeight="1" x14ac:dyDescent="0.25">
      <c r="A88" s="30"/>
      <c r="B88" s="31"/>
      <c r="C88" s="32" t="s">
        <v>92</v>
      </c>
      <c r="D88" s="33" t="s">
        <v>21</v>
      </c>
      <c r="E88" s="34">
        <v>50000</v>
      </c>
      <c r="F88" s="34">
        <v>0</v>
      </c>
      <c r="G88" s="34">
        <v>0</v>
      </c>
      <c r="H88" s="34">
        <v>131925</v>
      </c>
      <c r="I88" s="34">
        <v>0</v>
      </c>
      <c r="J88" s="34">
        <v>181925</v>
      </c>
    </row>
    <row r="89" spans="1:21" ht="20.25" customHeight="1" x14ac:dyDescent="0.25">
      <c r="A89" s="27">
        <v>600</v>
      </c>
      <c r="B89" s="120" t="s">
        <v>20</v>
      </c>
      <c r="C89" s="120"/>
      <c r="D89" s="121"/>
      <c r="E89" s="28">
        <f t="shared" ref="E89:J89" si="43">SUM(E90:E91)</f>
        <v>31400000</v>
      </c>
      <c r="F89" s="28">
        <f t="shared" si="43"/>
        <v>0</v>
      </c>
      <c r="G89" s="28">
        <f t="shared" si="43"/>
        <v>0</v>
      </c>
      <c r="H89" s="28">
        <f t="shared" si="43"/>
        <v>7696850</v>
      </c>
      <c r="I89" s="28">
        <f t="shared" si="43"/>
        <v>0</v>
      </c>
      <c r="J89" s="28">
        <f t="shared" si="43"/>
        <v>39096850</v>
      </c>
      <c r="M89" s="29">
        <f t="shared" ref="M89:R89" si="44">E89</f>
        <v>31400000</v>
      </c>
      <c r="N89" s="29">
        <f t="shared" si="44"/>
        <v>0</v>
      </c>
      <c r="O89" s="29">
        <f t="shared" si="44"/>
        <v>0</v>
      </c>
      <c r="P89" s="29">
        <f t="shared" si="44"/>
        <v>7696850</v>
      </c>
      <c r="Q89" s="29">
        <f t="shared" si="44"/>
        <v>0</v>
      </c>
      <c r="R89" s="29">
        <f t="shared" si="44"/>
        <v>39096850</v>
      </c>
    </row>
    <row r="90" spans="1:21" ht="15" customHeight="1" x14ac:dyDescent="0.25">
      <c r="A90" s="30"/>
      <c r="B90" s="31"/>
      <c r="C90" s="32">
        <v>60003</v>
      </c>
      <c r="D90" s="33" t="s">
        <v>47</v>
      </c>
      <c r="E90" s="34">
        <v>31400000</v>
      </c>
      <c r="F90" s="34">
        <v>0</v>
      </c>
      <c r="G90" s="34">
        <v>0</v>
      </c>
      <c r="H90" s="34">
        <v>7653609</v>
      </c>
      <c r="I90" s="34">
        <v>0</v>
      </c>
      <c r="J90" s="34">
        <v>39053609</v>
      </c>
    </row>
    <row r="91" spans="1:21" ht="15" customHeight="1" x14ac:dyDescent="0.25">
      <c r="A91" s="30"/>
      <c r="B91" s="31"/>
      <c r="C91" s="32">
        <v>60095</v>
      </c>
      <c r="D91" s="33" t="s">
        <v>21</v>
      </c>
      <c r="E91" s="34">
        <v>0</v>
      </c>
      <c r="F91" s="34">
        <v>0</v>
      </c>
      <c r="G91" s="34">
        <v>0</v>
      </c>
      <c r="H91" s="34">
        <v>43241</v>
      </c>
      <c r="I91" s="34">
        <v>0</v>
      </c>
      <c r="J91" s="34">
        <v>43241</v>
      </c>
    </row>
    <row r="92" spans="1:21" ht="20.25" customHeight="1" x14ac:dyDescent="0.25">
      <c r="A92" s="27">
        <v>710</v>
      </c>
      <c r="B92" s="120" t="s">
        <v>22</v>
      </c>
      <c r="C92" s="120"/>
      <c r="D92" s="121"/>
      <c r="E92" s="28">
        <f t="shared" ref="E92:J92" si="45">SUM(E93:E95)</f>
        <v>318000</v>
      </c>
      <c r="F92" s="28">
        <f t="shared" si="45"/>
        <v>0</v>
      </c>
      <c r="G92" s="28">
        <f t="shared" si="45"/>
        <v>0</v>
      </c>
      <c r="H92" s="28">
        <f t="shared" si="45"/>
        <v>0</v>
      </c>
      <c r="I92" s="28">
        <f t="shared" si="45"/>
        <v>-218000</v>
      </c>
      <c r="J92" s="28">
        <f t="shared" si="45"/>
        <v>100000</v>
      </c>
      <c r="M92" s="29">
        <f t="shared" ref="M92:R92" si="46">E92</f>
        <v>318000</v>
      </c>
      <c r="N92" s="29">
        <f t="shared" si="46"/>
        <v>0</v>
      </c>
      <c r="O92" s="29">
        <f t="shared" si="46"/>
        <v>0</v>
      </c>
      <c r="P92" s="29">
        <f t="shared" si="46"/>
        <v>0</v>
      </c>
      <c r="Q92" s="29">
        <f t="shared" si="46"/>
        <v>-218000</v>
      </c>
      <c r="R92" s="29">
        <f t="shared" si="46"/>
        <v>100000</v>
      </c>
    </row>
    <row r="93" spans="1:21" ht="15" customHeight="1" x14ac:dyDescent="0.25">
      <c r="A93" s="30"/>
      <c r="B93" s="31"/>
      <c r="C93" s="32">
        <v>71005</v>
      </c>
      <c r="D93" s="33" t="s">
        <v>23</v>
      </c>
      <c r="E93" s="34">
        <v>18000</v>
      </c>
      <c r="F93" s="34">
        <v>0</v>
      </c>
      <c r="G93" s="34">
        <v>0</v>
      </c>
      <c r="H93" s="34">
        <v>0</v>
      </c>
      <c r="I93" s="34">
        <v>-18000</v>
      </c>
      <c r="J93" s="34">
        <v>0</v>
      </c>
    </row>
    <row r="94" spans="1:21" ht="15" customHeight="1" x14ac:dyDescent="0.25">
      <c r="A94" s="30"/>
      <c r="B94" s="31"/>
      <c r="C94" s="32">
        <v>71013</v>
      </c>
      <c r="D94" s="33" t="s">
        <v>54</v>
      </c>
      <c r="E94" s="34">
        <v>200000</v>
      </c>
      <c r="F94" s="34">
        <v>0</v>
      </c>
      <c r="G94" s="34">
        <v>0</v>
      </c>
      <c r="H94" s="34">
        <v>0</v>
      </c>
      <c r="I94" s="34">
        <v>-200000</v>
      </c>
      <c r="J94" s="34">
        <v>0</v>
      </c>
    </row>
    <row r="95" spans="1:21" ht="15" customHeight="1" x14ac:dyDescent="0.25">
      <c r="A95" s="30"/>
      <c r="B95" s="31"/>
      <c r="C95" s="32">
        <v>71095</v>
      </c>
      <c r="D95" s="33" t="s">
        <v>21</v>
      </c>
      <c r="E95" s="34">
        <v>100000</v>
      </c>
      <c r="F95" s="34">
        <v>0</v>
      </c>
      <c r="G95" s="34">
        <v>0</v>
      </c>
      <c r="H95" s="34">
        <v>0</v>
      </c>
      <c r="I95" s="34">
        <v>0</v>
      </c>
      <c r="J95" s="34">
        <v>100000</v>
      </c>
    </row>
    <row r="96" spans="1:21" ht="20.25" customHeight="1" x14ac:dyDescent="0.25">
      <c r="A96" s="27">
        <v>750</v>
      </c>
      <c r="B96" s="120" t="s">
        <v>55</v>
      </c>
      <c r="C96" s="120"/>
      <c r="D96" s="121"/>
      <c r="E96" s="28">
        <f t="shared" ref="E96:J96" si="47">SUM(E97:E97)</f>
        <v>563000</v>
      </c>
      <c r="F96" s="28">
        <f t="shared" si="47"/>
        <v>0</v>
      </c>
      <c r="G96" s="28">
        <f t="shared" si="47"/>
        <v>0</v>
      </c>
      <c r="H96" s="28">
        <f t="shared" si="47"/>
        <v>17153</v>
      </c>
      <c r="I96" s="28">
        <f t="shared" si="47"/>
        <v>-28153</v>
      </c>
      <c r="J96" s="28">
        <f t="shared" si="47"/>
        <v>552000</v>
      </c>
      <c r="M96" s="29">
        <f t="shared" ref="M96:R96" si="48">E96</f>
        <v>563000</v>
      </c>
      <c r="N96" s="29">
        <f t="shared" si="48"/>
        <v>0</v>
      </c>
      <c r="O96" s="29">
        <f t="shared" si="48"/>
        <v>0</v>
      </c>
      <c r="P96" s="29">
        <f t="shared" si="48"/>
        <v>17153</v>
      </c>
      <c r="Q96" s="29">
        <f t="shared" si="48"/>
        <v>-28153</v>
      </c>
      <c r="R96" s="29">
        <f t="shared" si="48"/>
        <v>552000</v>
      </c>
    </row>
    <row r="97" spans="1:18" ht="15" customHeight="1" x14ac:dyDescent="0.25">
      <c r="A97" s="30"/>
      <c r="B97" s="31"/>
      <c r="C97" s="32">
        <v>75011</v>
      </c>
      <c r="D97" s="33" t="s">
        <v>56</v>
      </c>
      <c r="E97" s="34">
        <v>563000</v>
      </c>
      <c r="F97" s="34">
        <v>0</v>
      </c>
      <c r="G97" s="34">
        <v>0</v>
      </c>
      <c r="H97" s="34">
        <v>17153</v>
      </c>
      <c r="I97" s="34">
        <v>-28153</v>
      </c>
      <c r="J97" s="34">
        <v>552000</v>
      </c>
    </row>
    <row r="98" spans="1:18" ht="20.25" customHeight="1" x14ac:dyDescent="0.25">
      <c r="A98" s="27">
        <v>851</v>
      </c>
      <c r="B98" s="120" t="s">
        <v>71</v>
      </c>
      <c r="C98" s="120"/>
      <c r="D98" s="121"/>
      <c r="E98" s="28">
        <f t="shared" ref="E98:J98" si="49">SUM(E99:E99)</f>
        <v>36000</v>
      </c>
      <c r="F98" s="28">
        <f t="shared" si="49"/>
        <v>0</v>
      </c>
      <c r="G98" s="28">
        <f t="shared" si="49"/>
        <v>0</v>
      </c>
      <c r="H98" s="28">
        <f t="shared" si="49"/>
        <v>4000</v>
      </c>
      <c r="I98" s="28">
        <f t="shared" si="49"/>
        <v>0</v>
      </c>
      <c r="J98" s="28">
        <f t="shared" si="49"/>
        <v>40000</v>
      </c>
      <c r="M98" s="29">
        <f t="shared" ref="M98:R98" si="50">E98</f>
        <v>36000</v>
      </c>
      <c r="N98" s="29">
        <f t="shared" si="50"/>
        <v>0</v>
      </c>
      <c r="O98" s="29">
        <f t="shared" si="50"/>
        <v>0</v>
      </c>
      <c r="P98" s="29">
        <f t="shared" si="50"/>
        <v>4000</v>
      </c>
      <c r="Q98" s="29">
        <f t="shared" si="50"/>
        <v>0</v>
      </c>
      <c r="R98" s="29">
        <f t="shared" si="50"/>
        <v>40000</v>
      </c>
    </row>
    <row r="99" spans="1:18" ht="15" customHeight="1" x14ac:dyDescent="0.25">
      <c r="A99" s="30"/>
      <c r="B99" s="31"/>
      <c r="C99" s="32">
        <v>85195</v>
      </c>
      <c r="D99" s="33" t="s">
        <v>21</v>
      </c>
      <c r="E99" s="34">
        <v>36000</v>
      </c>
      <c r="F99" s="34">
        <v>0</v>
      </c>
      <c r="G99" s="34">
        <v>0</v>
      </c>
      <c r="H99" s="34">
        <v>4000</v>
      </c>
      <c r="I99" s="34">
        <v>0</v>
      </c>
      <c r="J99" s="34">
        <v>40000</v>
      </c>
    </row>
    <row r="100" spans="1:18" ht="20.25" customHeight="1" x14ac:dyDescent="0.25">
      <c r="A100" s="27">
        <v>852</v>
      </c>
      <c r="B100" s="120" t="s">
        <v>74</v>
      </c>
      <c r="C100" s="120"/>
      <c r="D100" s="121"/>
      <c r="E100" s="28">
        <f t="shared" ref="E100:J100" si="51">SUM(E101:E103)</f>
        <v>1743000</v>
      </c>
      <c r="F100" s="28">
        <f t="shared" si="51"/>
        <v>0</v>
      </c>
      <c r="G100" s="28">
        <f t="shared" si="51"/>
        <v>-15000</v>
      </c>
      <c r="H100" s="28">
        <f t="shared" si="51"/>
        <v>992000</v>
      </c>
      <c r="I100" s="28">
        <f t="shared" si="51"/>
        <v>0</v>
      </c>
      <c r="J100" s="28">
        <f t="shared" si="51"/>
        <v>2720000</v>
      </c>
      <c r="M100" s="29">
        <f t="shared" ref="M100:R100" si="52">E100</f>
        <v>1743000</v>
      </c>
      <c r="N100" s="29">
        <f t="shared" si="52"/>
        <v>0</v>
      </c>
      <c r="O100" s="29">
        <f t="shared" si="52"/>
        <v>-15000</v>
      </c>
      <c r="P100" s="29">
        <f t="shared" si="52"/>
        <v>992000</v>
      </c>
      <c r="Q100" s="29">
        <f t="shared" si="52"/>
        <v>0</v>
      </c>
      <c r="R100" s="29">
        <f t="shared" si="52"/>
        <v>2720000</v>
      </c>
    </row>
    <row r="101" spans="1:18" ht="27" customHeight="1" x14ac:dyDescent="0.25">
      <c r="A101" s="30"/>
      <c r="B101" s="31"/>
      <c r="C101" s="32">
        <v>85205</v>
      </c>
      <c r="D101" s="33" t="s">
        <v>75</v>
      </c>
      <c r="E101" s="34">
        <v>0</v>
      </c>
      <c r="F101" s="34">
        <v>0</v>
      </c>
      <c r="G101" s="34">
        <v>-15000</v>
      </c>
      <c r="H101" s="34">
        <v>15000</v>
      </c>
      <c r="I101" s="34">
        <v>0</v>
      </c>
      <c r="J101" s="34">
        <v>0</v>
      </c>
    </row>
    <row r="102" spans="1:18" ht="37.5" customHeight="1" x14ac:dyDescent="0.25">
      <c r="A102" s="30"/>
      <c r="B102" s="31"/>
      <c r="C102" s="32">
        <v>85212</v>
      </c>
      <c r="D102" s="33" t="s">
        <v>93</v>
      </c>
      <c r="E102" s="34">
        <v>768000</v>
      </c>
      <c r="F102" s="34">
        <v>0</v>
      </c>
      <c r="G102" s="34">
        <v>0</v>
      </c>
      <c r="H102" s="34">
        <v>379000</v>
      </c>
      <c r="I102" s="34">
        <v>0</v>
      </c>
      <c r="J102" s="34">
        <v>1147000</v>
      </c>
    </row>
    <row r="103" spans="1:18" ht="15" customHeight="1" x14ac:dyDescent="0.25">
      <c r="A103" s="30"/>
      <c r="B103" s="31"/>
      <c r="C103" s="32">
        <v>85226</v>
      </c>
      <c r="D103" s="33" t="s">
        <v>94</v>
      </c>
      <c r="E103" s="34">
        <v>975000</v>
      </c>
      <c r="F103" s="34">
        <v>0</v>
      </c>
      <c r="G103" s="34">
        <v>0</v>
      </c>
      <c r="H103" s="34">
        <v>598000</v>
      </c>
      <c r="I103" s="34">
        <v>0</v>
      </c>
      <c r="J103" s="34">
        <v>1573000</v>
      </c>
    </row>
    <row r="104" spans="1:18" ht="30.75" customHeight="1" x14ac:dyDescent="0.25">
      <c r="A104" s="27">
        <v>853</v>
      </c>
      <c r="B104" s="120" t="s">
        <v>76</v>
      </c>
      <c r="C104" s="120"/>
      <c r="D104" s="121"/>
      <c r="E104" s="28">
        <f t="shared" ref="E104:J104" si="53">SUM(E105:E105)</f>
        <v>1000</v>
      </c>
      <c r="F104" s="28">
        <f t="shared" si="53"/>
        <v>0</v>
      </c>
      <c r="G104" s="28">
        <f t="shared" si="53"/>
        <v>0</v>
      </c>
      <c r="H104" s="28">
        <f t="shared" si="53"/>
        <v>0</v>
      </c>
      <c r="I104" s="28">
        <f t="shared" si="53"/>
        <v>-750</v>
      </c>
      <c r="J104" s="28">
        <f t="shared" si="53"/>
        <v>250</v>
      </c>
      <c r="M104" s="29">
        <f t="shared" ref="M104:R104" si="54">E104</f>
        <v>1000</v>
      </c>
      <c r="N104" s="29">
        <f t="shared" si="54"/>
        <v>0</v>
      </c>
      <c r="O104" s="29">
        <f t="shared" si="54"/>
        <v>0</v>
      </c>
      <c r="P104" s="29">
        <f t="shared" si="54"/>
        <v>0</v>
      </c>
      <c r="Q104" s="29">
        <f t="shared" si="54"/>
        <v>-750</v>
      </c>
      <c r="R104" s="29">
        <f t="shared" si="54"/>
        <v>250</v>
      </c>
    </row>
    <row r="105" spans="1:18" ht="15" customHeight="1" x14ac:dyDescent="0.25">
      <c r="A105" s="50"/>
      <c r="B105" s="51"/>
      <c r="C105" s="32">
        <v>85332</v>
      </c>
      <c r="D105" s="52" t="s">
        <v>79</v>
      </c>
      <c r="E105" s="53">
        <v>1000</v>
      </c>
      <c r="F105" s="53">
        <v>0</v>
      </c>
      <c r="G105" s="53">
        <v>0</v>
      </c>
      <c r="H105" s="53">
        <v>0</v>
      </c>
      <c r="I105" s="53">
        <v>-750</v>
      </c>
      <c r="J105" s="53">
        <v>250</v>
      </c>
    </row>
    <row r="106" spans="1:18" ht="30.75" customHeight="1" x14ac:dyDescent="0.25">
      <c r="A106" s="27">
        <v>900</v>
      </c>
      <c r="B106" s="120" t="s">
        <v>31</v>
      </c>
      <c r="C106" s="120"/>
      <c r="D106" s="121"/>
      <c r="E106" s="28">
        <f t="shared" ref="E106:J106" si="55">SUM(E107:E109)</f>
        <v>200000</v>
      </c>
      <c r="F106" s="28">
        <f t="shared" si="55"/>
        <v>0</v>
      </c>
      <c r="G106" s="28">
        <f t="shared" si="55"/>
        <v>0</v>
      </c>
      <c r="H106" s="28">
        <f t="shared" si="55"/>
        <v>164640</v>
      </c>
      <c r="I106" s="28">
        <f t="shared" si="55"/>
        <v>-149000</v>
      </c>
      <c r="J106" s="28">
        <f t="shared" si="55"/>
        <v>215640</v>
      </c>
      <c r="M106" s="29">
        <f t="shared" ref="M106:R106" si="56">E106</f>
        <v>200000</v>
      </c>
      <c r="N106" s="29">
        <f t="shared" si="56"/>
        <v>0</v>
      </c>
      <c r="O106" s="29">
        <f t="shared" si="56"/>
        <v>0</v>
      </c>
      <c r="P106" s="29">
        <f t="shared" si="56"/>
        <v>164640</v>
      </c>
      <c r="Q106" s="29">
        <f t="shared" si="56"/>
        <v>-149000</v>
      </c>
      <c r="R106" s="29">
        <f t="shared" si="56"/>
        <v>215640</v>
      </c>
    </row>
    <row r="107" spans="1:18" ht="15" customHeight="1" x14ac:dyDescent="0.25">
      <c r="A107" s="30"/>
      <c r="B107" s="31"/>
      <c r="C107" s="32">
        <v>90002</v>
      </c>
      <c r="D107" s="33" t="s">
        <v>32</v>
      </c>
      <c r="E107" s="34">
        <v>100000</v>
      </c>
      <c r="F107" s="34">
        <v>0</v>
      </c>
      <c r="G107" s="34">
        <v>0</v>
      </c>
      <c r="H107" s="34">
        <v>1200</v>
      </c>
      <c r="I107" s="34">
        <v>-100000</v>
      </c>
      <c r="J107" s="34">
        <v>1200</v>
      </c>
    </row>
    <row r="108" spans="1:18" ht="15" customHeight="1" x14ac:dyDescent="0.25">
      <c r="A108" s="30"/>
      <c r="B108" s="31"/>
      <c r="C108" s="32">
        <v>90005</v>
      </c>
      <c r="D108" s="33" t="s">
        <v>80</v>
      </c>
      <c r="E108" s="34">
        <v>100000</v>
      </c>
      <c r="F108" s="34">
        <v>0</v>
      </c>
      <c r="G108" s="34">
        <v>0</v>
      </c>
      <c r="H108" s="34">
        <v>0</v>
      </c>
      <c r="I108" s="34">
        <v>-49000</v>
      </c>
      <c r="J108" s="34">
        <v>51000</v>
      </c>
    </row>
    <row r="109" spans="1:18" ht="27" customHeight="1" x14ac:dyDescent="0.25">
      <c r="A109" s="46"/>
      <c r="B109" s="47"/>
      <c r="C109" s="32">
        <v>90024</v>
      </c>
      <c r="D109" s="33" t="s">
        <v>33</v>
      </c>
      <c r="E109" s="34">
        <v>0</v>
      </c>
      <c r="F109" s="34">
        <v>0</v>
      </c>
      <c r="G109" s="34">
        <v>0</v>
      </c>
      <c r="H109" s="34">
        <v>163440</v>
      </c>
      <c r="I109" s="34">
        <v>0</v>
      </c>
      <c r="J109" s="34">
        <v>163440</v>
      </c>
    </row>
  </sheetData>
  <mergeCells count="42">
    <mergeCell ref="S13:U13"/>
    <mergeCell ref="B15:D15"/>
    <mergeCell ref="A10:B10"/>
    <mergeCell ref="A11:D11"/>
    <mergeCell ref="I4:J4"/>
    <mergeCell ref="A7:B9"/>
    <mergeCell ref="E7:E9"/>
    <mergeCell ref="F7:I7"/>
    <mergeCell ref="J7:J9"/>
    <mergeCell ref="F8:G8"/>
    <mergeCell ref="H8:I8"/>
    <mergeCell ref="C7:C9"/>
    <mergeCell ref="D7:D9"/>
    <mergeCell ref="B84:D84"/>
    <mergeCell ref="B89:D89"/>
    <mergeCell ref="B61:D61"/>
    <mergeCell ref="B63:D63"/>
    <mergeCell ref="B67:D67"/>
    <mergeCell ref="B74:D74"/>
    <mergeCell ref="B78:D78"/>
    <mergeCell ref="B80:D80"/>
    <mergeCell ref="B42:D42"/>
    <mergeCell ref="B44:D44"/>
    <mergeCell ref="B47:D47"/>
    <mergeCell ref="B55:D55"/>
    <mergeCell ref="S82:U82"/>
    <mergeCell ref="B100:D100"/>
    <mergeCell ref="B104:D104"/>
    <mergeCell ref="B106:D106"/>
    <mergeCell ref="A13:D13"/>
    <mergeCell ref="A82:D82"/>
    <mergeCell ref="B92:D92"/>
    <mergeCell ref="B96:D96"/>
    <mergeCell ref="B98:D98"/>
    <mergeCell ref="B58:D58"/>
    <mergeCell ref="B20:D20"/>
    <mergeCell ref="B22:D22"/>
    <mergeCell ref="B24:D24"/>
    <mergeCell ref="B29:D29"/>
    <mergeCell ref="B31:D31"/>
    <mergeCell ref="B33:D33"/>
    <mergeCell ref="B37:D37"/>
  </mergeCells>
  <pageMargins left="0.43307086614173229" right="0.23622047244094491" top="0.55118110236220474" bottom="0.55118110236220474" header="0.31496062992125984" footer="0.31496062992125984"/>
  <pageSetup paperSize="9" scale="68" firstPageNumber="13" fitToWidth="0" fitToHeight="0" orientation="portrait" useFirstPageNumber="1" r:id="rId1"/>
  <headerFooter>
    <oddHeader>&amp;C&amp;9Sprawozdanie z wykonania budżetu Województwa Zachodniopomorskiego za 2013 rok - zestawienie zmian w planie
___________________________________________________________________________________________________________________</oddHeader>
    <oddFooter>&amp;C&amp;P</oddFooter>
  </headerFooter>
  <rowBreaks count="1" manualBreakCount="1"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showGridLines="0" view="pageBreakPreview" topLeftCell="A43" zoomScaleNormal="100" zoomScaleSheetLayoutView="100" workbookViewId="0">
      <selection activeCell="A126" sqref="A126:K126"/>
    </sheetView>
  </sheetViews>
  <sheetFormatPr defaultRowHeight="15" x14ac:dyDescent="0.25"/>
  <cols>
    <col min="1" max="1" width="5" style="1" customWidth="1"/>
    <col min="2" max="2" width="0.7109375" style="1" customWidth="1"/>
    <col min="3" max="3" width="9.5703125" style="1" customWidth="1"/>
    <col min="4" max="4" width="37.85546875" style="1" customWidth="1"/>
    <col min="5" max="5" width="13.140625" style="1" customWidth="1"/>
    <col min="6" max="6" width="12.85546875" style="1" customWidth="1"/>
    <col min="7" max="7" width="13.140625" style="1" customWidth="1"/>
    <col min="8" max="8" width="12.5703125" style="1" customWidth="1"/>
    <col min="9" max="9" width="12.42578125" style="1" customWidth="1"/>
    <col min="10" max="10" width="12.5703125" style="1" customWidth="1"/>
    <col min="11" max="11" width="13.42578125" style="1" customWidth="1"/>
    <col min="12" max="13" width="9.140625" style="1"/>
    <col min="14" max="19" width="9.140625" style="1" hidden="1" customWidth="1"/>
    <col min="20" max="257" width="9.140625" style="1"/>
    <col min="258" max="258" width="5" style="1" customWidth="1"/>
    <col min="259" max="259" width="1.85546875" style="1" customWidth="1"/>
    <col min="260" max="260" width="7.85546875" style="1" customWidth="1"/>
    <col min="261" max="261" width="29" style="1" customWidth="1"/>
    <col min="262" max="262" width="17.140625" style="1" customWidth="1"/>
    <col min="263" max="263" width="17.42578125" style="1" customWidth="1"/>
    <col min="264" max="264" width="17.140625" style="1" customWidth="1"/>
    <col min="265" max="265" width="16.42578125" style="1" customWidth="1"/>
    <col min="266" max="266" width="16.140625" style="1" customWidth="1"/>
    <col min="267" max="267" width="16.42578125" style="1" customWidth="1"/>
    <col min="268" max="269" width="9.140625" style="1"/>
    <col min="270" max="275" width="0" style="1" hidden="1" customWidth="1"/>
    <col min="276" max="513" width="9.140625" style="1"/>
    <col min="514" max="514" width="5" style="1" customWidth="1"/>
    <col min="515" max="515" width="1.85546875" style="1" customWidth="1"/>
    <col min="516" max="516" width="7.85546875" style="1" customWidth="1"/>
    <col min="517" max="517" width="29" style="1" customWidth="1"/>
    <col min="518" max="518" width="17.140625" style="1" customWidth="1"/>
    <col min="519" max="519" width="17.42578125" style="1" customWidth="1"/>
    <col min="520" max="520" width="17.140625" style="1" customWidth="1"/>
    <col min="521" max="521" width="16.42578125" style="1" customWidth="1"/>
    <col min="522" max="522" width="16.140625" style="1" customWidth="1"/>
    <col min="523" max="523" width="16.42578125" style="1" customWidth="1"/>
    <col min="524" max="525" width="9.140625" style="1"/>
    <col min="526" max="531" width="0" style="1" hidden="1" customWidth="1"/>
    <col min="532" max="769" width="9.140625" style="1"/>
    <col min="770" max="770" width="5" style="1" customWidth="1"/>
    <col min="771" max="771" width="1.85546875" style="1" customWidth="1"/>
    <col min="772" max="772" width="7.85546875" style="1" customWidth="1"/>
    <col min="773" max="773" width="29" style="1" customWidth="1"/>
    <col min="774" max="774" width="17.140625" style="1" customWidth="1"/>
    <col min="775" max="775" width="17.42578125" style="1" customWidth="1"/>
    <col min="776" max="776" width="17.140625" style="1" customWidth="1"/>
    <col min="777" max="777" width="16.42578125" style="1" customWidth="1"/>
    <col min="778" max="778" width="16.140625" style="1" customWidth="1"/>
    <col min="779" max="779" width="16.42578125" style="1" customWidth="1"/>
    <col min="780" max="781" width="9.140625" style="1"/>
    <col min="782" max="787" width="0" style="1" hidden="1" customWidth="1"/>
    <col min="788" max="1025" width="9.140625" style="1"/>
    <col min="1026" max="1026" width="5" style="1" customWidth="1"/>
    <col min="1027" max="1027" width="1.85546875" style="1" customWidth="1"/>
    <col min="1028" max="1028" width="7.85546875" style="1" customWidth="1"/>
    <col min="1029" max="1029" width="29" style="1" customWidth="1"/>
    <col min="1030" max="1030" width="17.140625" style="1" customWidth="1"/>
    <col min="1031" max="1031" width="17.42578125" style="1" customWidth="1"/>
    <col min="1032" max="1032" width="17.140625" style="1" customWidth="1"/>
    <col min="1033" max="1033" width="16.42578125" style="1" customWidth="1"/>
    <col min="1034" max="1034" width="16.140625" style="1" customWidth="1"/>
    <col min="1035" max="1035" width="16.42578125" style="1" customWidth="1"/>
    <col min="1036" max="1037" width="9.140625" style="1"/>
    <col min="1038" max="1043" width="0" style="1" hidden="1" customWidth="1"/>
    <col min="1044" max="1281" width="9.140625" style="1"/>
    <col min="1282" max="1282" width="5" style="1" customWidth="1"/>
    <col min="1283" max="1283" width="1.85546875" style="1" customWidth="1"/>
    <col min="1284" max="1284" width="7.85546875" style="1" customWidth="1"/>
    <col min="1285" max="1285" width="29" style="1" customWidth="1"/>
    <col min="1286" max="1286" width="17.140625" style="1" customWidth="1"/>
    <col min="1287" max="1287" width="17.42578125" style="1" customWidth="1"/>
    <col min="1288" max="1288" width="17.140625" style="1" customWidth="1"/>
    <col min="1289" max="1289" width="16.42578125" style="1" customWidth="1"/>
    <col min="1290" max="1290" width="16.140625" style="1" customWidth="1"/>
    <col min="1291" max="1291" width="16.42578125" style="1" customWidth="1"/>
    <col min="1292" max="1293" width="9.140625" style="1"/>
    <col min="1294" max="1299" width="0" style="1" hidden="1" customWidth="1"/>
    <col min="1300" max="1537" width="9.140625" style="1"/>
    <col min="1538" max="1538" width="5" style="1" customWidth="1"/>
    <col min="1539" max="1539" width="1.85546875" style="1" customWidth="1"/>
    <col min="1540" max="1540" width="7.85546875" style="1" customWidth="1"/>
    <col min="1541" max="1541" width="29" style="1" customWidth="1"/>
    <col min="1542" max="1542" width="17.140625" style="1" customWidth="1"/>
    <col min="1543" max="1543" width="17.42578125" style="1" customWidth="1"/>
    <col min="1544" max="1544" width="17.140625" style="1" customWidth="1"/>
    <col min="1545" max="1545" width="16.42578125" style="1" customWidth="1"/>
    <col min="1546" max="1546" width="16.140625" style="1" customWidth="1"/>
    <col min="1547" max="1547" width="16.42578125" style="1" customWidth="1"/>
    <col min="1548" max="1549" width="9.140625" style="1"/>
    <col min="1550" max="1555" width="0" style="1" hidden="1" customWidth="1"/>
    <col min="1556" max="1793" width="9.140625" style="1"/>
    <col min="1794" max="1794" width="5" style="1" customWidth="1"/>
    <col min="1795" max="1795" width="1.85546875" style="1" customWidth="1"/>
    <col min="1796" max="1796" width="7.85546875" style="1" customWidth="1"/>
    <col min="1797" max="1797" width="29" style="1" customWidth="1"/>
    <col min="1798" max="1798" width="17.140625" style="1" customWidth="1"/>
    <col min="1799" max="1799" width="17.42578125" style="1" customWidth="1"/>
    <col min="1800" max="1800" width="17.140625" style="1" customWidth="1"/>
    <col min="1801" max="1801" width="16.42578125" style="1" customWidth="1"/>
    <col min="1802" max="1802" width="16.140625" style="1" customWidth="1"/>
    <col min="1803" max="1803" width="16.42578125" style="1" customWidth="1"/>
    <col min="1804" max="1805" width="9.140625" style="1"/>
    <col min="1806" max="1811" width="0" style="1" hidden="1" customWidth="1"/>
    <col min="1812" max="2049" width="9.140625" style="1"/>
    <col min="2050" max="2050" width="5" style="1" customWidth="1"/>
    <col min="2051" max="2051" width="1.85546875" style="1" customWidth="1"/>
    <col min="2052" max="2052" width="7.85546875" style="1" customWidth="1"/>
    <col min="2053" max="2053" width="29" style="1" customWidth="1"/>
    <col min="2054" max="2054" width="17.140625" style="1" customWidth="1"/>
    <col min="2055" max="2055" width="17.42578125" style="1" customWidth="1"/>
    <col min="2056" max="2056" width="17.140625" style="1" customWidth="1"/>
    <col min="2057" max="2057" width="16.42578125" style="1" customWidth="1"/>
    <col min="2058" max="2058" width="16.140625" style="1" customWidth="1"/>
    <col min="2059" max="2059" width="16.42578125" style="1" customWidth="1"/>
    <col min="2060" max="2061" width="9.140625" style="1"/>
    <col min="2062" max="2067" width="0" style="1" hidden="1" customWidth="1"/>
    <col min="2068" max="2305" width="9.140625" style="1"/>
    <col min="2306" max="2306" width="5" style="1" customWidth="1"/>
    <col min="2307" max="2307" width="1.85546875" style="1" customWidth="1"/>
    <col min="2308" max="2308" width="7.85546875" style="1" customWidth="1"/>
    <col min="2309" max="2309" width="29" style="1" customWidth="1"/>
    <col min="2310" max="2310" width="17.140625" style="1" customWidth="1"/>
    <col min="2311" max="2311" width="17.42578125" style="1" customWidth="1"/>
    <col min="2312" max="2312" width="17.140625" style="1" customWidth="1"/>
    <col min="2313" max="2313" width="16.42578125" style="1" customWidth="1"/>
    <col min="2314" max="2314" width="16.140625" style="1" customWidth="1"/>
    <col min="2315" max="2315" width="16.42578125" style="1" customWidth="1"/>
    <col min="2316" max="2317" width="9.140625" style="1"/>
    <col min="2318" max="2323" width="0" style="1" hidden="1" customWidth="1"/>
    <col min="2324" max="2561" width="9.140625" style="1"/>
    <col min="2562" max="2562" width="5" style="1" customWidth="1"/>
    <col min="2563" max="2563" width="1.85546875" style="1" customWidth="1"/>
    <col min="2564" max="2564" width="7.85546875" style="1" customWidth="1"/>
    <col min="2565" max="2565" width="29" style="1" customWidth="1"/>
    <col min="2566" max="2566" width="17.140625" style="1" customWidth="1"/>
    <col min="2567" max="2567" width="17.42578125" style="1" customWidth="1"/>
    <col min="2568" max="2568" width="17.140625" style="1" customWidth="1"/>
    <col min="2569" max="2569" width="16.42578125" style="1" customWidth="1"/>
    <col min="2570" max="2570" width="16.140625" style="1" customWidth="1"/>
    <col min="2571" max="2571" width="16.42578125" style="1" customWidth="1"/>
    <col min="2572" max="2573" width="9.140625" style="1"/>
    <col min="2574" max="2579" width="0" style="1" hidden="1" customWidth="1"/>
    <col min="2580" max="2817" width="9.140625" style="1"/>
    <col min="2818" max="2818" width="5" style="1" customWidth="1"/>
    <col min="2819" max="2819" width="1.85546875" style="1" customWidth="1"/>
    <col min="2820" max="2820" width="7.85546875" style="1" customWidth="1"/>
    <col min="2821" max="2821" width="29" style="1" customWidth="1"/>
    <col min="2822" max="2822" width="17.140625" style="1" customWidth="1"/>
    <col min="2823" max="2823" width="17.42578125" style="1" customWidth="1"/>
    <col min="2824" max="2824" width="17.140625" style="1" customWidth="1"/>
    <col min="2825" max="2825" width="16.42578125" style="1" customWidth="1"/>
    <col min="2826" max="2826" width="16.140625" style="1" customWidth="1"/>
    <col min="2827" max="2827" width="16.42578125" style="1" customWidth="1"/>
    <col min="2828" max="2829" width="9.140625" style="1"/>
    <col min="2830" max="2835" width="0" style="1" hidden="1" customWidth="1"/>
    <col min="2836" max="3073" width="9.140625" style="1"/>
    <col min="3074" max="3074" width="5" style="1" customWidth="1"/>
    <col min="3075" max="3075" width="1.85546875" style="1" customWidth="1"/>
    <col min="3076" max="3076" width="7.85546875" style="1" customWidth="1"/>
    <col min="3077" max="3077" width="29" style="1" customWidth="1"/>
    <col min="3078" max="3078" width="17.140625" style="1" customWidth="1"/>
    <col min="3079" max="3079" width="17.42578125" style="1" customWidth="1"/>
    <col min="3080" max="3080" width="17.140625" style="1" customWidth="1"/>
    <col min="3081" max="3081" width="16.42578125" style="1" customWidth="1"/>
    <col min="3082" max="3082" width="16.140625" style="1" customWidth="1"/>
    <col min="3083" max="3083" width="16.42578125" style="1" customWidth="1"/>
    <col min="3084" max="3085" width="9.140625" style="1"/>
    <col min="3086" max="3091" width="0" style="1" hidden="1" customWidth="1"/>
    <col min="3092" max="3329" width="9.140625" style="1"/>
    <col min="3330" max="3330" width="5" style="1" customWidth="1"/>
    <col min="3331" max="3331" width="1.85546875" style="1" customWidth="1"/>
    <col min="3332" max="3332" width="7.85546875" style="1" customWidth="1"/>
    <col min="3333" max="3333" width="29" style="1" customWidth="1"/>
    <col min="3334" max="3334" width="17.140625" style="1" customWidth="1"/>
    <col min="3335" max="3335" width="17.42578125" style="1" customWidth="1"/>
    <col min="3336" max="3336" width="17.140625" style="1" customWidth="1"/>
    <col min="3337" max="3337" width="16.42578125" style="1" customWidth="1"/>
    <col min="3338" max="3338" width="16.140625" style="1" customWidth="1"/>
    <col min="3339" max="3339" width="16.42578125" style="1" customWidth="1"/>
    <col min="3340" max="3341" width="9.140625" style="1"/>
    <col min="3342" max="3347" width="0" style="1" hidden="1" customWidth="1"/>
    <col min="3348" max="3585" width="9.140625" style="1"/>
    <col min="3586" max="3586" width="5" style="1" customWidth="1"/>
    <col min="3587" max="3587" width="1.85546875" style="1" customWidth="1"/>
    <col min="3588" max="3588" width="7.85546875" style="1" customWidth="1"/>
    <col min="3589" max="3589" width="29" style="1" customWidth="1"/>
    <col min="3590" max="3590" width="17.140625" style="1" customWidth="1"/>
    <col min="3591" max="3591" width="17.42578125" style="1" customWidth="1"/>
    <col min="3592" max="3592" width="17.140625" style="1" customWidth="1"/>
    <col min="3593" max="3593" width="16.42578125" style="1" customWidth="1"/>
    <col min="3594" max="3594" width="16.140625" style="1" customWidth="1"/>
    <col min="3595" max="3595" width="16.42578125" style="1" customWidth="1"/>
    <col min="3596" max="3597" width="9.140625" style="1"/>
    <col min="3598" max="3603" width="0" style="1" hidden="1" customWidth="1"/>
    <col min="3604" max="3841" width="9.140625" style="1"/>
    <col min="3842" max="3842" width="5" style="1" customWidth="1"/>
    <col min="3843" max="3843" width="1.85546875" style="1" customWidth="1"/>
    <col min="3844" max="3844" width="7.85546875" style="1" customWidth="1"/>
    <col min="3845" max="3845" width="29" style="1" customWidth="1"/>
    <col min="3846" max="3846" width="17.140625" style="1" customWidth="1"/>
    <col min="3847" max="3847" width="17.42578125" style="1" customWidth="1"/>
    <col min="3848" max="3848" width="17.140625" style="1" customWidth="1"/>
    <col min="3849" max="3849" width="16.42578125" style="1" customWidth="1"/>
    <col min="3850" max="3850" width="16.140625" style="1" customWidth="1"/>
    <col min="3851" max="3851" width="16.42578125" style="1" customWidth="1"/>
    <col min="3852" max="3853" width="9.140625" style="1"/>
    <col min="3854" max="3859" width="0" style="1" hidden="1" customWidth="1"/>
    <col min="3860" max="4097" width="9.140625" style="1"/>
    <col min="4098" max="4098" width="5" style="1" customWidth="1"/>
    <col min="4099" max="4099" width="1.85546875" style="1" customWidth="1"/>
    <col min="4100" max="4100" width="7.85546875" style="1" customWidth="1"/>
    <col min="4101" max="4101" width="29" style="1" customWidth="1"/>
    <col min="4102" max="4102" width="17.140625" style="1" customWidth="1"/>
    <col min="4103" max="4103" width="17.42578125" style="1" customWidth="1"/>
    <col min="4104" max="4104" width="17.140625" style="1" customWidth="1"/>
    <col min="4105" max="4105" width="16.42578125" style="1" customWidth="1"/>
    <col min="4106" max="4106" width="16.140625" style="1" customWidth="1"/>
    <col min="4107" max="4107" width="16.42578125" style="1" customWidth="1"/>
    <col min="4108" max="4109" width="9.140625" style="1"/>
    <col min="4110" max="4115" width="0" style="1" hidden="1" customWidth="1"/>
    <col min="4116" max="4353" width="9.140625" style="1"/>
    <col min="4354" max="4354" width="5" style="1" customWidth="1"/>
    <col min="4355" max="4355" width="1.85546875" style="1" customWidth="1"/>
    <col min="4356" max="4356" width="7.85546875" style="1" customWidth="1"/>
    <col min="4357" max="4357" width="29" style="1" customWidth="1"/>
    <col min="4358" max="4358" width="17.140625" style="1" customWidth="1"/>
    <col min="4359" max="4359" width="17.42578125" style="1" customWidth="1"/>
    <col min="4360" max="4360" width="17.140625" style="1" customWidth="1"/>
    <col min="4361" max="4361" width="16.42578125" style="1" customWidth="1"/>
    <col min="4362" max="4362" width="16.140625" style="1" customWidth="1"/>
    <col min="4363" max="4363" width="16.42578125" style="1" customWidth="1"/>
    <col min="4364" max="4365" width="9.140625" style="1"/>
    <col min="4366" max="4371" width="0" style="1" hidden="1" customWidth="1"/>
    <col min="4372" max="4609" width="9.140625" style="1"/>
    <col min="4610" max="4610" width="5" style="1" customWidth="1"/>
    <col min="4611" max="4611" width="1.85546875" style="1" customWidth="1"/>
    <col min="4612" max="4612" width="7.85546875" style="1" customWidth="1"/>
    <col min="4613" max="4613" width="29" style="1" customWidth="1"/>
    <col min="4614" max="4614" width="17.140625" style="1" customWidth="1"/>
    <col min="4615" max="4615" width="17.42578125" style="1" customWidth="1"/>
    <col min="4616" max="4616" width="17.140625" style="1" customWidth="1"/>
    <col min="4617" max="4617" width="16.42578125" style="1" customWidth="1"/>
    <col min="4618" max="4618" width="16.140625" style="1" customWidth="1"/>
    <col min="4619" max="4619" width="16.42578125" style="1" customWidth="1"/>
    <col min="4620" max="4621" width="9.140625" style="1"/>
    <col min="4622" max="4627" width="0" style="1" hidden="1" customWidth="1"/>
    <col min="4628" max="4865" width="9.140625" style="1"/>
    <col min="4866" max="4866" width="5" style="1" customWidth="1"/>
    <col min="4867" max="4867" width="1.85546875" style="1" customWidth="1"/>
    <col min="4868" max="4868" width="7.85546875" style="1" customWidth="1"/>
    <col min="4869" max="4869" width="29" style="1" customWidth="1"/>
    <col min="4870" max="4870" width="17.140625" style="1" customWidth="1"/>
    <col min="4871" max="4871" width="17.42578125" style="1" customWidth="1"/>
    <col min="4872" max="4872" width="17.140625" style="1" customWidth="1"/>
    <col min="4873" max="4873" width="16.42578125" style="1" customWidth="1"/>
    <col min="4874" max="4874" width="16.140625" style="1" customWidth="1"/>
    <col min="4875" max="4875" width="16.42578125" style="1" customWidth="1"/>
    <col min="4876" max="4877" width="9.140625" style="1"/>
    <col min="4878" max="4883" width="0" style="1" hidden="1" customWidth="1"/>
    <col min="4884" max="5121" width="9.140625" style="1"/>
    <col min="5122" max="5122" width="5" style="1" customWidth="1"/>
    <col min="5123" max="5123" width="1.85546875" style="1" customWidth="1"/>
    <col min="5124" max="5124" width="7.85546875" style="1" customWidth="1"/>
    <col min="5125" max="5125" width="29" style="1" customWidth="1"/>
    <col min="5126" max="5126" width="17.140625" style="1" customWidth="1"/>
    <col min="5127" max="5127" width="17.42578125" style="1" customWidth="1"/>
    <col min="5128" max="5128" width="17.140625" style="1" customWidth="1"/>
    <col min="5129" max="5129" width="16.42578125" style="1" customWidth="1"/>
    <col min="5130" max="5130" width="16.140625" style="1" customWidth="1"/>
    <col min="5131" max="5131" width="16.42578125" style="1" customWidth="1"/>
    <col min="5132" max="5133" width="9.140625" style="1"/>
    <col min="5134" max="5139" width="0" style="1" hidden="1" customWidth="1"/>
    <col min="5140" max="5377" width="9.140625" style="1"/>
    <col min="5378" max="5378" width="5" style="1" customWidth="1"/>
    <col min="5379" max="5379" width="1.85546875" style="1" customWidth="1"/>
    <col min="5380" max="5380" width="7.85546875" style="1" customWidth="1"/>
    <col min="5381" max="5381" width="29" style="1" customWidth="1"/>
    <col min="5382" max="5382" width="17.140625" style="1" customWidth="1"/>
    <col min="5383" max="5383" width="17.42578125" style="1" customWidth="1"/>
    <col min="5384" max="5384" width="17.140625" style="1" customWidth="1"/>
    <col min="5385" max="5385" width="16.42578125" style="1" customWidth="1"/>
    <col min="5386" max="5386" width="16.140625" style="1" customWidth="1"/>
    <col min="5387" max="5387" width="16.42578125" style="1" customWidth="1"/>
    <col min="5388" max="5389" width="9.140625" style="1"/>
    <col min="5390" max="5395" width="0" style="1" hidden="1" customWidth="1"/>
    <col min="5396" max="5633" width="9.140625" style="1"/>
    <col min="5634" max="5634" width="5" style="1" customWidth="1"/>
    <col min="5635" max="5635" width="1.85546875" style="1" customWidth="1"/>
    <col min="5636" max="5636" width="7.85546875" style="1" customWidth="1"/>
    <col min="5637" max="5637" width="29" style="1" customWidth="1"/>
    <col min="5638" max="5638" width="17.140625" style="1" customWidth="1"/>
    <col min="5639" max="5639" width="17.42578125" style="1" customWidth="1"/>
    <col min="5640" max="5640" width="17.140625" style="1" customWidth="1"/>
    <col min="5641" max="5641" width="16.42578125" style="1" customWidth="1"/>
    <col min="5642" max="5642" width="16.140625" style="1" customWidth="1"/>
    <col min="5643" max="5643" width="16.42578125" style="1" customWidth="1"/>
    <col min="5644" max="5645" width="9.140625" style="1"/>
    <col min="5646" max="5651" width="0" style="1" hidden="1" customWidth="1"/>
    <col min="5652" max="5889" width="9.140625" style="1"/>
    <col min="5890" max="5890" width="5" style="1" customWidth="1"/>
    <col min="5891" max="5891" width="1.85546875" style="1" customWidth="1"/>
    <col min="5892" max="5892" width="7.85546875" style="1" customWidth="1"/>
    <col min="5893" max="5893" width="29" style="1" customWidth="1"/>
    <col min="5894" max="5894" width="17.140625" style="1" customWidth="1"/>
    <col min="5895" max="5895" width="17.42578125" style="1" customWidth="1"/>
    <col min="5896" max="5896" width="17.140625" style="1" customWidth="1"/>
    <col min="5897" max="5897" width="16.42578125" style="1" customWidth="1"/>
    <col min="5898" max="5898" width="16.140625" style="1" customWidth="1"/>
    <col min="5899" max="5899" width="16.42578125" style="1" customWidth="1"/>
    <col min="5900" max="5901" width="9.140625" style="1"/>
    <col min="5902" max="5907" width="0" style="1" hidden="1" customWidth="1"/>
    <col min="5908" max="6145" width="9.140625" style="1"/>
    <col min="6146" max="6146" width="5" style="1" customWidth="1"/>
    <col min="6147" max="6147" width="1.85546875" style="1" customWidth="1"/>
    <col min="6148" max="6148" width="7.85546875" style="1" customWidth="1"/>
    <col min="6149" max="6149" width="29" style="1" customWidth="1"/>
    <col min="6150" max="6150" width="17.140625" style="1" customWidth="1"/>
    <col min="6151" max="6151" width="17.42578125" style="1" customWidth="1"/>
    <col min="6152" max="6152" width="17.140625" style="1" customWidth="1"/>
    <col min="6153" max="6153" width="16.42578125" style="1" customWidth="1"/>
    <col min="6154" max="6154" width="16.140625" style="1" customWidth="1"/>
    <col min="6155" max="6155" width="16.42578125" style="1" customWidth="1"/>
    <col min="6156" max="6157" width="9.140625" style="1"/>
    <col min="6158" max="6163" width="0" style="1" hidden="1" customWidth="1"/>
    <col min="6164" max="6401" width="9.140625" style="1"/>
    <col min="6402" max="6402" width="5" style="1" customWidth="1"/>
    <col min="6403" max="6403" width="1.85546875" style="1" customWidth="1"/>
    <col min="6404" max="6404" width="7.85546875" style="1" customWidth="1"/>
    <col min="6405" max="6405" width="29" style="1" customWidth="1"/>
    <col min="6406" max="6406" width="17.140625" style="1" customWidth="1"/>
    <col min="6407" max="6407" width="17.42578125" style="1" customWidth="1"/>
    <col min="6408" max="6408" width="17.140625" style="1" customWidth="1"/>
    <col min="6409" max="6409" width="16.42578125" style="1" customWidth="1"/>
    <col min="6410" max="6410" width="16.140625" style="1" customWidth="1"/>
    <col min="6411" max="6411" width="16.42578125" style="1" customWidth="1"/>
    <col min="6412" max="6413" width="9.140625" style="1"/>
    <col min="6414" max="6419" width="0" style="1" hidden="1" customWidth="1"/>
    <col min="6420" max="6657" width="9.140625" style="1"/>
    <col min="6658" max="6658" width="5" style="1" customWidth="1"/>
    <col min="6659" max="6659" width="1.85546875" style="1" customWidth="1"/>
    <col min="6660" max="6660" width="7.85546875" style="1" customWidth="1"/>
    <col min="6661" max="6661" width="29" style="1" customWidth="1"/>
    <col min="6662" max="6662" width="17.140625" style="1" customWidth="1"/>
    <col min="6663" max="6663" width="17.42578125" style="1" customWidth="1"/>
    <col min="6664" max="6664" width="17.140625" style="1" customWidth="1"/>
    <col min="6665" max="6665" width="16.42578125" style="1" customWidth="1"/>
    <col min="6666" max="6666" width="16.140625" style="1" customWidth="1"/>
    <col min="6667" max="6667" width="16.42578125" style="1" customWidth="1"/>
    <col min="6668" max="6669" width="9.140625" style="1"/>
    <col min="6670" max="6675" width="0" style="1" hidden="1" customWidth="1"/>
    <col min="6676" max="6913" width="9.140625" style="1"/>
    <col min="6914" max="6914" width="5" style="1" customWidth="1"/>
    <col min="6915" max="6915" width="1.85546875" style="1" customWidth="1"/>
    <col min="6916" max="6916" width="7.85546875" style="1" customWidth="1"/>
    <col min="6917" max="6917" width="29" style="1" customWidth="1"/>
    <col min="6918" max="6918" width="17.140625" style="1" customWidth="1"/>
    <col min="6919" max="6919" width="17.42578125" style="1" customWidth="1"/>
    <col min="6920" max="6920" width="17.140625" style="1" customWidth="1"/>
    <col min="6921" max="6921" width="16.42578125" style="1" customWidth="1"/>
    <col min="6922" max="6922" width="16.140625" style="1" customWidth="1"/>
    <col min="6923" max="6923" width="16.42578125" style="1" customWidth="1"/>
    <col min="6924" max="6925" width="9.140625" style="1"/>
    <col min="6926" max="6931" width="0" style="1" hidden="1" customWidth="1"/>
    <col min="6932" max="7169" width="9.140625" style="1"/>
    <col min="7170" max="7170" width="5" style="1" customWidth="1"/>
    <col min="7171" max="7171" width="1.85546875" style="1" customWidth="1"/>
    <col min="7172" max="7172" width="7.85546875" style="1" customWidth="1"/>
    <col min="7173" max="7173" width="29" style="1" customWidth="1"/>
    <col min="7174" max="7174" width="17.140625" style="1" customWidth="1"/>
    <col min="7175" max="7175" width="17.42578125" style="1" customWidth="1"/>
    <col min="7176" max="7176" width="17.140625" style="1" customWidth="1"/>
    <col min="7177" max="7177" width="16.42578125" style="1" customWidth="1"/>
    <col min="7178" max="7178" width="16.140625" style="1" customWidth="1"/>
    <col min="7179" max="7179" width="16.42578125" style="1" customWidth="1"/>
    <col min="7180" max="7181" width="9.140625" style="1"/>
    <col min="7182" max="7187" width="0" style="1" hidden="1" customWidth="1"/>
    <col min="7188" max="7425" width="9.140625" style="1"/>
    <col min="7426" max="7426" width="5" style="1" customWidth="1"/>
    <col min="7427" max="7427" width="1.85546875" style="1" customWidth="1"/>
    <col min="7428" max="7428" width="7.85546875" style="1" customWidth="1"/>
    <col min="7429" max="7429" width="29" style="1" customWidth="1"/>
    <col min="7430" max="7430" width="17.140625" style="1" customWidth="1"/>
    <col min="7431" max="7431" width="17.42578125" style="1" customWidth="1"/>
    <col min="7432" max="7432" width="17.140625" style="1" customWidth="1"/>
    <col min="7433" max="7433" width="16.42578125" style="1" customWidth="1"/>
    <col min="7434" max="7434" width="16.140625" style="1" customWidth="1"/>
    <col min="7435" max="7435" width="16.42578125" style="1" customWidth="1"/>
    <col min="7436" max="7437" width="9.140625" style="1"/>
    <col min="7438" max="7443" width="0" style="1" hidden="1" customWidth="1"/>
    <col min="7444" max="7681" width="9.140625" style="1"/>
    <col min="7682" max="7682" width="5" style="1" customWidth="1"/>
    <col min="7683" max="7683" width="1.85546875" style="1" customWidth="1"/>
    <col min="7684" max="7684" width="7.85546875" style="1" customWidth="1"/>
    <col min="7685" max="7685" width="29" style="1" customWidth="1"/>
    <col min="7686" max="7686" width="17.140625" style="1" customWidth="1"/>
    <col min="7687" max="7687" width="17.42578125" style="1" customWidth="1"/>
    <col min="7688" max="7688" width="17.140625" style="1" customWidth="1"/>
    <col min="7689" max="7689" width="16.42578125" style="1" customWidth="1"/>
    <col min="7690" max="7690" width="16.140625" style="1" customWidth="1"/>
    <col min="7691" max="7691" width="16.42578125" style="1" customWidth="1"/>
    <col min="7692" max="7693" width="9.140625" style="1"/>
    <col min="7694" max="7699" width="0" style="1" hidden="1" customWidth="1"/>
    <col min="7700" max="7937" width="9.140625" style="1"/>
    <col min="7938" max="7938" width="5" style="1" customWidth="1"/>
    <col min="7939" max="7939" width="1.85546875" style="1" customWidth="1"/>
    <col min="7940" max="7940" width="7.85546875" style="1" customWidth="1"/>
    <col min="7941" max="7941" width="29" style="1" customWidth="1"/>
    <col min="7942" max="7942" width="17.140625" style="1" customWidth="1"/>
    <col min="7943" max="7943" width="17.42578125" style="1" customWidth="1"/>
    <col min="7944" max="7944" width="17.140625" style="1" customWidth="1"/>
    <col min="7945" max="7945" width="16.42578125" style="1" customWidth="1"/>
    <col min="7946" max="7946" width="16.140625" style="1" customWidth="1"/>
    <col min="7947" max="7947" width="16.42578125" style="1" customWidth="1"/>
    <col min="7948" max="7949" width="9.140625" style="1"/>
    <col min="7950" max="7955" width="0" style="1" hidden="1" customWidth="1"/>
    <col min="7956" max="8193" width="9.140625" style="1"/>
    <col min="8194" max="8194" width="5" style="1" customWidth="1"/>
    <col min="8195" max="8195" width="1.85546875" style="1" customWidth="1"/>
    <col min="8196" max="8196" width="7.85546875" style="1" customWidth="1"/>
    <col min="8197" max="8197" width="29" style="1" customWidth="1"/>
    <col min="8198" max="8198" width="17.140625" style="1" customWidth="1"/>
    <col min="8199" max="8199" width="17.42578125" style="1" customWidth="1"/>
    <col min="8200" max="8200" width="17.140625" style="1" customWidth="1"/>
    <col min="8201" max="8201" width="16.42578125" style="1" customWidth="1"/>
    <col min="8202" max="8202" width="16.140625" style="1" customWidth="1"/>
    <col min="8203" max="8203" width="16.42578125" style="1" customWidth="1"/>
    <col min="8204" max="8205" width="9.140625" style="1"/>
    <col min="8206" max="8211" width="0" style="1" hidden="1" customWidth="1"/>
    <col min="8212" max="8449" width="9.140625" style="1"/>
    <col min="8450" max="8450" width="5" style="1" customWidth="1"/>
    <col min="8451" max="8451" width="1.85546875" style="1" customWidth="1"/>
    <col min="8452" max="8452" width="7.85546875" style="1" customWidth="1"/>
    <col min="8453" max="8453" width="29" style="1" customWidth="1"/>
    <col min="8454" max="8454" width="17.140625" style="1" customWidth="1"/>
    <col min="8455" max="8455" width="17.42578125" style="1" customWidth="1"/>
    <col min="8456" max="8456" width="17.140625" style="1" customWidth="1"/>
    <col min="8457" max="8457" width="16.42578125" style="1" customWidth="1"/>
    <col min="8458" max="8458" width="16.140625" style="1" customWidth="1"/>
    <col min="8459" max="8459" width="16.42578125" style="1" customWidth="1"/>
    <col min="8460" max="8461" width="9.140625" style="1"/>
    <col min="8462" max="8467" width="0" style="1" hidden="1" customWidth="1"/>
    <col min="8468" max="8705" width="9.140625" style="1"/>
    <col min="8706" max="8706" width="5" style="1" customWidth="1"/>
    <col min="8707" max="8707" width="1.85546875" style="1" customWidth="1"/>
    <col min="8708" max="8708" width="7.85546875" style="1" customWidth="1"/>
    <col min="8709" max="8709" width="29" style="1" customWidth="1"/>
    <col min="8710" max="8710" width="17.140625" style="1" customWidth="1"/>
    <col min="8711" max="8711" width="17.42578125" style="1" customWidth="1"/>
    <col min="8712" max="8712" width="17.140625" style="1" customWidth="1"/>
    <col min="8713" max="8713" width="16.42578125" style="1" customWidth="1"/>
    <col min="8714" max="8714" width="16.140625" style="1" customWidth="1"/>
    <col min="8715" max="8715" width="16.42578125" style="1" customWidth="1"/>
    <col min="8716" max="8717" width="9.140625" style="1"/>
    <col min="8718" max="8723" width="0" style="1" hidden="1" customWidth="1"/>
    <col min="8724" max="8961" width="9.140625" style="1"/>
    <col min="8962" max="8962" width="5" style="1" customWidth="1"/>
    <col min="8963" max="8963" width="1.85546875" style="1" customWidth="1"/>
    <col min="8964" max="8964" width="7.85546875" style="1" customWidth="1"/>
    <col min="8965" max="8965" width="29" style="1" customWidth="1"/>
    <col min="8966" max="8966" width="17.140625" style="1" customWidth="1"/>
    <col min="8967" max="8967" width="17.42578125" style="1" customWidth="1"/>
    <col min="8968" max="8968" width="17.140625" style="1" customWidth="1"/>
    <col min="8969" max="8969" width="16.42578125" style="1" customWidth="1"/>
    <col min="8970" max="8970" width="16.140625" style="1" customWidth="1"/>
    <col min="8971" max="8971" width="16.42578125" style="1" customWidth="1"/>
    <col min="8972" max="8973" width="9.140625" style="1"/>
    <col min="8974" max="8979" width="0" style="1" hidden="1" customWidth="1"/>
    <col min="8980" max="9217" width="9.140625" style="1"/>
    <col min="9218" max="9218" width="5" style="1" customWidth="1"/>
    <col min="9219" max="9219" width="1.85546875" style="1" customWidth="1"/>
    <col min="9220" max="9220" width="7.85546875" style="1" customWidth="1"/>
    <col min="9221" max="9221" width="29" style="1" customWidth="1"/>
    <col min="9222" max="9222" width="17.140625" style="1" customWidth="1"/>
    <col min="9223" max="9223" width="17.42578125" style="1" customWidth="1"/>
    <col min="9224" max="9224" width="17.140625" style="1" customWidth="1"/>
    <col min="9225" max="9225" width="16.42578125" style="1" customWidth="1"/>
    <col min="9226" max="9226" width="16.140625" style="1" customWidth="1"/>
    <col min="9227" max="9227" width="16.42578125" style="1" customWidth="1"/>
    <col min="9228" max="9229" width="9.140625" style="1"/>
    <col min="9230" max="9235" width="0" style="1" hidden="1" customWidth="1"/>
    <col min="9236" max="9473" width="9.140625" style="1"/>
    <col min="9474" max="9474" width="5" style="1" customWidth="1"/>
    <col min="9475" max="9475" width="1.85546875" style="1" customWidth="1"/>
    <col min="9476" max="9476" width="7.85546875" style="1" customWidth="1"/>
    <col min="9477" max="9477" width="29" style="1" customWidth="1"/>
    <col min="9478" max="9478" width="17.140625" style="1" customWidth="1"/>
    <col min="9479" max="9479" width="17.42578125" style="1" customWidth="1"/>
    <col min="9480" max="9480" width="17.140625" style="1" customWidth="1"/>
    <col min="9481" max="9481" width="16.42578125" style="1" customWidth="1"/>
    <col min="9482" max="9482" width="16.140625" style="1" customWidth="1"/>
    <col min="9483" max="9483" width="16.42578125" style="1" customWidth="1"/>
    <col min="9484" max="9485" width="9.140625" style="1"/>
    <col min="9486" max="9491" width="0" style="1" hidden="1" customWidth="1"/>
    <col min="9492" max="9729" width="9.140625" style="1"/>
    <col min="9730" max="9730" width="5" style="1" customWidth="1"/>
    <col min="9731" max="9731" width="1.85546875" style="1" customWidth="1"/>
    <col min="9732" max="9732" width="7.85546875" style="1" customWidth="1"/>
    <col min="9733" max="9733" width="29" style="1" customWidth="1"/>
    <col min="9734" max="9734" width="17.140625" style="1" customWidth="1"/>
    <col min="9735" max="9735" width="17.42578125" style="1" customWidth="1"/>
    <col min="9736" max="9736" width="17.140625" style="1" customWidth="1"/>
    <col min="9737" max="9737" width="16.42578125" style="1" customWidth="1"/>
    <col min="9738" max="9738" width="16.140625" style="1" customWidth="1"/>
    <col min="9739" max="9739" width="16.42578125" style="1" customWidth="1"/>
    <col min="9740" max="9741" width="9.140625" style="1"/>
    <col min="9742" max="9747" width="0" style="1" hidden="1" customWidth="1"/>
    <col min="9748" max="9985" width="9.140625" style="1"/>
    <col min="9986" max="9986" width="5" style="1" customWidth="1"/>
    <col min="9987" max="9987" width="1.85546875" style="1" customWidth="1"/>
    <col min="9988" max="9988" width="7.85546875" style="1" customWidth="1"/>
    <col min="9989" max="9989" width="29" style="1" customWidth="1"/>
    <col min="9990" max="9990" width="17.140625" style="1" customWidth="1"/>
    <col min="9991" max="9991" width="17.42578125" style="1" customWidth="1"/>
    <col min="9992" max="9992" width="17.140625" style="1" customWidth="1"/>
    <col min="9993" max="9993" width="16.42578125" style="1" customWidth="1"/>
    <col min="9994" max="9994" width="16.140625" style="1" customWidth="1"/>
    <col min="9995" max="9995" width="16.42578125" style="1" customWidth="1"/>
    <col min="9996" max="9997" width="9.140625" style="1"/>
    <col min="9998" max="10003" width="0" style="1" hidden="1" customWidth="1"/>
    <col min="10004" max="10241" width="9.140625" style="1"/>
    <col min="10242" max="10242" width="5" style="1" customWidth="1"/>
    <col min="10243" max="10243" width="1.85546875" style="1" customWidth="1"/>
    <col min="10244" max="10244" width="7.85546875" style="1" customWidth="1"/>
    <col min="10245" max="10245" width="29" style="1" customWidth="1"/>
    <col min="10246" max="10246" width="17.140625" style="1" customWidth="1"/>
    <col min="10247" max="10247" width="17.42578125" style="1" customWidth="1"/>
    <col min="10248" max="10248" width="17.140625" style="1" customWidth="1"/>
    <col min="10249" max="10249" width="16.42578125" style="1" customWidth="1"/>
    <col min="10250" max="10250" width="16.140625" style="1" customWidth="1"/>
    <col min="10251" max="10251" width="16.42578125" style="1" customWidth="1"/>
    <col min="10252" max="10253" width="9.140625" style="1"/>
    <col min="10254" max="10259" width="0" style="1" hidden="1" customWidth="1"/>
    <col min="10260" max="10497" width="9.140625" style="1"/>
    <col min="10498" max="10498" width="5" style="1" customWidth="1"/>
    <col min="10499" max="10499" width="1.85546875" style="1" customWidth="1"/>
    <col min="10500" max="10500" width="7.85546875" style="1" customWidth="1"/>
    <col min="10501" max="10501" width="29" style="1" customWidth="1"/>
    <col min="10502" max="10502" width="17.140625" style="1" customWidth="1"/>
    <col min="10503" max="10503" width="17.42578125" style="1" customWidth="1"/>
    <col min="10504" max="10504" width="17.140625" style="1" customWidth="1"/>
    <col min="10505" max="10505" width="16.42578125" style="1" customWidth="1"/>
    <col min="10506" max="10506" width="16.140625" style="1" customWidth="1"/>
    <col min="10507" max="10507" width="16.42578125" style="1" customWidth="1"/>
    <col min="10508" max="10509" width="9.140625" style="1"/>
    <col min="10510" max="10515" width="0" style="1" hidden="1" customWidth="1"/>
    <col min="10516" max="10753" width="9.140625" style="1"/>
    <col min="10754" max="10754" width="5" style="1" customWidth="1"/>
    <col min="10755" max="10755" width="1.85546875" style="1" customWidth="1"/>
    <col min="10756" max="10756" width="7.85546875" style="1" customWidth="1"/>
    <col min="10757" max="10757" width="29" style="1" customWidth="1"/>
    <col min="10758" max="10758" width="17.140625" style="1" customWidth="1"/>
    <col min="10759" max="10759" width="17.42578125" style="1" customWidth="1"/>
    <col min="10760" max="10760" width="17.140625" style="1" customWidth="1"/>
    <col min="10761" max="10761" width="16.42578125" style="1" customWidth="1"/>
    <col min="10762" max="10762" width="16.140625" style="1" customWidth="1"/>
    <col min="10763" max="10763" width="16.42578125" style="1" customWidth="1"/>
    <col min="10764" max="10765" width="9.140625" style="1"/>
    <col min="10766" max="10771" width="0" style="1" hidden="1" customWidth="1"/>
    <col min="10772" max="11009" width="9.140625" style="1"/>
    <col min="11010" max="11010" width="5" style="1" customWidth="1"/>
    <col min="11011" max="11011" width="1.85546875" style="1" customWidth="1"/>
    <col min="11012" max="11012" width="7.85546875" style="1" customWidth="1"/>
    <col min="11013" max="11013" width="29" style="1" customWidth="1"/>
    <col min="11014" max="11014" width="17.140625" style="1" customWidth="1"/>
    <col min="11015" max="11015" width="17.42578125" style="1" customWidth="1"/>
    <col min="11016" max="11016" width="17.140625" style="1" customWidth="1"/>
    <col min="11017" max="11017" width="16.42578125" style="1" customWidth="1"/>
    <col min="11018" max="11018" width="16.140625" style="1" customWidth="1"/>
    <col min="11019" max="11019" width="16.42578125" style="1" customWidth="1"/>
    <col min="11020" max="11021" width="9.140625" style="1"/>
    <col min="11022" max="11027" width="0" style="1" hidden="1" customWidth="1"/>
    <col min="11028" max="11265" width="9.140625" style="1"/>
    <col min="11266" max="11266" width="5" style="1" customWidth="1"/>
    <col min="11267" max="11267" width="1.85546875" style="1" customWidth="1"/>
    <col min="11268" max="11268" width="7.85546875" style="1" customWidth="1"/>
    <col min="11269" max="11269" width="29" style="1" customWidth="1"/>
    <col min="11270" max="11270" width="17.140625" style="1" customWidth="1"/>
    <col min="11271" max="11271" width="17.42578125" style="1" customWidth="1"/>
    <col min="11272" max="11272" width="17.140625" style="1" customWidth="1"/>
    <col min="11273" max="11273" width="16.42578125" style="1" customWidth="1"/>
    <col min="11274" max="11274" width="16.140625" style="1" customWidth="1"/>
    <col min="11275" max="11275" width="16.42578125" style="1" customWidth="1"/>
    <col min="11276" max="11277" width="9.140625" style="1"/>
    <col min="11278" max="11283" width="0" style="1" hidden="1" customWidth="1"/>
    <col min="11284" max="11521" width="9.140625" style="1"/>
    <col min="11522" max="11522" width="5" style="1" customWidth="1"/>
    <col min="11523" max="11523" width="1.85546875" style="1" customWidth="1"/>
    <col min="11524" max="11524" width="7.85546875" style="1" customWidth="1"/>
    <col min="11525" max="11525" width="29" style="1" customWidth="1"/>
    <col min="11526" max="11526" width="17.140625" style="1" customWidth="1"/>
    <col min="11527" max="11527" width="17.42578125" style="1" customWidth="1"/>
    <col min="11528" max="11528" width="17.140625" style="1" customWidth="1"/>
    <col min="11529" max="11529" width="16.42578125" style="1" customWidth="1"/>
    <col min="11530" max="11530" width="16.140625" style="1" customWidth="1"/>
    <col min="11531" max="11531" width="16.42578125" style="1" customWidth="1"/>
    <col min="11532" max="11533" width="9.140625" style="1"/>
    <col min="11534" max="11539" width="0" style="1" hidden="1" customWidth="1"/>
    <col min="11540" max="11777" width="9.140625" style="1"/>
    <col min="11778" max="11778" width="5" style="1" customWidth="1"/>
    <col min="11779" max="11779" width="1.85546875" style="1" customWidth="1"/>
    <col min="11780" max="11780" width="7.85546875" style="1" customWidth="1"/>
    <col min="11781" max="11781" width="29" style="1" customWidth="1"/>
    <col min="11782" max="11782" width="17.140625" style="1" customWidth="1"/>
    <col min="11783" max="11783" width="17.42578125" style="1" customWidth="1"/>
    <col min="11784" max="11784" width="17.140625" style="1" customWidth="1"/>
    <col min="11785" max="11785" width="16.42578125" style="1" customWidth="1"/>
    <col min="11786" max="11786" width="16.140625" style="1" customWidth="1"/>
    <col min="11787" max="11787" width="16.42578125" style="1" customWidth="1"/>
    <col min="11788" max="11789" width="9.140625" style="1"/>
    <col min="11790" max="11795" width="0" style="1" hidden="1" customWidth="1"/>
    <col min="11796" max="12033" width="9.140625" style="1"/>
    <col min="12034" max="12034" width="5" style="1" customWidth="1"/>
    <col min="12035" max="12035" width="1.85546875" style="1" customWidth="1"/>
    <col min="12036" max="12036" width="7.85546875" style="1" customWidth="1"/>
    <col min="12037" max="12037" width="29" style="1" customWidth="1"/>
    <col min="12038" max="12038" width="17.140625" style="1" customWidth="1"/>
    <col min="12039" max="12039" width="17.42578125" style="1" customWidth="1"/>
    <col min="12040" max="12040" width="17.140625" style="1" customWidth="1"/>
    <col min="12041" max="12041" width="16.42578125" style="1" customWidth="1"/>
    <col min="12042" max="12042" width="16.140625" style="1" customWidth="1"/>
    <col min="12043" max="12043" width="16.42578125" style="1" customWidth="1"/>
    <col min="12044" max="12045" width="9.140625" style="1"/>
    <col min="12046" max="12051" width="0" style="1" hidden="1" customWidth="1"/>
    <col min="12052" max="12289" width="9.140625" style="1"/>
    <col min="12290" max="12290" width="5" style="1" customWidth="1"/>
    <col min="12291" max="12291" width="1.85546875" style="1" customWidth="1"/>
    <col min="12292" max="12292" width="7.85546875" style="1" customWidth="1"/>
    <col min="12293" max="12293" width="29" style="1" customWidth="1"/>
    <col min="12294" max="12294" width="17.140625" style="1" customWidth="1"/>
    <col min="12295" max="12295" width="17.42578125" style="1" customWidth="1"/>
    <col min="12296" max="12296" width="17.140625" style="1" customWidth="1"/>
    <col min="12297" max="12297" width="16.42578125" style="1" customWidth="1"/>
    <col min="12298" max="12298" width="16.140625" style="1" customWidth="1"/>
    <col min="12299" max="12299" width="16.42578125" style="1" customWidth="1"/>
    <col min="12300" max="12301" width="9.140625" style="1"/>
    <col min="12302" max="12307" width="0" style="1" hidden="1" customWidth="1"/>
    <col min="12308" max="12545" width="9.140625" style="1"/>
    <col min="12546" max="12546" width="5" style="1" customWidth="1"/>
    <col min="12547" max="12547" width="1.85546875" style="1" customWidth="1"/>
    <col min="12548" max="12548" width="7.85546875" style="1" customWidth="1"/>
    <col min="12549" max="12549" width="29" style="1" customWidth="1"/>
    <col min="12550" max="12550" width="17.140625" style="1" customWidth="1"/>
    <col min="12551" max="12551" width="17.42578125" style="1" customWidth="1"/>
    <col min="12552" max="12552" width="17.140625" style="1" customWidth="1"/>
    <col min="12553" max="12553" width="16.42578125" style="1" customWidth="1"/>
    <col min="12554" max="12554" width="16.140625" style="1" customWidth="1"/>
    <col min="12555" max="12555" width="16.42578125" style="1" customWidth="1"/>
    <col min="12556" max="12557" width="9.140625" style="1"/>
    <col min="12558" max="12563" width="0" style="1" hidden="1" customWidth="1"/>
    <col min="12564" max="12801" width="9.140625" style="1"/>
    <col min="12802" max="12802" width="5" style="1" customWidth="1"/>
    <col min="12803" max="12803" width="1.85546875" style="1" customWidth="1"/>
    <col min="12804" max="12804" width="7.85546875" style="1" customWidth="1"/>
    <col min="12805" max="12805" width="29" style="1" customWidth="1"/>
    <col min="12806" max="12806" width="17.140625" style="1" customWidth="1"/>
    <col min="12807" max="12807" width="17.42578125" style="1" customWidth="1"/>
    <col min="12808" max="12808" width="17.140625" style="1" customWidth="1"/>
    <col min="12809" max="12809" width="16.42578125" style="1" customWidth="1"/>
    <col min="12810" max="12810" width="16.140625" style="1" customWidth="1"/>
    <col min="12811" max="12811" width="16.42578125" style="1" customWidth="1"/>
    <col min="12812" max="12813" width="9.140625" style="1"/>
    <col min="12814" max="12819" width="0" style="1" hidden="1" customWidth="1"/>
    <col min="12820" max="13057" width="9.140625" style="1"/>
    <col min="13058" max="13058" width="5" style="1" customWidth="1"/>
    <col min="13059" max="13059" width="1.85546875" style="1" customWidth="1"/>
    <col min="13060" max="13060" width="7.85546875" style="1" customWidth="1"/>
    <col min="13061" max="13061" width="29" style="1" customWidth="1"/>
    <col min="13062" max="13062" width="17.140625" style="1" customWidth="1"/>
    <col min="13063" max="13063" width="17.42578125" style="1" customWidth="1"/>
    <col min="13064" max="13064" width="17.140625" style="1" customWidth="1"/>
    <col min="13065" max="13065" width="16.42578125" style="1" customWidth="1"/>
    <col min="13066" max="13066" width="16.140625" style="1" customWidth="1"/>
    <col min="13067" max="13067" width="16.42578125" style="1" customWidth="1"/>
    <col min="13068" max="13069" width="9.140625" style="1"/>
    <col min="13070" max="13075" width="0" style="1" hidden="1" customWidth="1"/>
    <col min="13076" max="13313" width="9.140625" style="1"/>
    <col min="13314" max="13314" width="5" style="1" customWidth="1"/>
    <col min="13315" max="13315" width="1.85546875" style="1" customWidth="1"/>
    <col min="13316" max="13316" width="7.85546875" style="1" customWidth="1"/>
    <col min="13317" max="13317" width="29" style="1" customWidth="1"/>
    <col min="13318" max="13318" width="17.140625" style="1" customWidth="1"/>
    <col min="13319" max="13319" width="17.42578125" style="1" customWidth="1"/>
    <col min="13320" max="13320" width="17.140625" style="1" customWidth="1"/>
    <col min="13321" max="13321" width="16.42578125" style="1" customWidth="1"/>
    <col min="13322" max="13322" width="16.140625" style="1" customWidth="1"/>
    <col min="13323" max="13323" width="16.42578125" style="1" customWidth="1"/>
    <col min="13324" max="13325" width="9.140625" style="1"/>
    <col min="13326" max="13331" width="0" style="1" hidden="1" customWidth="1"/>
    <col min="13332" max="13569" width="9.140625" style="1"/>
    <col min="13570" max="13570" width="5" style="1" customWidth="1"/>
    <col min="13571" max="13571" width="1.85546875" style="1" customWidth="1"/>
    <col min="13572" max="13572" width="7.85546875" style="1" customWidth="1"/>
    <col min="13573" max="13573" width="29" style="1" customWidth="1"/>
    <col min="13574" max="13574" width="17.140625" style="1" customWidth="1"/>
    <col min="13575" max="13575" width="17.42578125" style="1" customWidth="1"/>
    <col min="13576" max="13576" width="17.140625" style="1" customWidth="1"/>
    <col min="13577" max="13577" width="16.42578125" style="1" customWidth="1"/>
    <col min="13578" max="13578" width="16.140625" style="1" customWidth="1"/>
    <col min="13579" max="13579" width="16.42578125" style="1" customWidth="1"/>
    <col min="13580" max="13581" width="9.140625" style="1"/>
    <col min="13582" max="13587" width="0" style="1" hidden="1" customWidth="1"/>
    <col min="13588" max="13825" width="9.140625" style="1"/>
    <col min="13826" max="13826" width="5" style="1" customWidth="1"/>
    <col min="13827" max="13827" width="1.85546875" style="1" customWidth="1"/>
    <col min="13828" max="13828" width="7.85546875" style="1" customWidth="1"/>
    <col min="13829" max="13829" width="29" style="1" customWidth="1"/>
    <col min="13830" max="13830" width="17.140625" style="1" customWidth="1"/>
    <col min="13831" max="13831" width="17.42578125" style="1" customWidth="1"/>
    <col min="13832" max="13832" width="17.140625" style="1" customWidth="1"/>
    <col min="13833" max="13833" width="16.42578125" style="1" customWidth="1"/>
    <col min="13834" max="13834" width="16.140625" style="1" customWidth="1"/>
    <col min="13835" max="13835" width="16.42578125" style="1" customWidth="1"/>
    <col min="13836" max="13837" width="9.140625" style="1"/>
    <col min="13838" max="13843" width="0" style="1" hidden="1" customWidth="1"/>
    <col min="13844" max="14081" width="9.140625" style="1"/>
    <col min="14082" max="14082" width="5" style="1" customWidth="1"/>
    <col min="14083" max="14083" width="1.85546875" style="1" customWidth="1"/>
    <col min="14084" max="14084" width="7.85546875" style="1" customWidth="1"/>
    <col min="14085" max="14085" width="29" style="1" customWidth="1"/>
    <col min="14086" max="14086" width="17.140625" style="1" customWidth="1"/>
    <col min="14087" max="14087" width="17.42578125" style="1" customWidth="1"/>
    <col min="14088" max="14088" width="17.140625" style="1" customWidth="1"/>
    <col min="14089" max="14089" width="16.42578125" style="1" customWidth="1"/>
    <col min="14090" max="14090" width="16.140625" style="1" customWidth="1"/>
    <col min="14091" max="14091" width="16.42578125" style="1" customWidth="1"/>
    <col min="14092" max="14093" width="9.140625" style="1"/>
    <col min="14094" max="14099" width="0" style="1" hidden="1" customWidth="1"/>
    <col min="14100" max="14337" width="9.140625" style="1"/>
    <col min="14338" max="14338" width="5" style="1" customWidth="1"/>
    <col min="14339" max="14339" width="1.85546875" style="1" customWidth="1"/>
    <col min="14340" max="14340" width="7.85546875" style="1" customWidth="1"/>
    <col min="14341" max="14341" width="29" style="1" customWidth="1"/>
    <col min="14342" max="14342" width="17.140625" style="1" customWidth="1"/>
    <col min="14343" max="14343" width="17.42578125" style="1" customWidth="1"/>
    <col min="14344" max="14344" width="17.140625" style="1" customWidth="1"/>
    <col min="14345" max="14345" width="16.42578125" style="1" customWidth="1"/>
    <col min="14346" max="14346" width="16.140625" style="1" customWidth="1"/>
    <col min="14347" max="14347" width="16.42578125" style="1" customWidth="1"/>
    <col min="14348" max="14349" width="9.140625" style="1"/>
    <col min="14350" max="14355" width="0" style="1" hidden="1" customWidth="1"/>
    <col min="14356" max="14593" width="9.140625" style="1"/>
    <col min="14594" max="14594" width="5" style="1" customWidth="1"/>
    <col min="14595" max="14595" width="1.85546875" style="1" customWidth="1"/>
    <col min="14596" max="14596" width="7.85546875" style="1" customWidth="1"/>
    <col min="14597" max="14597" width="29" style="1" customWidth="1"/>
    <col min="14598" max="14598" width="17.140625" style="1" customWidth="1"/>
    <col min="14599" max="14599" width="17.42578125" style="1" customWidth="1"/>
    <col min="14600" max="14600" width="17.140625" style="1" customWidth="1"/>
    <col min="14601" max="14601" width="16.42578125" style="1" customWidth="1"/>
    <col min="14602" max="14602" width="16.140625" style="1" customWidth="1"/>
    <col min="14603" max="14603" width="16.42578125" style="1" customWidth="1"/>
    <col min="14604" max="14605" width="9.140625" style="1"/>
    <col min="14606" max="14611" width="0" style="1" hidden="1" customWidth="1"/>
    <col min="14612" max="14849" width="9.140625" style="1"/>
    <col min="14850" max="14850" width="5" style="1" customWidth="1"/>
    <col min="14851" max="14851" width="1.85546875" style="1" customWidth="1"/>
    <col min="14852" max="14852" width="7.85546875" style="1" customWidth="1"/>
    <col min="14853" max="14853" width="29" style="1" customWidth="1"/>
    <col min="14854" max="14854" width="17.140625" style="1" customWidth="1"/>
    <col min="14855" max="14855" width="17.42578125" style="1" customWidth="1"/>
    <col min="14856" max="14856" width="17.140625" style="1" customWidth="1"/>
    <col min="14857" max="14857" width="16.42578125" style="1" customWidth="1"/>
    <col min="14858" max="14858" width="16.140625" style="1" customWidth="1"/>
    <col min="14859" max="14859" width="16.42578125" style="1" customWidth="1"/>
    <col min="14860" max="14861" width="9.140625" style="1"/>
    <col min="14862" max="14867" width="0" style="1" hidden="1" customWidth="1"/>
    <col min="14868" max="15105" width="9.140625" style="1"/>
    <col min="15106" max="15106" width="5" style="1" customWidth="1"/>
    <col min="15107" max="15107" width="1.85546875" style="1" customWidth="1"/>
    <col min="15108" max="15108" width="7.85546875" style="1" customWidth="1"/>
    <col min="15109" max="15109" width="29" style="1" customWidth="1"/>
    <col min="15110" max="15110" width="17.140625" style="1" customWidth="1"/>
    <col min="15111" max="15111" width="17.42578125" style="1" customWidth="1"/>
    <col min="15112" max="15112" width="17.140625" style="1" customWidth="1"/>
    <col min="15113" max="15113" width="16.42578125" style="1" customWidth="1"/>
    <col min="15114" max="15114" width="16.140625" style="1" customWidth="1"/>
    <col min="15115" max="15115" width="16.42578125" style="1" customWidth="1"/>
    <col min="15116" max="15117" width="9.140625" style="1"/>
    <col min="15118" max="15123" width="0" style="1" hidden="1" customWidth="1"/>
    <col min="15124" max="15361" width="9.140625" style="1"/>
    <col min="15362" max="15362" width="5" style="1" customWidth="1"/>
    <col min="15363" max="15363" width="1.85546875" style="1" customWidth="1"/>
    <col min="15364" max="15364" width="7.85546875" style="1" customWidth="1"/>
    <col min="15365" max="15365" width="29" style="1" customWidth="1"/>
    <col min="15366" max="15366" width="17.140625" style="1" customWidth="1"/>
    <col min="15367" max="15367" width="17.42578125" style="1" customWidth="1"/>
    <col min="15368" max="15368" width="17.140625" style="1" customWidth="1"/>
    <col min="15369" max="15369" width="16.42578125" style="1" customWidth="1"/>
    <col min="15370" max="15370" width="16.140625" style="1" customWidth="1"/>
    <col min="15371" max="15371" width="16.42578125" style="1" customWidth="1"/>
    <col min="15372" max="15373" width="9.140625" style="1"/>
    <col min="15374" max="15379" width="0" style="1" hidden="1" customWidth="1"/>
    <col min="15380" max="15617" width="9.140625" style="1"/>
    <col min="15618" max="15618" width="5" style="1" customWidth="1"/>
    <col min="15619" max="15619" width="1.85546875" style="1" customWidth="1"/>
    <col min="15620" max="15620" width="7.85546875" style="1" customWidth="1"/>
    <col min="15621" max="15621" width="29" style="1" customWidth="1"/>
    <col min="15622" max="15622" width="17.140625" style="1" customWidth="1"/>
    <col min="15623" max="15623" width="17.42578125" style="1" customWidth="1"/>
    <col min="15624" max="15624" width="17.140625" style="1" customWidth="1"/>
    <col min="15625" max="15625" width="16.42578125" style="1" customWidth="1"/>
    <col min="15626" max="15626" width="16.140625" style="1" customWidth="1"/>
    <col min="15627" max="15627" width="16.42578125" style="1" customWidth="1"/>
    <col min="15628" max="15629" width="9.140625" style="1"/>
    <col min="15630" max="15635" width="0" style="1" hidden="1" customWidth="1"/>
    <col min="15636" max="15873" width="9.140625" style="1"/>
    <col min="15874" max="15874" width="5" style="1" customWidth="1"/>
    <col min="15875" max="15875" width="1.85546875" style="1" customWidth="1"/>
    <col min="15876" max="15876" width="7.85546875" style="1" customWidth="1"/>
    <col min="15877" max="15877" width="29" style="1" customWidth="1"/>
    <col min="15878" max="15878" width="17.140625" style="1" customWidth="1"/>
    <col min="15879" max="15879" width="17.42578125" style="1" customWidth="1"/>
    <col min="15880" max="15880" width="17.140625" style="1" customWidth="1"/>
    <col min="15881" max="15881" width="16.42578125" style="1" customWidth="1"/>
    <col min="15882" max="15882" width="16.140625" style="1" customWidth="1"/>
    <col min="15883" max="15883" width="16.42578125" style="1" customWidth="1"/>
    <col min="15884" max="15885" width="9.140625" style="1"/>
    <col min="15886" max="15891" width="0" style="1" hidden="1" customWidth="1"/>
    <col min="15892" max="16129" width="9.140625" style="1"/>
    <col min="16130" max="16130" width="5" style="1" customWidth="1"/>
    <col min="16131" max="16131" width="1.85546875" style="1" customWidth="1"/>
    <col min="16132" max="16132" width="7.85546875" style="1" customWidth="1"/>
    <col min="16133" max="16133" width="29" style="1" customWidth="1"/>
    <col min="16134" max="16134" width="17.140625" style="1" customWidth="1"/>
    <col min="16135" max="16135" width="17.42578125" style="1" customWidth="1"/>
    <col min="16136" max="16136" width="17.140625" style="1" customWidth="1"/>
    <col min="16137" max="16137" width="16.42578125" style="1" customWidth="1"/>
    <col min="16138" max="16138" width="16.140625" style="1" customWidth="1"/>
    <col min="16139" max="16139" width="16.42578125" style="1" customWidth="1"/>
    <col min="16140" max="16141" width="9.140625" style="1"/>
    <col min="16142" max="16147" width="0" style="1" hidden="1" customWidth="1"/>
    <col min="16148" max="16384" width="9.140625" style="1"/>
  </cols>
  <sheetData>
    <row r="1" spans="1:22" ht="8.25" customHeight="1" x14ac:dyDescent="0.25">
      <c r="N1" s="2" t="s">
        <v>0</v>
      </c>
      <c r="O1" s="3"/>
      <c r="P1" s="4">
        <f>YEAR(N1)</f>
        <v>2013</v>
      </c>
      <c r="Q1" s="4">
        <f>MONTH(N1)</f>
        <v>12</v>
      </c>
      <c r="R1" s="4">
        <f>DAY(N1)</f>
        <v>31</v>
      </c>
      <c r="S1" s="4" t="str">
        <f>CONCATENATE(R1,".",Q1,".",P1)</f>
        <v>31.12.2013</v>
      </c>
    </row>
    <row r="2" spans="1:22" ht="20.25" x14ac:dyDescent="0.3">
      <c r="C2" s="5"/>
      <c r="D2" s="6" t="str">
        <f>CONCATENATE("Zmiany wprowadzone w planie wydatków budżetowych w ",P1," roku")</f>
        <v>Zmiany wprowadzone w planie wydatków budżetowych w 2013 roku</v>
      </c>
      <c r="E2" s="5"/>
      <c r="F2" s="5"/>
      <c r="G2" s="5"/>
      <c r="H2" s="5"/>
      <c r="N2" s="4"/>
      <c r="O2" s="4"/>
      <c r="P2" s="4"/>
      <c r="Q2" s="4"/>
    </row>
    <row r="3" spans="1:22" x14ac:dyDescent="0.25">
      <c r="N3" s="4"/>
      <c r="O3" s="4"/>
      <c r="P3" s="4"/>
      <c r="Q3" s="4"/>
    </row>
    <row r="4" spans="1:22" ht="18" x14ac:dyDescent="0.25">
      <c r="A4" s="7"/>
      <c r="B4" s="7"/>
      <c r="C4" s="8"/>
      <c r="D4" s="9"/>
      <c r="E4" s="10"/>
      <c r="F4" s="11"/>
      <c r="G4" s="11"/>
      <c r="H4" s="11"/>
      <c r="I4" s="131" t="s">
        <v>95</v>
      </c>
      <c r="J4" s="131"/>
      <c r="K4" s="131"/>
      <c r="N4" s="4"/>
      <c r="O4" s="4"/>
      <c r="P4" s="4"/>
      <c r="Q4" s="4"/>
    </row>
    <row r="5" spans="1:22" ht="15.75" x14ac:dyDescent="0.25">
      <c r="A5" s="12"/>
      <c r="B5" s="13"/>
      <c r="C5" s="14"/>
      <c r="D5" s="15"/>
      <c r="E5" s="16"/>
      <c r="F5" s="17"/>
      <c r="G5" s="17"/>
      <c r="H5" s="17"/>
      <c r="I5" s="17"/>
      <c r="J5" s="17"/>
      <c r="K5" s="18"/>
      <c r="N5" s="4"/>
      <c r="O5" s="4"/>
      <c r="P5" s="4"/>
      <c r="Q5" s="4"/>
    </row>
    <row r="6" spans="1:22" x14ac:dyDescent="0.25">
      <c r="A6" s="12"/>
      <c r="B6" s="13"/>
      <c r="C6" s="14"/>
      <c r="D6" s="19"/>
      <c r="E6" s="17"/>
      <c r="F6" s="17"/>
      <c r="G6" s="17"/>
      <c r="H6" s="17"/>
      <c r="I6" s="17"/>
      <c r="J6" s="17"/>
      <c r="K6" s="20" t="s">
        <v>2</v>
      </c>
    </row>
    <row r="7" spans="1:22" ht="20.25" customHeight="1" x14ac:dyDescent="0.25">
      <c r="A7" s="132" t="s">
        <v>3</v>
      </c>
      <c r="B7" s="133"/>
      <c r="C7" s="149" t="s">
        <v>4</v>
      </c>
      <c r="D7" s="149" t="s">
        <v>139</v>
      </c>
      <c r="E7" s="138" t="s">
        <v>5</v>
      </c>
      <c r="F7" s="141" t="s">
        <v>6</v>
      </c>
      <c r="G7" s="141"/>
      <c r="H7" s="141"/>
      <c r="I7" s="141"/>
      <c r="J7" s="153" t="s">
        <v>142</v>
      </c>
      <c r="K7" s="142" t="str">
        <f>CONCATENATE("Plan po zmianach wg stanu na     ",S1)</f>
        <v>Plan po zmianach wg stanu na     31.12.2013</v>
      </c>
    </row>
    <row r="8" spans="1:22" ht="21" customHeight="1" x14ac:dyDescent="0.25">
      <c r="A8" s="134"/>
      <c r="B8" s="135"/>
      <c r="C8" s="150"/>
      <c r="D8" s="150"/>
      <c r="E8" s="139"/>
      <c r="F8" s="145" t="s">
        <v>7</v>
      </c>
      <c r="G8" s="146"/>
      <c r="H8" s="147" t="s">
        <v>8</v>
      </c>
      <c r="I8" s="148"/>
      <c r="J8" s="154"/>
      <c r="K8" s="143"/>
    </row>
    <row r="9" spans="1:22" ht="23.25" customHeight="1" x14ac:dyDescent="0.25">
      <c r="A9" s="136"/>
      <c r="B9" s="137"/>
      <c r="C9" s="151"/>
      <c r="D9" s="151"/>
      <c r="E9" s="140"/>
      <c r="F9" s="21" t="s">
        <v>9</v>
      </c>
      <c r="G9" s="21" t="s">
        <v>10</v>
      </c>
      <c r="H9" s="21" t="s">
        <v>11</v>
      </c>
      <c r="I9" s="21" t="s">
        <v>12</v>
      </c>
      <c r="J9" s="155"/>
      <c r="K9" s="144"/>
    </row>
    <row r="10" spans="1:22" ht="15.75" customHeight="1" x14ac:dyDescent="0.25">
      <c r="A10" s="126">
        <v>1</v>
      </c>
      <c r="B10" s="127"/>
      <c r="C10" s="23">
        <v>2</v>
      </c>
      <c r="D10" s="35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3">
        <v>10</v>
      </c>
    </row>
    <row r="11" spans="1:22" ht="24" customHeight="1" thickBot="1" x14ac:dyDescent="0.3">
      <c r="A11" s="128" t="s">
        <v>96</v>
      </c>
      <c r="B11" s="129"/>
      <c r="C11" s="129"/>
      <c r="D11" s="130"/>
      <c r="E11" s="43">
        <f>SUM(N11:N154)</f>
        <v>846197454</v>
      </c>
      <c r="F11" s="43">
        <f>SUM(O11:O154)</f>
        <v>120651927</v>
      </c>
      <c r="G11" s="43">
        <f>SUM(P11:P154)</f>
        <v>-174102216</v>
      </c>
      <c r="H11" s="43">
        <f>SUM(Q11:Q154)</f>
        <v>131598151</v>
      </c>
      <c r="I11" s="43">
        <f>SUM(R11:R154)</f>
        <v>-65805386</v>
      </c>
      <c r="J11" s="43">
        <f>J13+J127</f>
        <v>0</v>
      </c>
      <c r="K11" s="43">
        <f>SUM(S11:S154)</f>
        <v>858539930</v>
      </c>
    </row>
    <row r="12" spans="1:22" ht="14.25" customHeight="1" thickTop="1" x14ac:dyDescent="0.25">
      <c r="A12" s="39" t="s">
        <v>14</v>
      </c>
      <c r="B12" s="40"/>
      <c r="C12" s="40"/>
      <c r="D12" s="41"/>
      <c r="E12" s="42"/>
      <c r="F12" s="42"/>
      <c r="G12" s="42"/>
      <c r="H12" s="42"/>
      <c r="I12" s="42"/>
      <c r="J12" s="42"/>
      <c r="K12" s="42"/>
    </row>
    <row r="13" spans="1:22" ht="22.5" customHeight="1" thickBot="1" x14ac:dyDescent="0.3">
      <c r="A13" s="122" t="s">
        <v>140</v>
      </c>
      <c r="B13" s="123"/>
      <c r="C13" s="123"/>
      <c r="D13" s="124"/>
      <c r="E13" s="37">
        <f>SUM(N13:N126)</f>
        <v>784621454</v>
      </c>
      <c r="F13" s="38">
        <f>SUM(O13:O126)</f>
        <v>120651927</v>
      </c>
      <c r="G13" s="38">
        <f>SUM(P13:P126)</f>
        <v>-174102216</v>
      </c>
      <c r="H13" s="38">
        <f>SUM(Q13:Q126)</f>
        <v>89294389</v>
      </c>
      <c r="I13" s="38">
        <f>SUM(R13:R126)</f>
        <v>-62871047</v>
      </c>
      <c r="J13" s="38">
        <f>J15+J22+J24+J27+J29+J36+J39+J42+J47+J55+J61+J63+J65+J74+J76+J89+J94+J99+J105+J112+J122+J124</f>
        <v>2005807</v>
      </c>
      <c r="K13" s="38">
        <f t="shared" ref="K13" si="0">SUM(S13:S126)</f>
        <v>759600314</v>
      </c>
      <c r="T13" s="125"/>
      <c r="U13" s="125"/>
      <c r="V13" s="125"/>
    </row>
    <row r="14" spans="1:22" ht="15" customHeight="1" x14ac:dyDescent="0.25">
      <c r="A14" s="24" t="s">
        <v>15</v>
      </c>
      <c r="B14" s="25"/>
      <c r="C14" s="25"/>
      <c r="D14" s="26"/>
      <c r="E14" s="36"/>
      <c r="F14" s="36"/>
      <c r="G14" s="36"/>
      <c r="H14" s="36"/>
      <c r="I14" s="36"/>
      <c r="J14" s="36"/>
      <c r="K14" s="36"/>
    </row>
    <row r="15" spans="1:22" ht="20.25" customHeight="1" x14ac:dyDescent="0.25">
      <c r="A15" s="27" t="s">
        <v>16</v>
      </c>
      <c r="B15" s="120" t="s">
        <v>17</v>
      </c>
      <c r="C15" s="120"/>
      <c r="D15" s="121"/>
      <c r="E15" s="28">
        <f t="shared" ref="E15:K15" si="1">SUM(E16:E21)</f>
        <v>46193744</v>
      </c>
      <c r="F15" s="28">
        <f t="shared" si="1"/>
        <v>20823125</v>
      </c>
      <c r="G15" s="28">
        <f t="shared" si="1"/>
        <v>-2292417</v>
      </c>
      <c r="H15" s="28">
        <f t="shared" si="1"/>
        <v>20446789</v>
      </c>
      <c r="I15" s="28">
        <f t="shared" si="1"/>
        <v>-1989479</v>
      </c>
      <c r="J15" s="28">
        <f>SUM(J16:J21)</f>
        <v>1990807</v>
      </c>
      <c r="K15" s="28">
        <f t="shared" si="1"/>
        <v>85172569</v>
      </c>
      <c r="N15" s="29">
        <f>E15</f>
        <v>46193744</v>
      </c>
      <c r="O15" s="29">
        <f>F15</f>
        <v>20823125</v>
      </c>
      <c r="P15" s="29">
        <f>G15</f>
        <v>-2292417</v>
      </c>
      <c r="Q15" s="29">
        <f>H15</f>
        <v>20446789</v>
      </c>
      <c r="R15" s="29">
        <f>I15</f>
        <v>-1989479</v>
      </c>
      <c r="S15" s="29">
        <f t="shared" ref="S15" si="2">K15</f>
        <v>85172569</v>
      </c>
    </row>
    <row r="16" spans="1:22" ht="13.5" customHeight="1" x14ac:dyDescent="0.25">
      <c r="A16" s="30"/>
      <c r="B16" s="31"/>
      <c r="C16" s="32" t="s">
        <v>34</v>
      </c>
      <c r="D16" s="33" t="s">
        <v>35</v>
      </c>
      <c r="E16" s="34">
        <v>11087887</v>
      </c>
      <c r="F16" s="34">
        <v>0</v>
      </c>
      <c r="G16" s="34">
        <v>-50000</v>
      </c>
      <c r="H16" s="34">
        <v>15000</v>
      </c>
      <c r="I16" s="34">
        <v>-15000</v>
      </c>
      <c r="J16" s="34">
        <v>0</v>
      </c>
      <c r="K16" s="34">
        <v>11037887</v>
      </c>
    </row>
    <row r="17" spans="1:19" ht="13.5" customHeight="1" x14ac:dyDescent="0.25">
      <c r="A17" s="30"/>
      <c r="B17" s="31"/>
      <c r="C17" s="32" t="s">
        <v>18</v>
      </c>
      <c r="D17" s="33" t="s">
        <v>19</v>
      </c>
      <c r="E17" s="34">
        <v>25445229</v>
      </c>
      <c r="F17" s="34">
        <v>20605325</v>
      </c>
      <c r="G17" s="34">
        <v>-1927867</v>
      </c>
      <c r="H17" s="34">
        <v>18491685</v>
      </c>
      <c r="I17" s="34">
        <v>-50292</v>
      </c>
      <c r="J17" s="34">
        <v>1990807</v>
      </c>
      <c r="K17" s="34">
        <v>64554887</v>
      </c>
    </row>
    <row r="18" spans="1:19" ht="13.5" customHeight="1" x14ac:dyDescent="0.25">
      <c r="A18" s="30"/>
      <c r="B18" s="31"/>
      <c r="C18" s="32" t="s">
        <v>97</v>
      </c>
      <c r="D18" s="33" t="s">
        <v>98</v>
      </c>
      <c r="E18" s="34">
        <v>3000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3000</v>
      </c>
    </row>
    <row r="19" spans="1:19" ht="26.25" customHeight="1" x14ac:dyDescent="0.25">
      <c r="A19" s="30"/>
      <c r="B19" s="31"/>
      <c r="C19" s="32" t="s">
        <v>36</v>
      </c>
      <c r="D19" s="33" t="s">
        <v>37</v>
      </c>
      <c r="E19" s="34">
        <v>389428</v>
      </c>
      <c r="F19" s="34">
        <v>0</v>
      </c>
      <c r="G19" s="34">
        <v>-160000</v>
      </c>
      <c r="H19" s="34">
        <v>71700</v>
      </c>
      <c r="I19" s="34">
        <v>-71700</v>
      </c>
      <c r="J19" s="34">
        <v>0</v>
      </c>
      <c r="K19" s="34">
        <v>229428</v>
      </c>
    </row>
    <row r="20" spans="1:19" ht="13.5" customHeight="1" x14ac:dyDescent="0.25">
      <c r="A20" s="30"/>
      <c r="B20" s="31"/>
      <c r="C20" s="32" t="s">
        <v>38</v>
      </c>
      <c r="D20" s="33" t="s">
        <v>39</v>
      </c>
      <c r="E20" s="34">
        <v>9000000</v>
      </c>
      <c r="F20" s="34">
        <v>20000</v>
      </c>
      <c r="G20" s="34">
        <v>-150800</v>
      </c>
      <c r="H20" s="34">
        <v>1868404</v>
      </c>
      <c r="I20" s="34">
        <v>-1721687</v>
      </c>
      <c r="J20" s="34">
        <v>0</v>
      </c>
      <c r="K20" s="34">
        <v>9015917</v>
      </c>
    </row>
    <row r="21" spans="1:19" ht="13.5" customHeight="1" x14ac:dyDescent="0.25">
      <c r="A21" s="30"/>
      <c r="B21" s="31"/>
      <c r="C21" s="32" t="s">
        <v>92</v>
      </c>
      <c r="D21" s="33" t="s">
        <v>21</v>
      </c>
      <c r="E21" s="34">
        <v>268200</v>
      </c>
      <c r="F21" s="34">
        <v>197800</v>
      </c>
      <c r="G21" s="34">
        <v>-3750</v>
      </c>
      <c r="H21" s="34">
        <v>0</v>
      </c>
      <c r="I21" s="34">
        <v>-130800</v>
      </c>
      <c r="J21" s="34">
        <v>0</v>
      </c>
      <c r="K21" s="34">
        <v>331450</v>
      </c>
    </row>
    <row r="22" spans="1:19" ht="20.25" customHeight="1" x14ac:dyDescent="0.25">
      <c r="A22" s="27" t="s">
        <v>40</v>
      </c>
      <c r="B22" s="120" t="s">
        <v>41</v>
      </c>
      <c r="C22" s="120"/>
      <c r="D22" s="121"/>
      <c r="E22" s="28">
        <f t="shared" ref="E22:K22" si="3">SUM(E23:E23)</f>
        <v>1446000</v>
      </c>
      <c r="F22" s="28">
        <f t="shared" si="3"/>
        <v>0</v>
      </c>
      <c r="G22" s="28">
        <f t="shared" si="3"/>
        <v>0</v>
      </c>
      <c r="H22" s="28">
        <f t="shared" si="3"/>
        <v>83860</v>
      </c>
      <c r="I22" s="28">
        <f t="shared" si="3"/>
        <v>-88860</v>
      </c>
      <c r="J22" s="28">
        <v>0</v>
      </c>
      <c r="K22" s="28">
        <f t="shared" si="3"/>
        <v>1441000</v>
      </c>
      <c r="N22" s="29">
        <f>E22</f>
        <v>1446000</v>
      </c>
      <c r="O22" s="29">
        <f>F22</f>
        <v>0</v>
      </c>
      <c r="P22" s="29">
        <f>G22</f>
        <v>0</v>
      </c>
      <c r="Q22" s="29">
        <f>H22</f>
        <v>83860</v>
      </c>
      <c r="R22" s="29">
        <f>I22</f>
        <v>-88860</v>
      </c>
      <c r="S22" s="29">
        <f t="shared" ref="S22" si="4">K22</f>
        <v>1441000</v>
      </c>
    </row>
    <row r="23" spans="1:19" ht="39" customHeight="1" x14ac:dyDescent="0.25">
      <c r="A23" s="30"/>
      <c r="B23" s="31"/>
      <c r="C23" s="32" t="s">
        <v>42</v>
      </c>
      <c r="D23" s="33" t="s">
        <v>43</v>
      </c>
      <c r="E23" s="34">
        <v>1446000</v>
      </c>
      <c r="F23" s="34">
        <v>0</v>
      </c>
      <c r="G23" s="34">
        <v>0</v>
      </c>
      <c r="H23" s="34">
        <v>83860</v>
      </c>
      <c r="I23" s="34">
        <v>-88860</v>
      </c>
      <c r="J23" s="34">
        <v>0</v>
      </c>
      <c r="K23" s="34">
        <v>1441000</v>
      </c>
    </row>
    <row r="24" spans="1:19" ht="20.25" customHeight="1" x14ac:dyDescent="0.25">
      <c r="A24" s="27">
        <v>150</v>
      </c>
      <c r="B24" s="120" t="s">
        <v>44</v>
      </c>
      <c r="C24" s="120"/>
      <c r="D24" s="121"/>
      <c r="E24" s="28">
        <f t="shared" ref="E24:K24" si="5">SUM(E25:E26)</f>
        <v>23403951</v>
      </c>
      <c r="F24" s="28">
        <f t="shared" si="5"/>
        <v>6979658</v>
      </c>
      <c r="G24" s="28">
        <f t="shared" si="5"/>
        <v>-1449755</v>
      </c>
      <c r="H24" s="28">
        <f t="shared" si="5"/>
        <v>933979</v>
      </c>
      <c r="I24" s="28">
        <f t="shared" si="5"/>
        <v>-73759</v>
      </c>
      <c r="J24" s="28">
        <v>0</v>
      </c>
      <c r="K24" s="28">
        <f t="shared" si="5"/>
        <v>29794074</v>
      </c>
      <c r="N24" s="29">
        <f>E24</f>
        <v>23403951</v>
      </c>
      <c r="O24" s="29">
        <f>F24</f>
        <v>6979658</v>
      </c>
      <c r="P24" s="29">
        <f>G24</f>
        <v>-1449755</v>
      </c>
      <c r="Q24" s="29">
        <f>H24</f>
        <v>933979</v>
      </c>
      <c r="R24" s="29">
        <f>I24</f>
        <v>-73759</v>
      </c>
      <c r="S24" s="29">
        <f t="shared" ref="S24" si="6">K24</f>
        <v>29794074</v>
      </c>
    </row>
    <row r="25" spans="1:19" ht="13.5" customHeight="1" x14ac:dyDescent="0.25">
      <c r="A25" s="30"/>
      <c r="B25" s="31"/>
      <c r="C25" s="32">
        <v>15011</v>
      </c>
      <c r="D25" s="33" t="s">
        <v>45</v>
      </c>
      <c r="E25" s="34">
        <v>4859507</v>
      </c>
      <c r="F25" s="34">
        <v>1991680</v>
      </c>
      <c r="G25" s="34">
        <v>-1390100</v>
      </c>
      <c r="H25" s="34">
        <v>393979</v>
      </c>
      <c r="I25" s="34">
        <v>-73759</v>
      </c>
      <c r="J25" s="34">
        <v>0</v>
      </c>
      <c r="K25" s="34">
        <v>5781307</v>
      </c>
    </row>
    <row r="26" spans="1:19" ht="27" customHeight="1" x14ac:dyDescent="0.25">
      <c r="A26" s="30"/>
      <c r="B26" s="31"/>
      <c r="C26" s="32">
        <v>15013</v>
      </c>
      <c r="D26" s="33" t="s">
        <v>99</v>
      </c>
      <c r="E26" s="34">
        <v>18544444</v>
      </c>
      <c r="F26" s="34">
        <v>4987978</v>
      </c>
      <c r="G26" s="34">
        <v>-59655</v>
      </c>
      <c r="H26" s="34">
        <v>540000</v>
      </c>
      <c r="I26" s="34">
        <v>0</v>
      </c>
      <c r="J26" s="34">
        <v>0</v>
      </c>
      <c r="K26" s="34">
        <v>24012767</v>
      </c>
    </row>
    <row r="27" spans="1:19" ht="30.75" customHeight="1" x14ac:dyDescent="0.25">
      <c r="A27" s="27">
        <v>400</v>
      </c>
      <c r="B27" s="120" t="s">
        <v>100</v>
      </c>
      <c r="C27" s="120"/>
      <c r="D27" s="121"/>
      <c r="E27" s="28">
        <f t="shared" ref="E27:K27" si="7">SUM(E28:E28)</f>
        <v>30000</v>
      </c>
      <c r="F27" s="28">
        <f t="shared" si="7"/>
        <v>0</v>
      </c>
      <c r="G27" s="28">
        <f t="shared" si="7"/>
        <v>-26401</v>
      </c>
      <c r="H27" s="28">
        <f t="shared" si="7"/>
        <v>1780271</v>
      </c>
      <c r="I27" s="28">
        <f t="shared" si="7"/>
        <v>0</v>
      </c>
      <c r="J27" s="28">
        <v>0</v>
      </c>
      <c r="K27" s="28">
        <f t="shared" si="7"/>
        <v>1783870</v>
      </c>
      <c r="N27" s="29">
        <f>E27</f>
        <v>30000</v>
      </c>
      <c r="O27" s="29">
        <f>F27</f>
        <v>0</v>
      </c>
      <c r="P27" s="29">
        <f>G27</f>
        <v>-26401</v>
      </c>
      <c r="Q27" s="29">
        <f>H27</f>
        <v>1780271</v>
      </c>
      <c r="R27" s="29">
        <f>I27</f>
        <v>0</v>
      </c>
      <c r="S27" s="29">
        <f t="shared" ref="S27" si="8">K27</f>
        <v>1783870</v>
      </c>
    </row>
    <row r="28" spans="1:19" ht="13.5" customHeight="1" x14ac:dyDescent="0.25">
      <c r="A28" s="30"/>
      <c r="B28" s="31"/>
      <c r="C28" s="32">
        <v>40095</v>
      </c>
      <c r="D28" s="33" t="s">
        <v>21</v>
      </c>
      <c r="E28" s="34">
        <v>30000</v>
      </c>
      <c r="F28" s="34">
        <v>0</v>
      </c>
      <c r="G28" s="34">
        <v>-26401</v>
      </c>
      <c r="H28" s="34">
        <v>1780271</v>
      </c>
      <c r="I28" s="34">
        <v>0</v>
      </c>
      <c r="J28" s="34">
        <v>0</v>
      </c>
      <c r="K28" s="34">
        <v>1783870</v>
      </c>
    </row>
    <row r="29" spans="1:19" ht="20.25" customHeight="1" x14ac:dyDescent="0.25">
      <c r="A29" s="27">
        <v>600</v>
      </c>
      <c r="B29" s="120" t="s">
        <v>20</v>
      </c>
      <c r="C29" s="120"/>
      <c r="D29" s="121"/>
      <c r="E29" s="28">
        <f t="shared" ref="E29:K29" si="9">SUM(E30:E35)</f>
        <v>366065561</v>
      </c>
      <c r="F29" s="28">
        <f t="shared" si="9"/>
        <v>84367818</v>
      </c>
      <c r="G29" s="28">
        <f t="shared" si="9"/>
        <v>-98604231</v>
      </c>
      <c r="H29" s="28">
        <f t="shared" si="9"/>
        <v>13619093</v>
      </c>
      <c r="I29" s="28">
        <f t="shared" si="9"/>
        <v>-3185238</v>
      </c>
      <c r="J29" s="28">
        <v>0</v>
      </c>
      <c r="K29" s="28">
        <f t="shared" si="9"/>
        <v>362263003</v>
      </c>
      <c r="N29" s="29">
        <f>E29</f>
        <v>366065561</v>
      </c>
      <c r="O29" s="29">
        <f>F29</f>
        <v>84367818</v>
      </c>
      <c r="P29" s="29">
        <f>G29</f>
        <v>-98604231</v>
      </c>
      <c r="Q29" s="29">
        <f>H29</f>
        <v>13619093</v>
      </c>
      <c r="R29" s="29">
        <f>I29</f>
        <v>-3185238</v>
      </c>
      <c r="S29" s="29">
        <f t="shared" ref="S29" si="10">K29</f>
        <v>362263003</v>
      </c>
    </row>
    <row r="30" spans="1:19" ht="13.5" customHeight="1" x14ac:dyDescent="0.25">
      <c r="A30" s="30"/>
      <c r="B30" s="31"/>
      <c r="C30" s="32">
        <v>60001</v>
      </c>
      <c r="D30" s="33" t="s">
        <v>46</v>
      </c>
      <c r="E30" s="34">
        <v>170884882</v>
      </c>
      <c r="F30" s="34">
        <v>24266000</v>
      </c>
      <c r="G30" s="34">
        <v>-5370659</v>
      </c>
      <c r="H30" s="34">
        <v>1342687</v>
      </c>
      <c r="I30" s="34">
        <v>-1490000</v>
      </c>
      <c r="J30" s="34">
        <v>0</v>
      </c>
      <c r="K30" s="34">
        <v>189632910</v>
      </c>
    </row>
    <row r="31" spans="1:19" ht="13.5" customHeight="1" x14ac:dyDescent="0.25">
      <c r="A31" s="30"/>
      <c r="B31" s="31"/>
      <c r="C31" s="32">
        <v>60003</v>
      </c>
      <c r="D31" s="33" t="s">
        <v>47</v>
      </c>
      <c r="E31" s="34">
        <v>52164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52164</v>
      </c>
    </row>
    <row r="32" spans="1:19" ht="13.5" customHeight="1" x14ac:dyDescent="0.25">
      <c r="A32" s="30"/>
      <c r="B32" s="31"/>
      <c r="C32" s="32">
        <v>60013</v>
      </c>
      <c r="D32" s="33" t="s">
        <v>48</v>
      </c>
      <c r="E32" s="34">
        <v>172844728</v>
      </c>
      <c r="F32" s="34">
        <v>57917448</v>
      </c>
      <c r="G32" s="34">
        <v>-80770107</v>
      </c>
      <c r="H32" s="34">
        <v>11152464</v>
      </c>
      <c r="I32" s="34">
        <v>-879808</v>
      </c>
      <c r="J32" s="34">
        <v>0</v>
      </c>
      <c r="K32" s="34">
        <v>160264725</v>
      </c>
    </row>
    <row r="33" spans="1:19" ht="13.5" customHeight="1" x14ac:dyDescent="0.25">
      <c r="A33" s="30"/>
      <c r="B33" s="31"/>
      <c r="C33" s="32">
        <v>60041</v>
      </c>
      <c r="D33" s="33" t="s">
        <v>101</v>
      </c>
      <c r="E33" s="34">
        <v>60000</v>
      </c>
      <c r="F33" s="34">
        <v>0</v>
      </c>
      <c r="G33" s="34">
        <v>-36149</v>
      </c>
      <c r="H33" s="34">
        <v>59830</v>
      </c>
      <c r="I33" s="34">
        <v>-59830</v>
      </c>
      <c r="J33" s="34">
        <v>0</v>
      </c>
      <c r="K33" s="34">
        <v>23851</v>
      </c>
    </row>
    <row r="34" spans="1:19" ht="13.5" customHeight="1" x14ac:dyDescent="0.25">
      <c r="A34" s="30"/>
      <c r="B34" s="31"/>
      <c r="C34" s="32">
        <v>60052</v>
      </c>
      <c r="D34" s="33" t="s">
        <v>102</v>
      </c>
      <c r="E34" s="34">
        <v>17515005</v>
      </c>
      <c r="F34" s="34">
        <v>1944317</v>
      </c>
      <c r="G34" s="34">
        <v>-12123117</v>
      </c>
      <c r="H34" s="34">
        <v>462268</v>
      </c>
      <c r="I34" s="34">
        <v>-231134</v>
      </c>
      <c r="J34" s="34">
        <v>0</v>
      </c>
      <c r="K34" s="34">
        <v>7567339</v>
      </c>
    </row>
    <row r="35" spans="1:19" ht="13.5" customHeight="1" x14ac:dyDescent="0.25">
      <c r="A35" s="30"/>
      <c r="B35" s="31"/>
      <c r="C35" s="32">
        <v>60095</v>
      </c>
      <c r="D35" s="33" t="s">
        <v>21</v>
      </c>
      <c r="E35" s="34">
        <v>4708782</v>
      </c>
      <c r="F35" s="34">
        <v>240053</v>
      </c>
      <c r="G35" s="34">
        <v>-304199</v>
      </c>
      <c r="H35" s="34">
        <v>601844</v>
      </c>
      <c r="I35" s="34">
        <v>-524466</v>
      </c>
      <c r="J35" s="34">
        <v>0</v>
      </c>
      <c r="K35" s="34">
        <v>4722014</v>
      </c>
    </row>
    <row r="36" spans="1:19" ht="20.25" customHeight="1" x14ac:dyDescent="0.25">
      <c r="A36" s="27">
        <v>630</v>
      </c>
      <c r="B36" s="120" t="s">
        <v>49</v>
      </c>
      <c r="C36" s="120"/>
      <c r="D36" s="121"/>
      <c r="E36" s="28">
        <f t="shared" ref="E36:K36" si="11">SUM(E37:E38)</f>
        <v>6650101</v>
      </c>
      <c r="F36" s="28">
        <f t="shared" si="11"/>
        <v>1250881</v>
      </c>
      <c r="G36" s="28">
        <f t="shared" si="11"/>
        <v>-977598</v>
      </c>
      <c r="H36" s="28">
        <f t="shared" si="11"/>
        <v>2034382</v>
      </c>
      <c r="I36" s="28">
        <f t="shared" si="11"/>
        <v>-176770</v>
      </c>
      <c r="J36" s="28">
        <v>0</v>
      </c>
      <c r="K36" s="28">
        <f t="shared" si="11"/>
        <v>8780996</v>
      </c>
      <c r="N36" s="29">
        <f>E36</f>
        <v>6650101</v>
      </c>
      <c r="O36" s="29">
        <f>F36</f>
        <v>1250881</v>
      </c>
      <c r="P36" s="29">
        <f>G36</f>
        <v>-977598</v>
      </c>
      <c r="Q36" s="29">
        <f>H36</f>
        <v>2034382</v>
      </c>
      <c r="R36" s="29">
        <f>I36</f>
        <v>-176770</v>
      </c>
      <c r="S36" s="29">
        <f t="shared" ref="S36" si="12">K36</f>
        <v>8780996</v>
      </c>
    </row>
    <row r="37" spans="1:19" ht="13.5" customHeight="1" x14ac:dyDescent="0.25">
      <c r="A37" s="30"/>
      <c r="B37" s="31"/>
      <c r="C37" s="32">
        <v>63003</v>
      </c>
      <c r="D37" s="44" t="s">
        <v>50</v>
      </c>
      <c r="E37" s="34">
        <v>6405101</v>
      </c>
      <c r="F37" s="34">
        <v>1250881</v>
      </c>
      <c r="G37" s="34">
        <v>-915151</v>
      </c>
      <c r="H37" s="34">
        <v>765611</v>
      </c>
      <c r="I37" s="34">
        <v>-176770</v>
      </c>
      <c r="J37" s="34">
        <v>0</v>
      </c>
      <c r="K37" s="34">
        <v>7329672</v>
      </c>
    </row>
    <row r="38" spans="1:19" ht="13.5" customHeight="1" x14ac:dyDescent="0.25">
      <c r="A38" s="30"/>
      <c r="B38" s="31"/>
      <c r="C38" s="32">
        <v>63095</v>
      </c>
      <c r="D38" s="33" t="s">
        <v>21</v>
      </c>
      <c r="E38" s="34">
        <v>245000</v>
      </c>
      <c r="F38" s="34">
        <v>0</v>
      </c>
      <c r="G38" s="34">
        <v>-62447</v>
      </c>
      <c r="H38" s="34">
        <v>1268771</v>
      </c>
      <c r="I38" s="34">
        <v>0</v>
      </c>
      <c r="J38" s="34">
        <v>0</v>
      </c>
      <c r="K38" s="34">
        <v>1451324</v>
      </c>
    </row>
    <row r="39" spans="1:19" ht="20.25" customHeight="1" x14ac:dyDescent="0.25">
      <c r="A39" s="27">
        <v>700</v>
      </c>
      <c r="B39" s="120" t="s">
        <v>51</v>
      </c>
      <c r="C39" s="120"/>
      <c r="D39" s="121"/>
      <c r="E39" s="28">
        <f t="shared" ref="E39:K39" si="13">SUM(E40:E41)</f>
        <v>1806279</v>
      </c>
      <c r="F39" s="28">
        <f t="shared" si="13"/>
        <v>101264</v>
      </c>
      <c r="G39" s="28">
        <f t="shared" si="13"/>
        <v>-134997</v>
      </c>
      <c r="H39" s="28">
        <f t="shared" si="13"/>
        <v>144000</v>
      </c>
      <c r="I39" s="28">
        <f t="shared" si="13"/>
        <v>-144000</v>
      </c>
      <c r="J39" s="28">
        <v>0</v>
      </c>
      <c r="K39" s="28">
        <f t="shared" si="13"/>
        <v>1772546</v>
      </c>
      <c r="N39" s="29">
        <f>E39</f>
        <v>1806279</v>
      </c>
      <c r="O39" s="29">
        <f>F39</f>
        <v>101264</v>
      </c>
      <c r="P39" s="29">
        <f>G39</f>
        <v>-134997</v>
      </c>
      <c r="Q39" s="29">
        <f>H39</f>
        <v>144000</v>
      </c>
      <c r="R39" s="29">
        <f>I39</f>
        <v>-144000</v>
      </c>
      <c r="S39" s="29">
        <f t="shared" ref="S39" si="14">K39</f>
        <v>1772546</v>
      </c>
    </row>
    <row r="40" spans="1:19" ht="13.5" customHeight="1" x14ac:dyDescent="0.25">
      <c r="A40" s="30"/>
      <c r="B40" s="31"/>
      <c r="C40" s="32">
        <v>70005</v>
      </c>
      <c r="D40" s="33" t="s">
        <v>52</v>
      </c>
      <c r="E40" s="34">
        <v>1806279</v>
      </c>
      <c r="F40" s="34">
        <v>101264</v>
      </c>
      <c r="G40" s="34">
        <v>-34997</v>
      </c>
      <c r="H40" s="34">
        <v>44000</v>
      </c>
      <c r="I40" s="34">
        <v>-144000</v>
      </c>
      <c r="J40" s="34">
        <v>0</v>
      </c>
      <c r="K40" s="34">
        <v>1772546</v>
      </c>
    </row>
    <row r="41" spans="1:19" ht="13.5" customHeight="1" x14ac:dyDescent="0.25">
      <c r="A41" s="30"/>
      <c r="B41" s="31"/>
      <c r="C41" s="32">
        <v>70095</v>
      </c>
      <c r="D41" s="33" t="s">
        <v>21</v>
      </c>
      <c r="E41" s="34">
        <v>0</v>
      </c>
      <c r="F41" s="34">
        <v>0</v>
      </c>
      <c r="G41" s="34">
        <v>-100000</v>
      </c>
      <c r="H41" s="34">
        <v>100000</v>
      </c>
      <c r="I41" s="34">
        <v>0</v>
      </c>
      <c r="J41" s="34">
        <v>0</v>
      </c>
      <c r="K41" s="34">
        <v>0</v>
      </c>
    </row>
    <row r="42" spans="1:19" ht="20.25" customHeight="1" x14ac:dyDescent="0.25">
      <c r="A42" s="27">
        <v>710</v>
      </c>
      <c r="B42" s="120" t="s">
        <v>22</v>
      </c>
      <c r="C42" s="120"/>
      <c r="D42" s="121"/>
      <c r="E42" s="28">
        <f t="shared" ref="E42:K42" si="15">SUM(E43:E46)</f>
        <v>4363662</v>
      </c>
      <c r="F42" s="28">
        <f t="shared" si="15"/>
        <v>106494</v>
      </c>
      <c r="G42" s="28">
        <f t="shared" si="15"/>
        <v>-1226912</v>
      </c>
      <c r="H42" s="28">
        <f t="shared" si="15"/>
        <v>554077</v>
      </c>
      <c r="I42" s="28">
        <f t="shared" si="15"/>
        <v>-554077</v>
      </c>
      <c r="J42" s="28">
        <v>0</v>
      </c>
      <c r="K42" s="28">
        <f t="shared" si="15"/>
        <v>3243244</v>
      </c>
      <c r="N42" s="29">
        <f>E42</f>
        <v>4363662</v>
      </c>
      <c r="O42" s="29">
        <f>F42</f>
        <v>106494</v>
      </c>
      <c r="P42" s="29">
        <f>G42</f>
        <v>-1226912</v>
      </c>
      <c r="Q42" s="29">
        <f>H42</f>
        <v>554077</v>
      </c>
      <c r="R42" s="29">
        <f>I42</f>
        <v>-554077</v>
      </c>
      <c r="S42" s="29">
        <f t="shared" ref="S42" si="16">K42</f>
        <v>3243244</v>
      </c>
    </row>
    <row r="43" spans="1:19" ht="13.5" customHeight="1" x14ac:dyDescent="0.25">
      <c r="A43" s="30"/>
      <c r="B43" s="31"/>
      <c r="C43" s="32">
        <v>71003</v>
      </c>
      <c r="D43" s="33" t="s">
        <v>53</v>
      </c>
      <c r="E43" s="34">
        <v>3070194</v>
      </c>
      <c r="F43" s="34">
        <v>106494</v>
      </c>
      <c r="G43" s="34">
        <v>-208261</v>
      </c>
      <c r="H43" s="34">
        <v>0</v>
      </c>
      <c r="I43" s="34">
        <v>0</v>
      </c>
      <c r="J43" s="34">
        <v>0</v>
      </c>
      <c r="K43" s="34">
        <v>2968427</v>
      </c>
    </row>
    <row r="44" spans="1:19" ht="13.5" customHeight="1" x14ac:dyDescent="0.25">
      <c r="A44" s="30"/>
      <c r="B44" s="31"/>
      <c r="C44" s="32">
        <v>71004</v>
      </c>
      <c r="D44" s="33" t="s">
        <v>103</v>
      </c>
      <c r="E44" s="34">
        <v>149988</v>
      </c>
      <c r="F44" s="34">
        <v>0</v>
      </c>
      <c r="G44" s="34">
        <v>-68964</v>
      </c>
      <c r="H44" s="34">
        <v>119672</v>
      </c>
      <c r="I44" s="34">
        <v>-119672</v>
      </c>
      <c r="J44" s="34">
        <v>0</v>
      </c>
      <c r="K44" s="34">
        <v>81024</v>
      </c>
    </row>
    <row r="45" spans="1:19" ht="27" customHeight="1" x14ac:dyDescent="0.25">
      <c r="A45" s="30"/>
      <c r="B45" s="31"/>
      <c r="C45" s="32">
        <v>71013</v>
      </c>
      <c r="D45" s="33" t="s">
        <v>54</v>
      </c>
      <c r="E45" s="34">
        <v>600000</v>
      </c>
      <c r="F45" s="34">
        <v>0</v>
      </c>
      <c r="G45" s="34">
        <v>-530000</v>
      </c>
      <c r="H45" s="34">
        <v>0</v>
      </c>
      <c r="I45" s="34">
        <v>0</v>
      </c>
      <c r="J45" s="34">
        <v>0</v>
      </c>
      <c r="K45" s="34">
        <v>70000</v>
      </c>
    </row>
    <row r="46" spans="1:19" ht="13.5" customHeight="1" x14ac:dyDescent="0.25">
      <c r="A46" s="30"/>
      <c r="B46" s="31"/>
      <c r="C46" s="32">
        <v>71095</v>
      </c>
      <c r="D46" s="33" t="s">
        <v>21</v>
      </c>
      <c r="E46" s="34">
        <v>543480</v>
      </c>
      <c r="F46" s="34">
        <v>0</v>
      </c>
      <c r="G46" s="34">
        <v>-419687</v>
      </c>
      <c r="H46" s="34">
        <v>434405</v>
      </c>
      <c r="I46" s="34">
        <v>-434405</v>
      </c>
      <c r="J46" s="34">
        <v>0</v>
      </c>
      <c r="K46" s="34">
        <v>123793</v>
      </c>
    </row>
    <row r="47" spans="1:19" ht="20.25" customHeight="1" x14ac:dyDescent="0.25">
      <c r="A47" s="27">
        <v>750</v>
      </c>
      <c r="B47" s="120" t="s">
        <v>55</v>
      </c>
      <c r="C47" s="120"/>
      <c r="D47" s="121"/>
      <c r="E47" s="28">
        <f t="shared" ref="E47:K47" si="17">SUM(E48:E54)</f>
        <v>83001779</v>
      </c>
      <c r="F47" s="28">
        <f t="shared" si="17"/>
        <v>97480</v>
      </c>
      <c r="G47" s="28">
        <f t="shared" si="17"/>
        <v>-4738166</v>
      </c>
      <c r="H47" s="28">
        <f t="shared" si="17"/>
        <v>19886311</v>
      </c>
      <c r="I47" s="28">
        <f t="shared" si="17"/>
        <v>-12331998</v>
      </c>
      <c r="J47" s="28">
        <v>0</v>
      </c>
      <c r="K47" s="28">
        <f t="shared" si="17"/>
        <v>85915406</v>
      </c>
      <c r="N47" s="29">
        <f>E47</f>
        <v>83001779</v>
      </c>
      <c r="O47" s="29">
        <f>F47</f>
        <v>97480</v>
      </c>
      <c r="P47" s="29">
        <f>G47</f>
        <v>-4738166</v>
      </c>
      <c r="Q47" s="29">
        <f>H47</f>
        <v>19886311</v>
      </c>
      <c r="R47" s="29">
        <f>I47</f>
        <v>-12331998</v>
      </c>
      <c r="S47" s="29">
        <f t="shared" ref="S47" si="18">K47</f>
        <v>85915406</v>
      </c>
    </row>
    <row r="48" spans="1:19" ht="13.5" customHeight="1" x14ac:dyDescent="0.25">
      <c r="A48" s="30"/>
      <c r="B48" s="31"/>
      <c r="C48" s="32">
        <v>75011</v>
      </c>
      <c r="D48" s="33" t="s">
        <v>56</v>
      </c>
      <c r="E48" s="34">
        <v>1676814</v>
      </c>
      <c r="F48" s="34">
        <v>0</v>
      </c>
      <c r="G48" s="34">
        <v>-71500</v>
      </c>
      <c r="H48" s="34">
        <v>70004</v>
      </c>
      <c r="I48" s="34">
        <v>-217000</v>
      </c>
      <c r="J48" s="34">
        <v>0</v>
      </c>
      <c r="K48" s="34">
        <v>1458318</v>
      </c>
    </row>
    <row r="49" spans="1:19" ht="13.5" customHeight="1" x14ac:dyDescent="0.25">
      <c r="A49" s="30"/>
      <c r="B49" s="31"/>
      <c r="C49" s="32">
        <v>75017</v>
      </c>
      <c r="D49" s="33" t="s">
        <v>104</v>
      </c>
      <c r="E49" s="34">
        <v>1306894</v>
      </c>
      <c r="F49" s="34">
        <v>0</v>
      </c>
      <c r="G49" s="34">
        <v>-193000</v>
      </c>
      <c r="H49" s="34">
        <v>0</v>
      </c>
      <c r="I49" s="34">
        <v>-6666</v>
      </c>
      <c r="J49" s="34">
        <v>0</v>
      </c>
      <c r="K49" s="34">
        <v>1107228</v>
      </c>
    </row>
    <row r="50" spans="1:19" ht="13.5" customHeight="1" x14ac:dyDescent="0.25">
      <c r="A50" s="30"/>
      <c r="B50" s="31"/>
      <c r="C50" s="32">
        <v>75018</v>
      </c>
      <c r="D50" s="33" t="s">
        <v>57</v>
      </c>
      <c r="E50" s="34">
        <v>73717969</v>
      </c>
      <c r="F50" s="34">
        <v>0</v>
      </c>
      <c r="G50" s="34">
        <v>-3768639</v>
      </c>
      <c r="H50" s="34">
        <v>19734900</v>
      </c>
      <c r="I50" s="34">
        <v>-12033921</v>
      </c>
      <c r="J50" s="34">
        <v>0</v>
      </c>
      <c r="K50" s="34">
        <v>77650309</v>
      </c>
    </row>
    <row r="51" spans="1:19" ht="27" customHeight="1" x14ac:dyDescent="0.25">
      <c r="A51" s="30"/>
      <c r="B51" s="31"/>
      <c r="C51" s="32">
        <v>75058</v>
      </c>
      <c r="D51" s="33" t="s">
        <v>105</v>
      </c>
      <c r="E51" s="34">
        <v>1001254</v>
      </c>
      <c r="F51" s="34">
        <v>0</v>
      </c>
      <c r="G51" s="34">
        <v>-20000</v>
      </c>
      <c r="H51" s="34">
        <v>4250</v>
      </c>
      <c r="I51" s="34">
        <v>-4250</v>
      </c>
      <c r="J51" s="34">
        <v>0</v>
      </c>
      <c r="K51" s="34">
        <v>981254</v>
      </c>
    </row>
    <row r="52" spans="1:19" ht="13.5" customHeight="1" x14ac:dyDescent="0.25">
      <c r="A52" s="30"/>
      <c r="B52" s="31"/>
      <c r="C52" s="32">
        <v>75071</v>
      </c>
      <c r="D52" s="33" t="s">
        <v>58</v>
      </c>
      <c r="E52" s="34">
        <v>489440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489440</v>
      </c>
    </row>
    <row r="53" spans="1:19" x14ac:dyDescent="0.25">
      <c r="A53" s="30"/>
      <c r="B53" s="31"/>
      <c r="C53" s="32">
        <v>75075</v>
      </c>
      <c r="D53" s="44" t="s">
        <v>106</v>
      </c>
      <c r="E53" s="34">
        <v>2866066</v>
      </c>
      <c r="F53" s="34">
        <v>30000</v>
      </c>
      <c r="G53" s="34">
        <v>-495608</v>
      </c>
      <c r="H53" s="34">
        <v>62608</v>
      </c>
      <c r="I53" s="34">
        <v>-16612</v>
      </c>
      <c r="J53" s="34">
        <v>0</v>
      </c>
      <c r="K53" s="34">
        <v>2446454</v>
      </c>
    </row>
    <row r="54" spans="1:19" ht="13.5" customHeight="1" x14ac:dyDescent="0.25">
      <c r="A54" s="30"/>
      <c r="B54" s="31"/>
      <c r="C54" s="32">
        <v>75095</v>
      </c>
      <c r="D54" s="33" t="s">
        <v>21</v>
      </c>
      <c r="E54" s="34">
        <v>1943342</v>
      </c>
      <c r="F54" s="34">
        <v>67480</v>
      </c>
      <c r="G54" s="34">
        <v>-189419</v>
      </c>
      <c r="H54" s="34">
        <v>14549</v>
      </c>
      <c r="I54" s="34">
        <v>-53549</v>
      </c>
      <c r="J54" s="34">
        <v>0</v>
      </c>
      <c r="K54" s="34">
        <v>1782403</v>
      </c>
    </row>
    <row r="55" spans="1:19" ht="30.75" customHeight="1" x14ac:dyDescent="0.25">
      <c r="A55" s="27">
        <v>754</v>
      </c>
      <c r="B55" s="120" t="s">
        <v>59</v>
      </c>
      <c r="C55" s="120"/>
      <c r="D55" s="121"/>
      <c r="E55" s="28">
        <f t="shared" ref="E55:K55" si="19">SUM(E56:E60)</f>
        <v>430000</v>
      </c>
      <c r="F55" s="28">
        <f t="shared" si="19"/>
        <v>0</v>
      </c>
      <c r="G55" s="28">
        <f t="shared" si="19"/>
        <v>0</v>
      </c>
      <c r="H55" s="28">
        <f t="shared" si="19"/>
        <v>84700</v>
      </c>
      <c r="I55" s="28">
        <f t="shared" si="19"/>
        <v>-4700</v>
      </c>
      <c r="J55" s="28">
        <v>0</v>
      </c>
      <c r="K55" s="28">
        <f t="shared" si="19"/>
        <v>510000</v>
      </c>
      <c r="N55" s="29">
        <f>E55</f>
        <v>430000</v>
      </c>
      <c r="O55" s="29">
        <f>F55</f>
        <v>0</v>
      </c>
      <c r="P55" s="29">
        <f>G55</f>
        <v>0</v>
      </c>
      <c r="Q55" s="29">
        <f>H55</f>
        <v>84700</v>
      </c>
      <c r="R55" s="29">
        <f>I55</f>
        <v>-4700</v>
      </c>
      <c r="S55" s="29">
        <f t="shared" ref="S55" si="20">K55</f>
        <v>510000</v>
      </c>
    </row>
    <row r="56" spans="1:19" ht="13.5" customHeight="1" x14ac:dyDescent="0.25">
      <c r="A56" s="30"/>
      <c r="B56" s="31"/>
      <c r="C56" s="32">
        <v>75404</v>
      </c>
      <c r="D56" s="33" t="s">
        <v>107</v>
      </c>
      <c r="E56" s="34">
        <v>105000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105000</v>
      </c>
    </row>
    <row r="57" spans="1:19" ht="25.5" customHeight="1" x14ac:dyDescent="0.25">
      <c r="A57" s="30"/>
      <c r="B57" s="31"/>
      <c r="C57" s="32">
        <v>75410</v>
      </c>
      <c r="D57" s="33" t="s">
        <v>108</v>
      </c>
      <c r="E57" s="34">
        <v>90000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90000</v>
      </c>
    </row>
    <row r="58" spans="1:19" ht="15.75" customHeight="1" x14ac:dyDescent="0.25">
      <c r="A58" s="30"/>
      <c r="B58" s="31"/>
      <c r="C58" s="32">
        <v>75412</v>
      </c>
      <c r="D58" s="33" t="s">
        <v>109</v>
      </c>
      <c r="E58" s="34">
        <v>24000</v>
      </c>
      <c r="F58" s="34">
        <v>0</v>
      </c>
      <c r="G58" s="34">
        <v>0</v>
      </c>
      <c r="H58" s="34">
        <v>0</v>
      </c>
      <c r="I58" s="34">
        <v>-4700</v>
      </c>
      <c r="J58" s="34">
        <v>0</v>
      </c>
      <c r="K58" s="34">
        <v>19300</v>
      </c>
    </row>
    <row r="59" spans="1:19" ht="15.75" customHeight="1" x14ac:dyDescent="0.25">
      <c r="A59" s="30"/>
      <c r="B59" s="31"/>
      <c r="C59" s="32">
        <v>75415</v>
      </c>
      <c r="D59" s="33" t="s">
        <v>110</v>
      </c>
      <c r="E59" s="34">
        <v>150000</v>
      </c>
      <c r="F59" s="34">
        <v>0</v>
      </c>
      <c r="G59" s="34">
        <v>0</v>
      </c>
      <c r="H59" s="34">
        <v>4700</v>
      </c>
      <c r="I59" s="34">
        <v>0</v>
      </c>
      <c r="J59" s="34">
        <v>0</v>
      </c>
      <c r="K59" s="34">
        <v>154700</v>
      </c>
    </row>
    <row r="60" spans="1:19" ht="15.75" customHeight="1" x14ac:dyDescent="0.25">
      <c r="A60" s="30"/>
      <c r="B60" s="31"/>
      <c r="C60" s="32">
        <v>75495</v>
      </c>
      <c r="D60" s="33" t="s">
        <v>21</v>
      </c>
      <c r="E60" s="34">
        <v>61000</v>
      </c>
      <c r="F60" s="34">
        <v>0</v>
      </c>
      <c r="G60" s="34">
        <v>0</v>
      </c>
      <c r="H60" s="34">
        <v>80000</v>
      </c>
      <c r="I60" s="34">
        <v>0</v>
      </c>
      <c r="J60" s="34">
        <v>0</v>
      </c>
      <c r="K60" s="34">
        <v>141000</v>
      </c>
    </row>
    <row r="61" spans="1:19" ht="20.25" customHeight="1" x14ac:dyDescent="0.25">
      <c r="A61" s="27">
        <v>757</v>
      </c>
      <c r="B61" s="120" t="s">
        <v>111</v>
      </c>
      <c r="C61" s="120"/>
      <c r="D61" s="121"/>
      <c r="E61" s="28">
        <f t="shared" ref="E61:K61" si="21">SUM(E62:E62)</f>
        <v>15100000</v>
      </c>
      <c r="F61" s="28">
        <f t="shared" si="21"/>
        <v>0</v>
      </c>
      <c r="G61" s="28">
        <f t="shared" si="21"/>
        <v>-4500000</v>
      </c>
      <c r="H61" s="28">
        <f t="shared" si="21"/>
        <v>0</v>
      </c>
      <c r="I61" s="28">
        <f t="shared" si="21"/>
        <v>0</v>
      </c>
      <c r="J61" s="28">
        <v>0</v>
      </c>
      <c r="K61" s="28">
        <f t="shared" si="21"/>
        <v>10600000</v>
      </c>
      <c r="N61" s="29">
        <f>E61</f>
        <v>15100000</v>
      </c>
      <c r="O61" s="29">
        <f>F61</f>
        <v>0</v>
      </c>
      <c r="P61" s="29">
        <f>G61</f>
        <v>-4500000</v>
      </c>
      <c r="Q61" s="29">
        <f>H61</f>
        <v>0</v>
      </c>
      <c r="R61" s="29">
        <f>I61</f>
        <v>0</v>
      </c>
      <c r="S61" s="29">
        <f t="shared" ref="S61" si="22">K61</f>
        <v>10600000</v>
      </c>
    </row>
    <row r="62" spans="1:19" ht="42" customHeight="1" x14ac:dyDescent="0.25">
      <c r="A62" s="30"/>
      <c r="B62" s="31"/>
      <c r="C62" s="32">
        <v>75702</v>
      </c>
      <c r="D62" s="33" t="s">
        <v>112</v>
      </c>
      <c r="E62" s="34">
        <v>15100000</v>
      </c>
      <c r="F62" s="34">
        <v>0</v>
      </c>
      <c r="G62" s="34">
        <v>-4500000</v>
      </c>
      <c r="H62" s="34">
        <v>0</v>
      </c>
      <c r="I62" s="34">
        <v>0</v>
      </c>
      <c r="J62" s="34">
        <v>0</v>
      </c>
      <c r="K62" s="34">
        <v>10600000</v>
      </c>
    </row>
    <row r="63" spans="1:19" ht="20.25" customHeight="1" x14ac:dyDescent="0.25">
      <c r="A63" s="27">
        <v>758</v>
      </c>
      <c r="B63" s="120" t="s">
        <v>63</v>
      </c>
      <c r="C63" s="120"/>
      <c r="D63" s="121"/>
      <c r="E63" s="28">
        <f t="shared" ref="E63:K63" si="23">SUM(E64:E64)</f>
        <v>44707560</v>
      </c>
      <c r="F63" s="28">
        <f t="shared" si="23"/>
        <v>1339284</v>
      </c>
      <c r="G63" s="28">
        <f t="shared" si="23"/>
        <v>-7847614</v>
      </c>
      <c r="H63" s="28">
        <f t="shared" si="23"/>
        <v>7081460</v>
      </c>
      <c r="I63" s="28">
        <f t="shared" si="23"/>
        <v>-40203882</v>
      </c>
      <c r="J63" s="28">
        <v>0</v>
      </c>
      <c r="K63" s="28">
        <f t="shared" si="23"/>
        <v>5076808</v>
      </c>
      <c r="N63" s="29">
        <f>E63</f>
        <v>44707560</v>
      </c>
      <c r="O63" s="29">
        <f>F63</f>
        <v>1339284</v>
      </c>
      <c r="P63" s="29">
        <f>G63</f>
        <v>-7847614</v>
      </c>
      <c r="Q63" s="29">
        <f>H63</f>
        <v>7081460</v>
      </c>
      <c r="R63" s="29">
        <f>I63</f>
        <v>-40203882</v>
      </c>
      <c r="S63" s="29">
        <f t="shared" ref="S63" si="24">K63</f>
        <v>5076808</v>
      </c>
    </row>
    <row r="64" spans="1:19" ht="13.5" customHeight="1" x14ac:dyDescent="0.25">
      <c r="A64" s="46"/>
      <c r="B64" s="47"/>
      <c r="C64" s="32">
        <v>75818</v>
      </c>
      <c r="D64" s="33" t="s">
        <v>113</v>
      </c>
      <c r="E64" s="34">
        <v>44707560</v>
      </c>
      <c r="F64" s="34">
        <v>1339284</v>
      </c>
      <c r="G64" s="34">
        <v>-7847614</v>
      </c>
      <c r="H64" s="34">
        <v>7081460</v>
      </c>
      <c r="I64" s="34">
        <v>-40203882</v>
      </c>
      <c r="J64" s="34">
        <v>0</v>
      </c>
      <c r="K64" s="34">
        <v>5076808</v>
      </c>
    </row>
    <row r="65" spans="1:19" ht="20.25" customHeight="1" x14ac:dyDescent="0.25">
      <c r="A65" s="27">
        <v>801</v>
      </c>
      <c r="B65" s="120" t="s">
        <v>24</v>
      </c>
      <c r="C65" s="120"/>
      <c r="D65" s="121"/>
      <c r="E65" s="28">
        <f t="shared" ref="E65:K65" si="25">SUM(E66:E73)</f>
        <v>19444072</v>
      </c>
      <c r="F65" s="28">
        <f t="shared" si="25"/>
        <v>366080</v>
      </c>
      <c r="G65" s="28">
        <f t="shared" si="25"/>
        <v>-516211</v>
      </c>
      <c r="H65" s="28">
        <f t="shared" si="25"/>
        <v>2641518</v>
      </c>
      <c r="I65" s="28">
        <f t="shared" si="25"/>
        <v>-2634126</v>
      </c>
      <c r="J65" s="28">
        <v>0</v>
      </c>
      <c r="K65" s="28">
        <f t="shared" si="25"/>
        <v>19301333</v>
      </c>
      <c r="N65" s="29">
        <f>E65</f>
        <v>19444072</v>
      </c>
      <c r="O65" s="29">
        <f>F65</f>
        <v>366080</v>
      </c>
      <c r="P65" s="29">
        <f>G65</f>
        <v>-516211</v>
      </c>
      <c r="Q65" s="29">
        <f>H65</f>
        <v>2641518</v>
      </c>
      <c r="R65" s="29">
        <f>I65</f>
        <v>-2634126</v>
      </c>
      <c r="S65" s="29">
        <f t="shared" ref="S65" si="26">K65</f>
        <v>19301333</v>
      </c>
    </row>
    <row r="66" spans="1:19" ht="13.5" customHeight="1" x14ac:dyDescent="0.25">
      <c r="A66" s="30"/>
      <c r="B66" s="31"/>
      <c r="C66" s="32">
        <v>80102</v>
      </c>
      <c r="D66" s="33" t="s">
        <v>114</v>
      </c>
      <c r="E66" s="34">
        <v>553150</v>
      </c>
      <c r="F66" s="34">
        <v>0</v>
      </c>
      <c r="G66" s="34">
        <v>0</v>
      </c>
      <c r="H66" s="34">
        <v>130800</v>
      </c>
      <c r="I66" s="34">
        <v>-8422</v>
      </c>
      <c r="J66" s="34">
        <v>0</v>
      </c>
      <c r="K66" s="34">
        <v>675528</v>
      </c>
    </row>
    <row r="67" spans="1:19" ht="13.5" customHeight="1" x14ac:dyDescent="0.25">
      <c r="A67" s="30"/>
      <c r="B67" s="31"/>
      <c r="C67" s="32">
        <v>80111</v>
      </c>
      <c r="D67" s="33" t="s">
        <v>115</v>
      </c>
      <c r="E67" s="34">
        <v>316824</v>
      </c>
      <c r="F67" s="34">
        <v>0</v>
      </c>
      <c r="G67" s="34">
        <v>0</v>
      </c>
      <c r="H67" s="34">
        <v>3779</v>
      </c>
      <c r="I67" s="34">
        <v>-167</v>
      </c>
      <c r="J67" s="34">
        <v>0</v>
      </c>
      <c r="K67" s="34">
        <v>320436</v>
      </c>
    </row>
    <row r="68" spans="1:19" ht="13.5" customHeight="1" x14ac:dyDescent="0.25">
      <c r="A68" s="30"/>
      <c r="B68" s="31"/>
      <c r="C68" s="32">
        <v>80120</v>
      </c>
      <c r="D68" s="33" t="s">
        <v>116</v>
      </c>
      <c r="E68" s="34">
        <v>757396</v>
      </c>
      <c r="F68" s="34">
        <v>0</v>
      </c>
      <c r="G68" s="34">
        <v>-4125</v>
      </c>
      <c r="H68" s="34">
        <v>126402</v>
      </c>
      <c r="I68" s="34">
        <v>0</v>
      </c>
      <c r="J68" s="34">
        <v>0</v>
      </c>
      <c r="K68" s="34">
        <v>879673</v>
      </c>
    </row>
    <row r="69" spans="1:19" ht="13.5" customHeight="1" x14ac:dyDescent="0.25">
      <c r="A69" s="30"/>
      <c r="B69" s="31"/>
      <c r="C69" s="32">
        <v>80130</v>
      </c>
      <c r="D69" s="33" t="s">
        <v>25</v>
      </c>
      <c r="E69" s="34">
        <v>8132343</v>
      </c>
      <c r="F69" s="34">
        <v>0</v>
      </c>
      <c r="G69" s="34">
        <v>-43588</v>
      </c>
      <c r="H69" s="34">
        <v>2247753</v>
      </c>
      <c r="I69" s="34">
        <v>-2223757</v>
      </c>
      <c r="J69" s="34">
        <v>0</v>
      </c>
      <c r="K69" s="34">
        <v>8112751</v>
      </c>
    </row>
    <row r="70" spans="1:19" ht="13.5" customHeight="1" x14ac:dyDescent="0.25">
      <c r="A70" s="30"/>
      <c r="B70" s="31"/>
      <c r="C70" s="32">
        <v>80141</v>
      </c>
      <c r="D70" s="33" t="s">
        <v>26</v>
      </c>
      <c r="E70" s="34">
        <v>1357490</v>
      </c>
      <c r="F70" s="34">
        <v>0</v>
      </c>
      <c r="G70" s="34">
        <v>-94823</v>
      </c>
      <c r="H70" s="34">
        <v>7140</v>
      </c>
      <c r="I70" s="34">
        <v>-66616</v>
      </c>
      <c r="J70" s="34">
        <v>0</v>
      </c>
      <c r="K70" s="34">
        <v>1203191</v>
      </c>
    </row>
    <row r="71" spans="1:19" ht="13.5" customHeight="1" x14ac:dyDescent="0.25">
      <c r="A71" s="30"/>
      <c r="B71" s="31"/>
      <c r="C71" s="32">
        <v>80146</v>
      </c>
      <c r="D71" s="33" t="s">
        <v>27</v>
      </c>
      <c r="E71" s="34">
        <v>4828895</v>
      </c>
      <c r="F71" s="34">
        <v>16500</v>
      </c>
      <c r="G71" s="34">
        <v>-175982</v>
      </c>
      <c r="H71" s="34">
        <v>99364</v>
      </c>
      <c r="I71" s="34">
        <v>-162325</v>
      </c>
      <c r="J71" s="34">
        <v>0</v>
      </c>
      <c r="K71" s="34">
        <v>4606452</v>
      </c>
    </row>
    <row r="72" spans="1:19" ht="13.5" customHeight="1" x14ac:dyDescent="0.25">
      <c r="A72" s="30"/>
      <c r="B72" s="31"/>
      <c r="C72" s="32">
        <v>80147</v>
      </c>
      <c r="D72" s="33" t="s">
        <v>28</v>
      </c>
      <c r="E72" s="34">
        <v>2742240</v>
      </c>
      <c r="F72" s="34">
        <v>50000</v>
      </c>
      <c r="G72" s="34">
        <v>-102270</v>
      </c>
      <c r="H72" s="34">
        <v>15580</v>
      </c>
      <c r="I72" s="34">
        <v>-29751</v>
      </c>
      <c r="J72" s="34">
        <v>0</v>
      </c>
      <c r="K72" s="34">
        <v>2675799</v>
      </c>
    </row>
    <row r="73" spans="1:19" ht="13.5" customHeight="1" x14ac:dyDescent="0.25">
      <c r="A73" s="30"/>
      <c r="B73" s="31"/>
      <c r="C73" s="32">
        <v>80195</v>
      </c>
      <c r="D73" s="33" t="s">
        <v>21</v>
      </c>
      <c r="E73" s="34">
        <v>755734</v>
      </c>
      <c r="F73" s="34">
        <v>299580</v>
      </c>
      <c r="G73" s="34">
        <v>-95423</v>
      </c>
      <c r="H73" s="34">
        <v>10700</v>
      </c>
      <c r="I73" s="34">
        <v>-143088</v>
      </c>
      <c r="J73" s="34">
        <v>0</v>
      </c>
      <c r="K73" s="34">
        <v>827503</v>
      </c>
    </row>
    <row r="74" spans="1:19" ht="20.25" customHeight="1" x14ac:dyDescent="0.25">
      <c r="A74" s="27">
        <v>803</v>
      </c>
      <c r="B74" s="120" t="s">
        <v>117</v>
      </c>
      <c r="C74" s="120"/>
      <c r="D74" s="121"/>
      <c r="E74" s="28">
        <f t="shared" ref="E74:K74" si="27">SUM(E75:E75)</f>
        <v>3585853</v>
      </c>
      <c r="F74" s="28">
        <f t="shared" si="27"/>
        <v>180000</v>
      </c>
      <c r="G74" s="28">
        <f t="shared" si="27"/>
        <v>-1410232</v>
      </c>
      <c r="H74" s="28">
        <f t="shared" si="27"/>
        <v>50000</v>
      </c>
      <c r="I74" s="28">
        <f t="shared" si="27"/>
        <v>0</v>
      </c>
      <c r="J74" s="28">
        <v>0</v>
      </c>
      <c r="K74" s="28">
        <f t="shared" si="27"/>
        <v>2405621</v>
      </c>
      <c r="N74" s="29">
        <f>E74</f>
        <v>3585853</v>
      </c>
      <c r="O74" s="29">
        <f>F74</f>
        <v>180000</v>
      </c>
      <c r="P74" s="29">
        <f>G74</f>
        <v>-1410232</v>
      </c>
      <c r="Q74" s="29">
        <f>H74</f>
        <v>50000</v>
      </c>
      <c r="R74" s="29">
        <f>I74</f>
        <v>0</v>
      </c>
      <c r="S74" s="29">
        <f t="shared" ref="S74" si="28">K74</f>
        <v>2405621</v>
      </c>
    </row>
    <row r="75" spans="1:19" ht="13.5" customHeight="1" x14ac:dyDescent="0.25">
      <c r="A75" s="30"/>
      <c r="B75" s="31"/>
      <c r="C75" s="32">
        <v>80395</v>
      </c>
      <c r="D75" s="33" t="s">
        <v>21</v>
      </c>
      <c r="E75" s="34">
        <v>3585853</v>
      </c>
      <c r="F75" s="34">
        <v>180000</v>
      </c>
      <c r="G75" s="34">
        <v>-1410232</v>
      </c>
      <c r="H75" s="34">
        <v>50000</v>
      </c>
      <c r="I75" s="34">
        <v>0</v>
      </c>
      <c r="J75" s="34">
        <v>0</v>
      </c>
      <c r="K75" s="34">
        <v>2405621</v>
      </c>
    </row>
    <row r="76" spans="1:19" ht="20.25" customHeight="1" x14ac:dyDescent="0.25">
      <c r="A76" s="27">
        <v>851</v>
      </c>
      <c r="B76" s="120" t="s">
        <v>71</v>
      </c>
      <c r="C76" s="120"/>
      <c r="D76" s="121"/>
      <c r="E76" s="28">
        <f t="shared" ref="E76:K76" si="29">SUM(E77:E88)</f>
        <v>44909817</v>
      </c>
      <c r="F76" s="28">
        <f t="shared" si="29"/>
        <v>1158169</v>
      </c>
      <c r="G76" s="28">
        <f t="shared" si="29"/>
        <v>-24036746</v>
      </c>
      <c r="H76" s="28">
        <f t="shared" si="29"/>
        <v>12165506</v>
      </c>
      <c r="I76" s="28">
        <f t="shared" si="29"/>
        <v>-231441</v>
      </c>
      <c r="J76" s="28">
        <v>0</v>
      </c>
      <c r="K76" s="28">
        <f t="shared" si="29"/>
        <v>33965305</v>
      </c>
      <c r="N76" s="29">
        <f>E76</f>
        <v>44909817</v>
      </c>
      <c r="O76" s="29">
        <f>F76</f>
        <v>1158169</v>
      </c>
      <c r="P76" s="29">
        <f>G76</f>
        <v>-24036746</v>
      </c>
      <c r="Q76" s="29">
        <f>H76</f>
        <v>12165506</v>
      </c>
      <c r="R76" s="29">
        <f>I76</f>
        <v>-231441</v>
      </c>
      <c r="S76" s="29">
        <f t="shared" ref="S76" si="30">K76</f>
        <v>33965305</v>
      </c>
    </row>
    <row r="77" spans="1:19" ht="13.5" customHeight="1" x14ac:dyDescent="0.25">
      <c r="A77" s="30"/>
      <c r="B77" s="31"/>
      <c r="C77" s="32">
        <v>85111</v>
      </c>
      <c r="D77" s="33" t="s">
        <v>72</v>
      </c>
      <c r="E77" s="34">
        <v>37157688</v>
      </c>
      <c r="F77" s="34">
        <v>0</v>
      </c>
      <c r="G77" s="34">
        <v>-23743558</v>
      </c>
      <c r="H77" s="34">
        <v>700000</v>
      </c>
      <c r="I77" s="34">
        <v>-152500</v>
      </c>
      <c r="J77" s="34">
        <v>0</v>
      </c>
      <c r="K77" s="34">
        <v>13961630</v>
      </c>
    </row>
    <row r="78" spans="1:19" ht="27" customHeight="1" x14ac:dyDescent="0.25">
      <c r="A78" s="30"/>
      <c r="B78" s="31"/>
      <c r="C78" s="32">
        <v>85117</v>
      </c>
      <c r="D78" s="33" t="s">
        <v>118</v>
      </c>
      <c r="E78" s="34">
        <v>150000</v>
      </c>
      <c r="F78" s="34">
        <v>0</v>
      </c>
      <c r="G78" s="34">
        <v>-13100</v>
      </c>
      <c r="H78" s="34">
        <v>0</v>
      </c>
      <c r="I78" s="34">
        <v>0</v>
      </c>
      <c r="J78" s="34">
        <v>0</v>
      </c>
      <c r="K78" s="34">
        <v>136900</v>
      </c>
    </row>
    <row r="79" spans="1:19" ht="13.5" customHeight="1" x14ac:dyDescent="0.25">
      <c r="A79" s="30"/>
      <c r="B79" s="31"/>
      <c r="C79" s="32">
        <v>85118</v>
      </c>
      <c r="D79" s="33" t="s">
        <v>119</v>
      </c>
      <c r="E79" s="34">
        <v>210000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210000</v>
      </c>
    </row>
    <row r="80" spans="1:19" ht="13.5" customHeight="1" x14ac:dyDescent="0.25">
      <c r="A80" s="30"/>
      <c r="B80" s="31"/>
      <c r="C80" s="32">
        <v>85121</v>
      </c>
      <c r="D80" s="33" t="s">
        <v>120</v>
      </c>
      <c r="E80" s="34">
        <v>0</v>
      </c>
      <c r="F80" s="34">
        <v>0</v>
      </c>
      <c r="G80" s="34">
        <v>0</v>
      </c>
      <c r="H80" s="34">
        <v>1097</v>
      </c>
      <c r="I80" s="34">
        <v>0</v>
      </c>
      <c r="J80" s="34">
        <v>0</v>
      </c>
      <c r="K80" s="34">
        <v>1097</v>
      </c>
    </row>
    <row r="81" spans="1:19" ht="13.5" customHeight="1" x14ac:dyDescent="0.25">
      <c r="A81" s="30"/>
      <c r="B81" s="31"/>
      <c r="C81" s="32">
        <v>85141</v>
      </c>
      <c r="D81" s="33" t="s">
        <v>73</v>
      </c>
      <c r="E81" s="34">
        <v>0</v>
      </c>
      <c r="F81" s="34">
        <v>0</v>
      </c>
      <c r="G81" s="34">
        <v>0</v>
      </c>
      <c r="H81" s="34">
        <v>84000</v>
      </c>
      <c r="I81" s="34">
        <v>0</v>
      </c>
      <c r="J81" s="34">
        <v>0</v>
      </c>
      <c r="K81" s="34">
        <v>84000</v>
      </c>
    </row>
    <row r="82" spans="1:19" ht="13.5" customHeight="1" x14ac:dyDescent="0.25">
      <c r="A82" s="30"/>
      <c r="B82" s="31"/>
      <c r="C82" s="32">
        <v>85148</v>
      </c>
      <c r="D82" s="33" t="s">
        <v>121</v>
      </c>
      <c r="E82" s="34">
        <v>5500000</v>
      </c>
      <c r="F82" s="34">
        <v>0</v>
      </c>
      <c r="G82" s="34">
        <v>-60000</v>
      </c>
      <c r="H82" s="34">
        <v>0</v>
      </c>
      <c r="I82" s="34">
        <v>0</v>
      </c>
      <c r="J82" s="34">
        <v>0</v>
      </c>
      <c r="K82" s="34">
        <v>5440000</v>
      </c>
    </row>
    <row r="83" spans="1:19" ht="13.5" customHeight="1" x14ac:dyDescent="0.25">
      <c r="A83" s="30"/>
      <c r="B83" s="31"/>
      <c r="C83" s="32">
        <v>85149</v>
      </c>
      <c r="D83" s="33" t="s">
        <v>122</v>
      </c>
      <c r="E83" s="34">
        <v>700000</v>
      </c>
      <c r="F83" s="34">
        <v>0</v>
      </c>
      <c r="G83" s="34">
        <v>0</v>
      </c>
      <c r="H83" s="34">
        <v>147600</v>
      </c>
      <c r="I83" s="34">
        <v>-24000</v>
      </c>
      <c r="J83" s="34">
        <v>0</v>
      </c>
      <c r="K83" s="34">
        <v>823600</v>
      </c>
    </row>
    <row r="84" spans="1:19" ht="13.5" customHeight="1" x14ac:dyDescent="0.25">
      <c r="A84" s="30"/>
      <c r="B84" s="31"/>
      <c r="C84" s="32">
        <v>85152</v>
      </c>
      <c r="D84" s="33" t="s">
        <v>123</v>
      </c>
      <c r="E84" s="34">
        <v>50000</v>
      </c>
      <c r="F84" s="34">
        <v>0</v>
      </c>
      <c r="G84" s="34">
        <v>0</v>
      </c>
      <c r="H84" s="34">
        <v>4900</v>
      </c>
      <c r="I84" s="34">
        <v>0</v>
      </c>
      <c r="J84" s="34">
        <v>0</v>
      </c>
      <c r="K84" s="34">
        <v>54900</v>
      </c>
    </row>
    <row r="85" spans="1:19" ht="13.5" customHeight="1" x14ac:dyDescent="0.25">
      <c r="A85" s="30"/>
      <c r="B85" s="31"/>
      <c r="C85" s="32">
        <v>85153</v>
      </c>
      <c r="D85" s="33" t="s">
        <v>124</v>
      </c>
      <c r="E85" s="34">
        <v>30000</v>
      </c>
      <c r="F85" s="34">
        <v>0</v>
      </c>
      <c r="G85" s="34">
        <v>0</v>
      </c>
      <c r="H85" s="34">
        <v>50000</v>
      </c>
      <c r="I85" s="34">
        <v>0</v>
      </c>
      <c r="J85" s="34">
        <v>0</v>
      </c>
      <c r="K85" s="34">
        <v>80000</v>
      </c>
    </row>
    <row r="86" spans="1:19" ht="13.5" customHeight="1" x14ac:dyDescent="0.25">
      <c r="A86" s="30"/>
      <c r="B86" s="31"/>
      <c r="C86" s="32">
        <v>85154</v>
      </c>
      <c r="D86" s="33" t="s">
        <v>125</v>
      </c>
      <c r="E86" s="34">
        <v>987000</v>
      </c>
      <c r="F86" s="34">
        <v>0</v>
      </c>
      <c r="G86" s="34">
        <v>-220088</v>
      </c>
      <c r="H86" s="34">
        <v>0</v>
      </c>
      <c r="I86" s="34">
        <v>-50000</v>
      </c>
      <c r="J86" s="34">
        <v>0</v>
      </c>
      <c r="K86" s="34">
        <v>716912</v>
      </c>
    </row>
    <row r="87" spans="1:19" ht="40.5" customHeight="1" x14ac:dyDescent="0.25">
      <c r="A87" s="30"/>
      <c r="B87" s="31"/>
      <c r="C87" s="32">
        <v>85156</v>
      </c>
      <c r="D87" s="33" t="s">
        <v>126</v>
      </c>
      <c r="E87" s="34">
        <v>14129</v>
      </c>
      <c r="F87" s="34">
        <v>4125</v>
      </c>
      <c r="G87" s="34">
        <v>0</v>
      </c>
      <c r="H87" s="34">
        <v>4861</v>
      </c>
      <c r="I87" s="34">
        <v>-4861</v>
      </c>
      <c r="J87" s="34">
        <v>0</v>
      </c>
      <c r="K87" s="34">
        <v>18254</v>
      </c>
    </row>
    <row r="88" spans="1:19" ht="13.5" customHeight="1" x14ac:dyDescent="0.25">
      <c r="A88" s="30"/>
      <c r="B88" s="31"/>
      <c r="C88" s="32">
        <v>85195</v>
      </c>
      <c r="D88" s="33" t="s">
        <v>21</v>
      </c>
      <c r="E88" s="34">
        <v>111000</v>
      </c>
      <c r="F88" s="34">
        <v>1154044</v>
      </c>
      <c r="G88" s="34">
        <v>0</v>
      </c>
      <c r="H88" s="34">
        <v>11173048</v>
      </c>
      <c r="I88" s="34">
        <v>-80</v>
      </c>
      <c r="J88" s="34">
        <v>0</v>
      </c>
      <c r="K88" s="34">
        <v>12438012</v>
      </c>
    </row>
    <row r="89" spans="1:19" ht="20.25" customHeight="1" x14ac:dyDescent="0.25">
      <c r="A89" s="27">
        <v>852</v>
      </c>
      <c r="B89" s="120" t="s">
        <v>74</v>
      </c>
      <c r="C89" s="120"/>
      <c r="D89" s="121"/>
      <c r="E89" s="28">
        <f t="shared" ref="E89:K89" si="31">SUM(E90:E93)</f>
        <v>1795032</v>
      </c>
      <c r="F89" s="28">
        <f t="shared" si="31"/>
        <v>0</v>
      </c>
      <c r="G89" s="28">
        <f t="shared" si="31"/>
        <v>-561683</v>
      </c>
      <c r="H89" s="28">
        <f t="shared" si="31"/>
        <v>1314</v>
      </c>
      <c r="I89" s="28">
        <f t="shared" si="31"/>
        <v>-115</v>
      </c>
      <c r="J89" s="28">
        <f>SUM(J90:J93)</f>
        <v>15000</v>
      </c>
      <c r="K89" s="28">
        <f t="shared" si="31"/>
        <v>1249548</v>
      </c>
      <c r="N89" s="29">
        <f>E89</f>
        <v>1795032</v>
      </c>
      <c r="O89" s="29">
        <f>F89</f>
        <v>0</v>
      </c>
      <c r="P89" s="29">
        <f>G89</f>
        <v>-561683</v>
      </c>
      <c r="Q89" s="29">
        <f>H89</f>
        <v>1314</v>
      </c>
      <c r="R89" s="29">
        <f>I89</f>
        <v>-115</v>
      </c>
      <c r="S89" s="29">
        <f t="shared" ref="S89" si="32">K89</f>
        <v>1249548</v>
      </c>
    </row>
    <row r="90" spans="1:19" ht="27" customHeight="1" x14ac:dyDescent="0.25">
      <c r="A90" s="30"/>
      <c r="B90" s="31"/>
      <c r="C90" s="32">
        <v>85205</v>
      </c>
      <c r="D90" s="33" t="s">
        <v>75</v>
      </c>
      <c r="E90" s="34">
        <v>145000</v>
      </c>
      <c r="F90" s="34">
        <v>0</v>
      </c>
      <c r="G90" s="34">
        <v>0</v>
      </c>
      <c r="H90" s="34">
        <v>0</v>
      </c>
      <c r="I90" s="34">
        <v>0</v>
      </c>
      <c r="J90" s="34">
        <v>15000</v>
      </c>
      <c r="K90" s="34">
        <v>160000</v>
      </c>
    </row>
    <row r="91" spans="1:19" ht="53.25" customHeight="1" x14ac:dyDescent="0.25">
      <c r="A91" s="30"/>
      <c r="B91" s="31"/>
      <c r="C91" s="32">
        <v>85212</v>
      </c>
      <c r="D91" s="33" t="s">
        <v>93</v>
      </c>
      <c r="E91" s="34">
        <v>0</v>
      </c>
      <c r="F91" s="34">
        <v>0</v>
      </c>
      <c r="G91" s="34">
        <v>0</v>
      </c>
      <c r="H91" s="34">
        <v>1314</v>
      </c>
      <c r="I91" s="34">
        <v>0</v>
      </c>
      <c r="J91" s="34">
        <v>0</v>
      </c>
      <c r="K91" s="34">
        <v>1314</v>
      </c>
    </row>
    <row r="92" spans="1:19" ht="13.5" customHeight="1" x14ac:dyDescent="0.25">
      <c r="A92" s="30"/>
      <c r="B92" s="31"/>
      <c r="C92" s="32">
        <v>85217</v>
      </c>
      <c r="D92" s="33" t="s">
        <v>127</v>
      </c>
      <c r="E92" s="34">
        <v>1088349</v>
      </c>
      <c r="F92" s="34">
        <v>0</v>
      </c>
      <c r="G92" s="34">
        <v>0</v>
      </c>
      <c r="H92" s="34">
        <v>0</v>
      </c>
      <c r="I92" s="34">
        <v>-115</v>
      </c>
      <c r="J92" s="34">
        <v>0</v>
      </c>
      <c r="K92" s="34">
        <v>1088234</v>
      </c>
    </row>
    <row r="93" spans="1:19" ht="13.5" customHeight="1" x14ac:dyDescent="0.25">
      <c r="A93" s="30"/>
      <c r="B93" s="31"/>
      <c r="C93" s="32">
        <v>85226</v>
      </c>
      <c r="D93" s="33" t="s">
        <v>94</v>
      </c>
      <c r="E93" s="34">
        <v>561683</v>
      </c>
      <c r="F93" s="34">
        <v>0</v>
      </c>
      <c r="G93" s="34">
        <v>-561683</v>
      </c>
      <c r="H93" s="34">
        <v>0</v>
      </c>
      <c r="I93" s="34">
        <v>0</v>
      </c>
      <c r="J93" s="34">
        <v>0</v>
      </c>
      <c r="K93" s="34">
        <v>0</v>
      </c>
    </row>
    <row r="94" spans="1:19" ht="30.75" customHeight="1" x14ac:dyDescent="0.25">
      <c r="A94" s="27">
        <v>853</v>
      </c>
      <c r="B94" s="120" t="s">
        <v>76</v>
      </c>
      <c r="C94" s="120"/>
      <c r="D94" s="121"/>
      <c r="E94" s="28">
        <f t="shared" ref="E94:K94" si="33">SUM(E95:E98)</f>
        <v>42462379</v>
      </c>
      <c r="F94" s="28">
        <f t="shared" si="33"/>
        <v>3176289</v>
      </c>
      <c r="G94" s="28">
        <f t="shared" si="33"/>
        <v>-2316787</v>
      </c>
      <c r="H94" s="28">
        <f t="shared" si="33"/>
        <v>484557</v>
      </c>
      <c r="I94" s="28">
        <f t="shared" si="33"/>
        <v>0</v>
      </c>
      <c r="J94" s="28">
        <v>0</v>
      </c>
      <c r="K94" s="28">
        <f t="shared" si="33"/>
        <v>43806438</v>
      </c>
      <c r="N94" s="29">
        <f>E94</f>
        <v>42462379</v>
      </c>
      <c r="O94" s="29">
        <f>F94</f>
        <v>3176289</v>
      </c>
      <c r="P94" s="29">
        <f>G94</f>
        <v>-2316787</v>
      </c>
      <c r="Q94" s="29">
        <f>H94</f>
        <v>484557</v>
      </c>
      <c r="R94" s="29">
        <f>I94</f>
        <v>0</v>
      </c>
      <c r="S94" s="29">
        <f t="shared" ref="S94" si="34">K94</f>
        <v>43806438</v>
      </c>
    </row>
    <row r="95" spans="1:19" ht="27" customHeight="1" x14ac:dyDescent="0.25">
      <c r="A95" s="30"/>
      <c r="B95" s="31"/>
      <c r="C95" s="32">
        <v>85311</v>
      </c>
      <c r="D95" s="33" t="s">
        <v>128</v>
      </c>
      <c r="E95" s="34">
        <v>802804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802804</v>
      </c>
    </row>
    <row r="96" spans="1:19" ht="27" customHeight="1" x14ac:dyDescent="0.25">
      <c r="A96" s="30"/>
      <c r="B96" s="31"/>
      <c r="C96" s="32">
        <v>85325</v>
      </c>
      <c r="D96" s="33" t="s">
        <v>78</v>
      </c>
      <c r="E96" s="34">
        <v>1275955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1275955</v>
      </c>
    </row>
    <row r="97" spans="1:19" ht="13.5" customHeight="1" x14ac:dyDescent="0.25">
      <c r="A97" s="30"/>
      <c r="B97" s="31"/>
      <c r="C97" s="32">
        <v>85332</v>
      </c>
      <c r="D97" s="33" t="s">
        <v>79</v>
      </c>
      <c r="E97" s="34">
        <v>17624909</v>
      </c>
      <c r="F97" s="34">
        <v>769050</v>
      </c>
      <c r="G97" s="34">
        <v>-45330</v>
      </c>
      <c r="H97" s="34">
        <v>18643</v>
      </c>
      <c r="I97" s="34">
        <v>0</v>
      </c>
      <c r="J97" s="34">
        <v>0</v>
      </c>
      <c r="K97" s="34">
        <v>18367272</v>
      </c>
    </row>
    <row r="98" spans="1:19" ht="13.5" customHeight="1" x14ac:dyDescent="0.25">
      <c r="A98" s="30"/>
      <c r="B98" s="31"/>
      <c r="C98" s="32">
        <v>85395</v>
      </c>
      <c r="D98" s="33" t="s">
        <v>21</v>
      </c>
      <c r="E98" s="34">
        <v>22758711</v>
      </c>
      <c r="F98" s="34">
        <v>2407239</v>
      </c>
      <c r="G98" s="34">
        <v>-2271457</v>
      </c>
      <c r="H98" s="34">
        <v>465914</v>
      </c>
      <c r="I98" s="34">
        <v>0</v>
      </c>
      <c r="J98" s="34">
        <v>0</v>
      </c>
      <c r="K98" s="34">
        <v>23360407</v>
      </c>
    </row>
    <row r="99" spans="1:19" ht="20.25" customHeight="1" x14ac:dyDescent="0.25">
      <c r="A99" s="27">
        <v>854</v>
      </c>
      <c r="B99" s="120" t="s">
        <v>29</v>
      </c>
      <c r="C99" s="120"/>
      <c r="D99" s="121"/>
      <c r="E99" s="28">
        <f t="shared" ref="E99:K99" si="35">SUM(E100:E104)</f>
        <v>3361505</v>
      </c>
      <c r="F99" s="28">
        <f t="shared" si="35"/>
        <v>41658</v>
      </c>
      <c r="G99" s="28">
        <f t="shared" si="35"/>
        <v>-41014</v>
      </c>
      <c r="H99" s="28">
        <f t="shared" si="35"/>
        <v>509664</v>
      </c>
      <c r="I99" s="28">
        <f t="shared" si="35"/>
        <v>-509664</v>
      </c>
      <c r="J99" s="28">
        <v>0</v>
      </c>
      <c r="K99" s="28">
        <f t="shared" si="35"/>
        <v>3362149</v>
      </c>
      <c r="N99" s="29">
        <f>E99</f>
        <v>3361505</v>
      </c>
      <c r="O99" s="29">
        <f>F99</f>
        <v>41658</v>
      </c>
      <c r="P99" s="29">
        <f>G99</f>
        <v>-41014</v>
      </c>
      <c r="Q99" s="29">
        <f>H99</f>
        <v>509664</v>
      </c>
      <c r="R99" s="29">
        <f>I99</f>
        <v>-509664</v>
      </c>
      <c r="S99" s="29">
        <f t="shared" ref="S99" si="36">K99</f>
        <v>3362149</v>
      </c>
    </row>
    <row r="100" spans="1:19" ht="13.5" customHeight="1" x14ac:dyDescent="0.25">
      <c r="A100" s="30"/>
      <c r="B100" s="31"/>
      <c r="C100" s="32">
        <v>85407</v>
      </c>
      <c r="D100" s="33" t="s">
        <v>129</v>
      </c>
      <c r="E100" s="34">
        <v>1545584</v>
      </c>
      <c r="F100" s="34">
        <v>0</v>
      </c>
      <c r="G100" s="34">
        <v>0</v>
      </c>
      <c r="H100" s="34">
        <v>44525</v>
      </c>
      <c r="I100" s="34">
        <v>-7567</v>
      </c>
      <c r="J100" s="34">
        <v>0</v>
      </c>
      <c r="K100" s="34">
        <v>1582542</v>
      </c>
    </row>
    <row r="101" spans="1:19" ht="13.5" customHeight="1" x14ac:dyDescent="0.25">
      <c r="A101" s="30"/>
      <c r="B101" s="31"/>
      <c r="C101" s="32">
        <v>85410</v>
      </c>
      <c r="D101" s="33" t="s">
        <v>30</v>
      </c>
      <c r="E101" s="34">
        <v>1755888</v>
      </c>
      <c r="F101" s="34">
        <v>41658</v>
      </c>
      <c r="G101" s="34">
        <v>-41014</v>
      </c>
      <c r="H101" s="34">
        <v>448520</v>
      </c>
      <c r="I101" s="34">
        <v>-443163</v>
      </c>
      <c r="J101" s="34">
        <v>0</v>
      </c>
      <c r="K101" s="34">
        <v>1761889</v>
      </c>
    </row>
    <row r="102" spans="1:19" ht="13.5" customHeight="1" x14ac:dyDescent="0.25">
      <c r="A102" s="30"/>
      <c r="B102" s="31"/>
      <c r="C102" s="32">
        <v>85415</v>
      </c>
      <c r="D102" s="33" t="s">
        <v>130</v>
      </c>
      <c r="E102" s="34">
        <v>3639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3639</v>
      </c>
    </row>
    <row r="103" spans="1:19" ht="13.5" customHeight="1" x14ac:dyDescent="0.25">
      <c r="A103" s="30"/>
      <c r="B103" s="31"/>
      <c r="C103" s="32">
        <v>85446</v>
      </c>
      <c r="D103" s="33" t="s">
        <v>27</v>
      </c>
      <c r="E103" s="34">
        <v>14079</v>
      </c>
      <c r="F103" s="34">
        <v>0</v>
      </c>
      <c r="G103" s="34">
        <v>0</v>
      </c>
      <c r="H103" s="34">
        <v>16619</v>
      </c>
      <c r="I103" s="34">
        <v>-16619</v>
      </c>
      <c r="J103" s="34">
        <v>0</v>
      </c>
      <c r="K103" s="34">
        <v>14079</v>
      </c>
    </row>
    <row r="104" spans="1:19" ht="13.5" customHeight="1" x14ac:dyDescent="0.25">
      <c r="A104" s="30"/>
      <c r="B104" s="31"/>
      <c r="C104" s="32">
        <v>85495</v>
      </c>
      <c r="D104" s="33" t="s">
        <v>21</v>
      </c>
      <c r="E104" s="34">
        <v>42315</v>
      </c>
      <c r="F104" s="34">
        <v>0</v>
      </c>
      <c r="G104" s="34">
        <v>0</v>
      </c>
      <c r="H104" s="34">
        <v>0</v>
      </c>
      <c r="I104" s="34">
        <v>-42315</v>
      </c>
      <c r="J104" s="34">
        <v>0</v>
      </c>
      <c r="K104" s="34">
        <v>0</v>
      </c>
    </row>
    <row r="105" spans="1:19" ht="20.25" customHeight="1" x14ac:dyDescent="0.25">
      <c r="A105" s="27">
        <v>900</v>
      </c>
      <c r="B105" s="120" t="s">
        <v>31</v>
      </c>
      <c r="C105" s="120"/>
      <c r="D105" s="121"/>
      <c r="E105" s="28">
        <f t="shared" ref="E105:K105" si="37">SUM(E106:E111)</f>
        <v>335300</v>
      </c>
      <c r="F105" s="28">
        <f t="shared" si="37"/>
        <v>0</v>
      </c>
      <c r="G105" s="28">
        <f t="shared" si="37"/>
        <v>-158000</v>
      </c>
      <c r="H105" s="28">
        <f t="shared" si="37"/>
        <v>503710</v>
      </c>
      <c r="I105" s="28">
        <f t="shared" si="37"/>
        <v>0</v>
      </c>
      <c r="J105" s="28">
        <v>0</v>
      </c>
      <c r="K105" s="28">
        <f t="shared" si="37"/>
        <v>681010</v>
      </c>
      <c r="N105" s="29">
        <f>E105</f>
        <v>335300</v>
      </c>
      <c r="O105" s="29">
        <f>F105</f>
        <v>0</v>
      </c>
      <c r="P105" s="29">
        <f>G105</f>
        <v>-158000</v>
      </c>
      <c r="Q105" s="29">
        <f>H105</f>
        <v>503710</v>
      </c>
      <c r="R105" s="29">
        <f>I105</f>
        <v>0</v>
      </c>
      <c r="S105" s="29">
        <f t="shared" ref="S105" si="38">K105</f>
        <v>681010</v>
      </c>
    </row>
    <row r="106" spans="1:19" ht="13.5" customHeight="1" x14ac:dyDescent="0.25">
      <c r="A106" s="30"/>
      <c r="B106" s="31"/>
      <c r="C106" s="32">
        <v>90001</v>
      </c>
      <c r="D106" s="33" t="s">
        <v>131</v>
      </c>
      <c r="E106" s="34">
        <v>20000</v>
      </c>
      <c r="F106" s="34">
        <v>0</v>
      </c>
      <c r="G106" s="34">
        <v>-20000</v>
      </c>
      <c r="H106" s="34">
        <v>0</v>
      </c>
      <c r="I106" s="34">
        <v>0</v>
      </c>
      <c r="J106" s="34">
        <v>0</v>
      </c>
      <c r="K106" s="34">
        <v>0</v>
      </c>
    </row>
    <row r="107" spans="1:19" ht="13.5" customHeight="1" x14ac:dyDescent="0.25">
      <c r="A107" s="30"/>
      <c r="B107" s="31"/>
      <c r="C107" s="32">
        <v>90002</v>
      </c>
      <c r="D107" s="33" t="s">
        <v>32</v>
      </c>
      <c r="E107" s="34">
        <v>1500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1500</v>
      </c>
    </row>
    <row r="108" spans="1:19" x14ac:dyDescent="0.25">
      <c r="A108" s="30"/>
      <c r="B108" s="31"/>
      <c r="C108" s="32">
        <v>90005</v>
      </c>
      <c r="D108" s="44" t="s">
        <v>80</v>
      </c>
      <c r="E108" s="34">
        <v>400</v>
      </c>
      <c r="F108" s="34">
        <v>0</v>
      </c>
      <c r="G108" s="34">
        <v>0</v>
      </c>
      <c r="H108" s="34">
        <v>310000</v>
      </c>
      <c r="I108" s="34">
        <v>0</v>
      </c>
      <c r="J108" s="34">
        <v>0</v>
      </c>
      <c r="K108" s="34">
        <v>310400</v>
      </c>
    </row>
    <row r="109" spans="1:19" ht="27" customHeight="1" x14ac:dyDescent="0.25">
      <c r="A109" s="30"/>
      <c r="B109" s="31"/>
      <c r="C109" s="32">
        <v>90008</v>
      </c>
      <c r="D109" s="33" t="s">
        <v>132</v>
      </c>
      <c r="E109" s="34">
        <v>50000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50000</v>
      </c>
    </row>
    <row r="110" spans="1:19" ht="27" customHeight="1" x14ac:dyDescent="0.25">
      <c r="A110" s="30"/>
      <c r="B110" s="31"/>
      <c r="C110" s="32">
        <v>90020</v>
      </c>
      <c r="D110" s="33" t="s">
        <v>82</v>
      </c>
      <c r="E110" s="34">
        <v>1000</v>
      </c>
      <c r="F110" s="34">
        <v>0</v>
      </c>
      <c r="G110" s="34">
        <v>-1000</v>
      </c>
      <c r="H110" s="34">
        <v>0</v>
      </c>
      <c r="I110" s="34">
        <v>0</v>
      </c>
      <c r="J110" s="34">
        <v>0</v>
      </c>
      <c r="K110" s="34">
        <v>0</v>
      </c>
    </row>
    <row r="111" spans="1:19" ht="13.5" customHeight="1" x14ac:dyDescent="0.25">
      <c r="A111" s="30"/>
      <c r="B111" s="31"/>
      <c r="C111" s="32">
        <v>90095</v>
      </c>
      <c r="D111" s="33" t="s">
        <v>21</v>
      </c>
      <c r="E111" s="34">
        <v>262400</v>
      </c>
      <c r="F111" s="34">
        <v>0</v>
      </c>
      <c r="G111" s="34">
        <v>-137000</v>
      </c>
      <c r="H111" s="34">
        <v>193710</v>
      </c>
      <c r="I111" s="34">
        <v>0</v>
      </c>
      <c r="J111" s="34">
        <v>0</v>
      </c>
      <c r="K111" s="34">
        <v>319110</v>
      </c>
    </row>
    <row r="112" spans="1:19" ht="18" customHeight="1" x14ac:dyDescent="0.25">
      <c r="A112" s="27">
        <v>921</v>
      </c>
      <c r="B112" s="120" t="s">
        <v>83</v>
      </c>
      <c r="C112" s="120"/>
      <c r="D112" s="121"/>
      <c r="E112" s="28">
        <f t="shared" ref="E112:K112" si="39">SUM(E113:E121)</f>
        <v>71778859</v>
      </c>
      <c r="F112" s="28">
        <f t="shared" si="39"/>
        <v>476831</v>
      </c>
      <c r="G112" s="28">
        <f t="shared" si="39"/>
        <v>-23173452</v>
      </c>
      <c r="H112" s="28">
        <f t="shared" si="39"/>
        <v>6086610</v>
      </c>
      <c r="I112" s="28">
        <f t="shared" si="39"/>
        <v>-714490</v>
      </c>
      <c r="J112" s="28">
        <v>0</v>
      </c>
      <c r="K112" s="28">
        <f t="shared" si="39"/>
        <v>54454358</v>
      </c>
      <c r="N112" s="29">
        <f>E112</f>
        <v>71778859</v>
      </c>
      <c r="O112" s="29">
        <f>F112</f>
        <v>476831</v>
      </c>
      <c r="P112" s="29">
        <f>G112</f>
        <v>-23173452</v>
      </c>
      <c r="Q112" s="29">
        <f>H112</f>
        <v>6086610</v>
      </c>
      <c r="R112" s="29">
        <f>I112</f>
        <v>-714490</v>
      </c>
      <c r="S112" s="29">
        <f t="shared" ref="S112" si="40">K112</f>
        <v>54454358</v>
      </c>
    </row>
    <row r="113" spans="1:22" ht="13.5" customHeight="1" x14ac:dyDescent="0.25">
      <c r="A113" s="30"/>
      <c r="B113" s="31"/>
      <c r="C113" s="32">
        <v>92105</v>
      </c>
      <c r="D113" s="33" t="s">
        <v>133</v>
      </c>
      <c r="E113" s="34">
        <v>1198000</v>
      </c>
      <c r="F113" s="34">
        <v>220000</v>
      </c>
      <c r="G113" s="34">
        <v>0</v>
      </c>
      <c r="H113" s="34">
        <v>8000</v>
      </c>
      <c r="I113" s="34">
        <v>-504990</v>
      </c>
      <c r="J113" s="34">
        <v>0</v>
      </c>
      <c r="K113" s="34">
        <v>921010</v>
      </c>
    </row>
    <row r="114" spans="1:22" ht="13.5" customHeight="1" x14ac:dyDescent="0.25">
      <c r="A114" s="30"/>
      <c r="B114" s="31"/>
      <c r="C114" s="32">
        <v>92106</v>
      </c>
      <c r="D114" s="33" t="s">
        <v>84</v>
      </c>
      <c r="E114" s="34">
        <v>32758293</v>
      </c>
      <c r="F114" s="34">
        <v>60256</v>
      </c>
      <c r="G114" s="34">
        <v>-15025020</v>
      </c>
      <c r="H114" s="34">
        <v>862164</v>
      </c>
      <c r="I114" s="34">
        <v>0</v>
      </c>
      <c r="J114" s="34">
        <v>0</v>
      </c>
      <c r="K114" s="34">
        <v>18655693</v>
      </c>
    </row>
    <row r="115" spans="1:22" ht="13.5" customHeight="1" x14ac:dyDescent="0.25">
      <c r="A115" s="30"/>
      <c r="B115" s="31"/>
      <c r="C115" s="32">
        <v>92108</v>
      </c>
      <c r="D115" s="33" t="s">
        <v>134</v>
      </c>
      <c r="E115" s="34">
        <v>300000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300000</v>
      </c>
    </row>
    <row r="116" spans="1:22" ht="13.5" customHeight="1" x14ac:dyDescent="0.25">
      <c r="A116" s="30"/>
      <c r="B116" s="31"/>
      <c r="C116" s="32">
        <v>92109</v>
      </c>
      <c r="D116" s="33" t="s">
        <v>85</v>
      </c>
      <c r="E116" s="34">
        <v>10175619</v>
      </c>
      <c r="F116" s="34">
        <v>19000</v>
      </c>
      <c r="G116" s="34">
        <v>-3437834</v>
      </c>
      <c r="H116" s="34">
        <v>1387321</v>
      </c>
      <c r="I116" s="34">
        <v>0</v>
      </c>
      <c r="J116" s="34">
        <v>0</v>
      </c>
      <c r="K116" s="34">
        <v>8144106</v>
      </c>
    </row>
    <row r="117" spans="1:22" ht="13.5" customHeight="1" x14ac:dyDescent="0.25">
      <c r="A117" s="48"/>
      <c r="B117" s="49"/>
      <c r="C117" s="32">
        <v>92116</v>
      </c>
      <c r="D117" s="33" t="s">
        <v>135</v>
      </c>
      <c r="E117" s="34">
        <v>10838400</v>
      </c>
      <c r="F117" s="34">
        <v>0</v>
      </c>
      <c r="G117" s="34">
        <v>0</v>
      </c>
      <c r="H117" s="34">
        <v>950273</v>
      </c>
      <c r="I117" s="34">
        <v>0</v>
      </c>
      <c r="J117" s="34">
        <v>0</v>
      </c>
      <c r="K117" s="34">
        <v>11788673</v>
      </c>
    </row>
    <row r="118" spans="1:22" ht="13.5" customHeight="1" x14ac:dyDescent="0.25">
      <c r="A118" s="48"/>
      <c r="B118" s="49"/>
      <c r="C118" s="45">
        <v>92118</v>
      </c>
      <c r="D118" s="33" t="s">
        <v>86</v>
      </c>
      <c r="E118" s="34">
        <v>14514751</v>
      </c>
      <c r="F118" s="34">
        <v>177575</v>
      </c>
      <c r="G118" s="34">
        <v>-4710598</v>
      </c>
      <c r="H118" s="34">
        <v>1130037</v>
      </c>
      <c r="I118" s="34">
        <v>0</v>
      </c>
      <c r="J118" s="34">
        <v>0</v>
      </c>
      <c r="K118" s="34">
        <v>11111765</v>
      </c>
    </row>
    <row r="119" spans="1:22" ht="13.5" customHeight="1" x14ac:dyDescent="0.25">
      <c r="A119" s="48"/>
      <c r="B119" s="49"/>
      <c r="C119" s="45">
        <v>92119</v>
      </c>
      <c r="D119" s="33" t="s">
        <v>136</v>
      </c>
      <c r="E119" s="34">
        <v>793796</v>
      </c>
      <c r="F119" s="34">
        <v>0</v>
      </c>
      <c r="G119" s="34">
        <v>0</v>
      </c>
      <c r="H119" s="34">
        <v>36750</v>
      </c>
      <c r="I119" s="34">
        <v>0</v>
      </c>
      <c r="J119" s="34">
        <v>0</v>
      </c>
      <c r="K119" s="34">
        <v>830546</v>
      </c>
    </row>
    <row r="120" spans="1:22" ht="13.5" customHeight="1" x14ac:dyDescent="0.25">
      <c r="A120" s="48"/>
      <c r="B120" s="49"/>
      <c r="C120" s="32">
        <v>92120</v>
      </c>
      <c r="D120" s="33" t="s">
        <v>137</v>
      </c>
      <c r="E120" s="34">
        <v>1000000</v>
      </c>
      <c r="F120" s="34">
        <v>0</v>
      </c>
      <c r="G120" s="34">
        <v>0</v>
      </c>
      <c r="H120" s="34">
        <v>0</v>
      </c>
      <c r="I120" s="34">
        <v>-9500</v>
      </c>
      <c r="J120" s="34">
        <v>0</v>
      </c>
      <c r="K120" s="34">
        <v>990500</v>
      </c>
    </row>
    <row r="121" spans="1:22" ht="13.5" customHeight="1" x14ac:dyDescent="0.25">
      <c r="A121" s="54"/>
      <c r="B121" s="55"/>
      <c r="C121" s="32">
        <v>92195</v>
      </c>
      <c r="D121" s="33" t="s">
        <v>21</v>
      </c>
      <c r="E121" s="34">
        <v>200000</v>
      </c>
      <c r="F121" s="34">
        <v>0</v>
      </c>
      <c r="G121" s="34">
        <v>0</v>
      </c>
      <c r="H121" s="34">
        <v>1712065</v>
      </c>
      <c r="I121" s="34">
        <v>-200000</v>
      </c>
      <c r="J121" s="34">
        <v>0</v>
      </c>
      <c r="K121" s="34">
        <v>1712065</v>
      </c>
    </row>
    <row r="122" spans="1:22" ht="30.75" customHeight="1" x14ac:dyDescent="0.25">
      <c r="A122" s="27">
        <v>925</v>
      </c>
      <c r="B122" s="120" t="s">
        <v>87</v>
      </c>
      <c r="C122" s="120"/>
      <c r="D122" s="121"/>
      <c r="E122" s="28">
        <f t="shared" ref="E122:K122" si="41">SUM(E123:E123)</f>
        <v>375000</v>
      </c>
      <c r="F122" s="28">
        <f t="shared" si="41"/>
        <v>1896</v>
      </c>
      <c r="G122" s="28">
        <f t="shared" si="41"/>
        <v>0</v>
      </c>
      <c r="H122" s="28">
        <f t="shared" si="41"/>
        <v>152588</v>
      </c>
      <c r="I122" s="28">
        <f t="shared" si="41"/>
        <v>-28448</v>
      </c>
      <c r="J122" s="28">
        <v>0</v>
      </c>
      <c r="K122" s="28">
        <f t="shared" si="41"/>
        <v>501036</v>
      </c>
      <c r="N122" s="29">
        <f>E122</f>
        <v>375000</v>
      </c>
      <c r="O122" s="29">
        <f>F122</f>
        <v>1896</v>
      </c>
      <c r="P122" s="29">
        <f>G122</f>
        <v>0</v>
      </c>
      <c r="Q122" s="29">
        <f>H122</f>
        <v>152588</v>
      </c>
      <c r="R122" s="29">
        <f>I122</f>
        <v>-28448</v>
      </c>
      <c r="S122" s="29">
        <f t="shared" ref="S122" si="42">K122</f>
        <v>501036</v>
      </c>
    </row>
    <row r="123" spans="1:22" ht="13.5" customHeight="1" x14ac:dyDescent="0.25">
      <c r="A123" s="30"/>
      <c r="B123" s="31"/>
      <c r="C123" s="32">
        <v>92502</v>
      </c>
      <c r="D123" s="33" t="s">
        <v>88</v>
      </c>
      <c r="E123" s="34">
        <v>375000</v>
      </c>
      <c r="F123" s="34">
        <v>1896</v>
      </c>
      <c r="G123" s="34">
        <v>0</v>
      </c>
      <c r="H123" s="34">
        <v>152588</v>
      </c>
      <c r="I123" s="34">
        <v>-28448</v>
      </c>
      <c r="J123" s="34">
        <v>0</v>
      </c>
      <c r="K123" s="34">
        <v>501036</v>
      </c>
    </row>
    <row r="124" spans="1:22" ht="16.5" customHeight="1" x14ac:dyDescent="0.25">
      <c r="A124" s="27">
        <v>926</v>
      </c>
      <c r="B124" s="120" t="s">
        <v>89</v>
      </c>
      <c r="C124" s="120"/>
      <c r="D124" s="121"/>
      <c r="E124" s="28">
        <f t="shared" ref="E124:K124" si="43">SUM(E125:E126)</f>
        <v>3375000</v>
      </c>
      <c r="F124" s="28">
        <f t="shared" si="43"/>
        <v>185000</v>
      </c>
      <c r="G124" s="28">
        <f t="shared" si="43"/>
        <v>-90000</v>
      </c>
      <c r="H124" s="28">
        <f t="shared" si="43"/>
        <v>50000</v>
      </c>
      <c r="I124" s="28">
        <f t="shared" si="43"/>
        <v>0</v>
      </c>
      <c r="J124" s="28">
        <v>0</v>
      </c>
      <c r="K124" s="28">
        <f t="shared" si="43"/>
        <v>3520000</v>
      </c>
      <c r="N124" s="29">
        <f>E124</f>
        <v>3375000</v>
      </c>
      <c r="O124" s="29">
        <f>F124</f>
        <v>185000</v>
      </c>
      <c r="P124" s="29">
        <f>G124</f>
        <v>-90000</v>
      </c>
      <c r="Q124" s="29">
        <f>H124</f>
        <v>50000</v>
      </c>
      <c r="R124" s="29">
        <f>I124</f>
        <v>0</v>
      </c>
      <c r="S124" s="29">
        <f t="shared" ref="S124" si="44">K124</f>
        <v>3520000</v>
      </c>
    </row>
    <row r="125" spans="1:22" ht="13.5" customHeight="1" x14ac:dyDescent="0.25">
      <c r="A125" s="30"/>
      <c r="B125" s="31"/>
      <c r="C125" s="32">
        <v>92605</v>
      </c>
      <c r="D125" s="33" t="s">
        <v>138</v>
      </c>
      <c r="E125" s="34">
        <v>2788000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2788000</v>
      </c>
    </row>
    <row r="126" spans="1:22" ht="13.5" customHeight="1" x14ac:dyDescent="0.25">
      <c r="A126" s="46"/>
      <c r="B126" s="47"/>
      <c r="C126" s="32">
        <v>92695</v>
      </c>
      <c r="D126" s="33" t="s">
        <v>21</v>
      </c>
      <c r="E126" s="34">
        <v>587000</v>
      </c>
      <c r="F126" s="34">
        <v>185000</v>
      </c>
      <c r="G126" s="34">
        <v>-90000</v>
      </c>
      <c r="H126" s="34">
        <v>50000</v>
      </c>
      <c r="I126" s="34">
        <v>0</v>
      </c>
      <c r="J126" s="34">
        <v>0</v>
      </c>
      <c r="K126" s="34">
        <v>732000</v>
      </c>
    </row>
    <row r="127" spans="1:22" ht="22.5" customHeight="1" thickBot="1" x14ac:dyDescent="0.3">
      <c r="A127" s="122" t="s">
        <v>141</v>
      </c>
      <c r="B127" s="123"/>
      <c r="C127" s="123"/>
      <c r="D127" s="124"/>
      <c r="E127" s="37">
        <f>SUM(N127:N154)</f>
        <v>61576000</v>
      </c>
      <c r="F127" s="38">
        <f>SUM(O127:O154)</f>
        <v>0</v>
      </c>
      <c r="G127" s="38">
        <f>SUM(P127:P154)</f>
        <v>0</v>
      </c>
      <c r="H127" s="38">
        <f>SUM(Q127:Q154)</f>
        <v>42303762</v>
      </c>
      <c r="I127" s="38">
        <f>SUM(R127:R154)</f>
        <v>-2934339</v>
      </c>
      <c r="J127" s="38">
        <f>J129+J134+J137+J141+J143+J145+J149+J151</f>
        <v>-2005807</v>
      </c>
      <c r="K127" s="38">
        <f t="shared" ref="K127" si="45">SUM(S127:S154)</f>
        <v>98939616</v>
      </c>
      <c r="T127" s="125"/>
      <c r="U127" s="125"/>
      <c r="V127" s="125"/>
    </row>
    <row r="128" spans="1:22" ht="15" customHeight="1" x14ac:dyDescent="0.25">
      <c r="A128" s="24" t="s">
        <v>15</v>
      </c>
      <c r="B128" s="25"/>
      <c r="C128" s="25"/>
      <c r="D128" s="26"/>
      <c r="E128" s="36"/>
      <c r="F128" s="36"/>
      <c r="G128" s="36"/>
      <c r="H128" s="36"/>
      <c r="I128" s="36"/>
      <c r="J128" s="36"/>
      <c r="K128" s="36"/>
    </row>
    <row r="129" spans="1:19" ht="20.25" customHeight="1" x14ac:dyDescent="0.25">
      <c r="A129" s="27" t="s">
        <v>16</v>
      </c>
      <c r="B129" s="120" t="s">
        <v>17</v>
      </c>
      <c r="C129" s="120"/>
      <c r="D129" s="121"/>
      <c r="E129" s="28">
        <f t="shared" ref="E129:K129" si="46">SUM(E130:E133)</f>
        <v>27315000</v>
      </c>
      <c r="F129" s="28">
        <f t="shared" si="46"/>
        <v>0</v>
      </c>
      <c r="G129" s="28">
        <f t="shared" si="46"/>
        <v>0</v>
      </c>
      <c r="H129" s="28">
        <f t="shared" si="46"/>
        <v>33369515</v>
      </c>
      <c r="I129" s="28">
        <f t="shared" si="46"/>
        <v>-2478832</v>
      </c>
      <c r="J129" s="28">
        <f>SUM(J130:J133)</f>
        <v>-1990807</v>
      </c>
      <c r="K129" s="28">
        <f t="shared" si="46"/>
        <v>56214876</v>
      </c>
      <c r="N129" s="29">
        <f>E129</f>
        <v>27315000</v>
      </c>
      <c r="O129" s="29">
        <f>F129</f>
        <v>0</v>
      </c>
      <c r="P129" s="29">
        <f>G129</f>
        <v>0</v>
      </c>
      <c r="Q129" s="29">
        <f>H129</f>
        <v>33369515</v>
      </c>
      <c r="R129" s="29">
        <f>I129</f>
        <v>-2478832</v>
      </c>
      <c r="S129" s="29">
        <f t="shared" ref="S129" si="47">K129</f>
        <v>56214876</v>
      </c>
    </row>
    <row r="130" spans="1:19" ht="13.5" customHeight="1" x14ac:dyDescent="0.25">
      <c r="A130" s="30"/>
      <c r="B130" s="31"/>
      <c r="C130" s="32" t="s">
        <v>18</v>
      </c>
      <c r="D130" s="33" t="s">
        <v>19</v>
      </c>
      <c r="E130" s="34">
        <v>19665000</v>
      </c>
      <c r="F130" s="34">
        <v>0</v>
      </c>
      <c r="G130" s="34">
        <v>0</v>
      </c>
      <c r="H130" s="34">
        <v>28498235</v>
      </c>
      <c r="I130" s="34">
        <v>-821690</v>
      </c>
      <c r="J130" s="34">
        <v>-1990807</v>
      </c>
      <c r="K130" s="34">
        <v>45350738</v>
      </c>
    </row>
    <row r="131" spans="1:19" ht="29.25" customHeight="1" x14ac:dyDescent="0.25">
      <c r="A131" s="30"/>
      <c r="B131" s="31"/>
      <c r="C131" s="32" t="s">
        <v>36</v>
      </c>
      <c r="D131" s="33" t="s">
        <v>37</v>
      </c>
      <c r="E131" s="34">
        <v>7600000</v>
      </c>
      <c r="F131" s="34">
        <v>0</v>
      </c>
      <c r="G131" s="34">
        <v>0</v>
      </c>
      <c r="H131" s="34">
        <v>739355</v>
      </c>
      <c r="I131" s="34">
        <v>-1657142</v>
      </c>
      <c r="J131" s="34">
        <v>0</v>
      </c>
      <c r="K131" s="34">
        <v>6682213</v>
      </c>
    </row>
    <row r="132" spans="1:19" ht="13.5" customHeight="1" x14ac:dyDescent="0.25">
      <c r="A132" s="30"/>
      <c r="B132" s="31"/>
      <c r="C132" s="32" t="s">
        <v>90</v>
      </c>
      <c r="D132" s="33" t="s">
        <v>91</v>
      </c>
      <c r="E132" s="34">
        <v>0</v>
      </c>
      <c r="F132" s="34">
        <v>0</v>
      </c>
      <c r="G132" s="34">
        <v>0</v>
      </c>
      <c r="H132" s="34">
        <v>4000000</v>
      </c>
      <c r="I132" s="34">
        <v>0</v>
      </c>
      <c r="J132" s="34">
        <v>0</v>
      </c>
      <c r="K132" s="34">
        <v>4000000</v>
      </c>
    </row>
    <row r="133" spans="1:19" ht="13.5" customHeight="1" x14ac:dyDescent="0.25">
      <c r="A133" s="30"/>
      <c r="B133" s="31"/>
      <c r="C133" s="32" t="s">
        <v>92</v>
      </c>
      <c r="D133" s="33" t="s">
        <v>21</v>
      </c>
      <c r="E133" s="34">
        <v>50000</v>
      </c>
      <c r="F133" s="34">
        <v>0</v>
      </c>
      <c r="G133" s="34">
        <v>0</v>
      </c>
      <c r="H133" s="34">
        <v>131925</v>
      </c>
      <c r="I133" s="34">
        <v>0</v>
      </c>
      <c r="J133" s="34">
        <v>0</v>
      </c>
      <c r="K133" s="34">
        <v>181925</v>
      </c>
    </row>
    <row r="134" spans="1:19" ht="20.25" customHeight="1" x14ac:dyDescent="0.25">
      <c r="A134" s="27">
        <v>600</v>
      </c>
      <c r="B134" s="120" t="s">
        <v>20</v>
      </c>
      <c r="C134" s="120"/>
      <c r="D134" s="121"/>
      <c r="E134" s="28">
        <f t="shared" ref="E134:K134" si="48">SUM(E135:E136)</f>
        <v>31400000</v>
      </c>
      <c r="F134" s="28">
        <f t="shared" si="48"/>
        <v>0</v>
      </c>
      <c r="G134" s="28">
        <f t="shared" si="48"/>
        <v>0</v>
      </c>
      <c r="H134" s="28">
        <f t="shared" si="48"/>
        <v>7696850</v>
      </c>
      <c r="I134" s="28">
        <f t="shared" si="48"/>
        <v>0</v>
      </c>
      <c r="J134" s="28">
        <v>0</v>
      </c>
      <c r="K134" s="28">
        <f t="shared" si="48"/>
        <v>39096850</v>
      </c>
      <c r="N134" s="29">
        <f>E134</f>
        <v>31400000</v>
      </c>
      <c r="O134" s="29">
        <f>F134</f>
        <v>0</v>
      </c>
      <c r="P134" s="29">
        <f>G134</f>
        <v>0</v>
      </c>
      <c r="Q134" s="29">
        <f>H134</f>
        <v>7696850</v>
      </c>
      <c r="R134" s="29">
        <f>I134</f>
        <v>0</v>
      </c>
      <c r="S134" s="29">
        <f t="shared" ref="S134" si="49">K134</f>
        <v>39096850</v>
      </c>
    </row>
    <row r="135" spans="1:19" ht="13.5" customHeight="1" x14ac:dyDescent="0.25">
      <c r="A135" s="30"/>
      <c r="B135" s="31"/>
      <c r="C135" s="32">
        <v>60003</v>
      </c>
      <c r="D135" s="33" t="s">
        <v>47</v>
      </c>
      <c r="E135" s="34">
        <v>31400000</v>
      </c>
      <c r="F135" s="34">
        <v>0</v>
      </c>
      <c r="G135" s="34">
        <v>0</v>
      </c>
      <c r="H135" s="34">
        <v>7653609</v>
      </c>
      <c r="I135" s="34">
        <v>0</v>
      </c>
      <c r="J135" s="34">
        <v>0</v>
      </c>
      <c r="K135" s="34">
        <v>39053609</v>
      </c>
    </row>
    <row r="136" spans="1:19" ht="13.5" customHeight="1" x14ac:dyDescent="0.25">
      <c r="A136" s="30"/>
      <c r="B136" s="31"/>
      <c r="C136" s="32">
        <v>60095</v>
      </c>
      <c r="D136" s="33" t="s">
        <v>21</v>
      </c>
      <c r="E136" s="34">
        <v>0</v>
      </c>
      <c r="F136" s="34">
        <v>0</v>
      </c>
      <c r="G136" s="34">
        <v>0</v>
      </c>
      <c r="H136" s="34">
        <v>43241</v>
      </c>
      <c r="I136" s="34">
        <v>0</v>
      </c>
      <c r="J136" s="34">
        <v>0</v>
      </c>
      <c r="K136" s="34">
        <v>43241</v>
      </c>
    </row>
    <row r="137" spans="1:19" ht="20.25" customHeight="1" x14ac:dyDescent="0.25">
      <c r="A137" s="27">
        <v>710</v>
      </c>
      <c r="B137" s="120" t="s">
        <v>22</v>
      </c>
      <c r="C137" s="120"/>
      <c r="D137" s="121"/>
      <c r="E137" s="28">
        <f t="shared" ref="E137:K137" si="50">SUM(E138:E140)</f>
        <v>318000</v>
      </c>
      <c r="F137" s="28">
        <f t="shared" si="50"/>
        <v>0</v>
      </c>
      <c r="G137" s="28">
        <f t="shared" si="50"/>
        <v>0</v>
      </c>
      <c r="H137" s="28">
        <f t="shared" si="50"/>
        <v>0</v>
      </c>
      <c r="I137" s="28">
        <f t="shared" si="50"/>
        <v>-218000</v>
      </c>
      <c r="J137" s="28">
        <v>0</v>
      </c>
      <c r="K137" s="28">
        <f t="shared" si="50"/>
        <v>100000</v>
      </c>
      <c r="N137" s="29">
        <f>E137</f>
        <v>318000</v>
      </c>
      <c r="O137" s="29">
        <f>F137</f>
        <v>0</v>
      </c>
      <c r="P137" s="29">
        <f>G137</f>
        <v>0</v>
      </c>
      <c r="Q137" s="29">
        <f>H137</f>
        <v>0</v>
      </c>
      <c r="R137" s="29">
        <f>I137</f>
        <v>-218000</v>
      </c>
      <c r="S137" s="29">
        <f t="shared" ref="S137" si="51">K137</f>
        <v>100000</v>
      </c>
    </row>
    <row r="138" spans="1:19" ht="15" customHeight="1" x14ac:dyDescent="0.25">
      <c r="A138" s="30"/>
      <c r="B138" s="31"/>
      <c r="C138" s="32">
        <v>71005</v>
      </c>
      <c r="D138" s="33" t="s">
        <v>23</v>
      </c>
      <c r="E138" s="34">
        <v>18000</v>
      </c>
      <c r="F138" s="34">
        <v>0</v>
      </c>
      <c r="G138" s="34">
        <v>0</v>
      </c>
      <c r="H138" s="34">
        <v>0</v>
      </c>
      <c r="I138" s="34">
        <v>-18000</v>
      </c>
      <c r="J138" s="34">
        <v>0</v>
      </c>
      <c r="K138" s="34">
        <v>0</v>
      </c>
    </row>
    <row r="139" spans="1:19" ht="25.5" x14ac:dyDescent="0.25">
      <c r="A139" s="30"/>
      <c r="B139" s="31"/>
      <c r="C139" s="32">
        <v>71013</v>
      </c>
      <c r="D139" s="33" t="s">
        <v>54</v>
      </c>
      <c r="E139" s="34">
        <v>200000</v>
      </c>
      <c r="F139" s="34">
        <v>0</v>
      </c>
      <c r="G139" s="34">
        <v>0</v>
      </c>
      <c r="H139" s="34">
        <v>0</v>
      </c>
      <c r="I139" s="34">
        <v>-200000</v>
      </c>
      <c r="J139" s="34">
        <v>0</v>
      </c>
      <c r="K139" s="34">
        <v>0</v>
      </c>
    </row>
    <row r="140" spans="1:19" ht="15.75" customHeight="1" x14ac:dyDescent="0.25">
      <c r="A140" s="30"/>
      <c r="B140" s="31"/>
      <c r="C140" s="32">
        <v>71095</v>
      </c>
      <c r="D140" s="33" t="s">
        <v>21</v>
      </c>
      <c r="E140" s="34">
        <v>100000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100000</v>
      </c>
    </row>
    <row r="141" spans="1:19" ht="20.25" customHeight="1" x14ac:dyDescent="0.25">
      <c r="A141" s="27">
        <v>750</v>
      </c>
      <c r="B141" s="120" t="s">
        <v>55</v>
      </c>
      <c r="C141" s="120"/>
      <c r="D141" s="121"/>
      <c r="E141" s="28">
        <f t="shared" ref="E141:K141" si="52">SUM(E142:E142)</f>
        <v>563000</v>
      </c>
      <c r="F141" s="28">
        <f t="shared" si="52"/>
        <v>0</v>
      </c>
      <c r="G141" s="28">
        <f t="shared" si="52"/>
        <v>0</v>
      </c>
      <c r="H141" s="28">
        <f t="shared" si="52"/>
        <v>17153</v>
      </c>
      <c r="I141" s="28">
        <f t="shared" si="52"/>
        <v>-28153</v>
      </c>
      <c r="J141" s="28">
        <v>0</v>
      </c>
      <c r="K141" s="28">
        <f t="shared" si="52"/>
        <v>552000</v>
      </c>
      <c r="N141" s="29">
        <f>E141</f>
        <v>563000</v>
      </c>
      <c r="O141" s="29">
        <f>F141</f>
        <v>0</v>
      </c>
      <c r="P141" s="29">
        <f>G141</f>
        <v>0</v>
      </c>
      <c r="Q141" s="29">
        <f>H141</f>
        <v>17153</v>
      </c>
      <c r="R141" s="29">
        <f>I141</f>
        <v>-28153</v>
      </c>
      <c r="S141" s="29">
        <f t="shared" ref="S141" si="53">K141</f>
        <v>552000</v>
      </c>
    </row>
    <row r="142" spans="1:19" ht="14.25" customHeight="1" x14ac:dyDescent="0.25">
      <c r="A142" s="30"/>
      <c r="B142" s="31"/>
      <c r="C142" s="32">
        <v>75011</v>
      </c>
      <c r="D142" s="33" t="s">
        <v>56</v>
      </c>
      <c r="E142" s="34">
        <v>563000</v>
      </c>
      <c r="F142" s="34">
        <v>0</v>
      </c>
      <c r="G142" s="34">
        <v>0</v>
      </c>
      <c r="H142" s="34">
        <v>17153</v>
      </c>
      <c r="I142" s="34">
        <v>-28153</v>
      </c>
      <c r="J142" s="34">
        <v>0</v>
      </c>
      <c r="K142" s="34">
        <v>552000</v>
      </c>
    </row>
    <row r="143" spans="1:19" ht="20.25" customHeight="1" x14ac:dyDescent="0.25">
      <c r="A143" s="27">
        <v>851</v>
      </c>
      <c r="B143" s="120" t="s">
        <v>71</v>
      </c>
      <c r="C143" s="120"/>
      <c r="D143" s="121"/>
      <c r="E143" s="28">
        <f t="shared" ref="E143:K143" si="54">SUM(E144:E144)</f>
        <v>36000</v>
      </c>
      <c r="F143" s="28">
        <f t="shared" si="54"/>
        <v>0</v>
      </c>
      <c r="G143" s="28">
        <f t="shared" si="54"/>
        <v>0</v>
      </c>
      <c r="H143" s="28">
        <f t="shared" si="54"/>
        <v>4000</v>
      </c>
      <c r="I143" s="28">
        <f t="shared" si="54"/>
        <v>0</v>
      </c>
      <c r="J143" s="28">
        <v>0</v>
      </c>
      <c r="K143" s="28">
        <f t="shared" si="54"/>
        <v>40000</v>
      </c>
      <c r="N143" s="29">
        <f>E143</f>
        <v>36000</v>
      </c>
      <c r="O143" s="29">
        <f>F143</f>
        <v>0</v>
      </c>
      <c r="P143" s="29">
        <f>G143</f>
        <v>0</v>
      </c>
      <c r="Q143" s="29">
        <f>H143</f>
        <v>4000</v>
      </c>
      <c r="R143" s="29">
        <f>I143</f>
        <v>0</v>
      </c>
      <c r="S143" s="29">
        <f t="shared" ref="S143" si="55">K143</f>
        <v>40000</v>
      </c>
    </row>
    <row r="144" spans="1:19" ht="13.5" customHeight="1" x14ac:dyDescent="0.25">
      <c r="A144" s="30"/>
      <c r="B144" s="31"/>
      <c r="C144" s="32">
        <v>85195</v>
      </c>
      <c r="D144" s="33" t="s">
        <v>21</v>
      </c>
      <c r="E144" s="34">
        <v>36000</v>
      </c>
      <c r="F144" s="34">
        <v>0</v>
      </c>
      <c r="G144" s="34">
        <v>0</v>
      </c>
      <c r="H144" s="34">
        <v>4000</v>
      </c>
      <c r="I144" s="34">
        <v>0</v>
      </c>
      <c r="J144" s="34">
        <v>0</v>
      </c>
      <c r="K144" s="34">
        <v>40000</v>
      </c>
    </row>
    <row r="145" spans="1:19" ht="20.25" customHeight="1" x14ac:dyDescent="0.25">
      <c r="A145" s="27">
        <v>852</v>
      </c>
      <c r="B145" s="120" t="s">
        <v>74</v>
      </c>
      <c r="C145" s="120"/>
      <c r="D145" s="121"/>
      <c r="E145" s="28">
        <f t="shared" ref="E145:K145" si="56">SUM(E146:E148)</f>
        <v>1743000</v>
      </c>
      <c r="F145" s="28">
        <f t="shared" si="56"/>
        <v>0</v>
      </c>
      <c r="G145" s="28">
        <f t="shared" si="56"/>
        <v>0</v>
      </c>
      <c r="H145" s="28">
        <f t="shared" si="56"/>
        <v>1051604</v>
      </c>
      <c r="I145" s="28">
        <f t="shared" si="56"/>
        <v>-59604</v>
      </c>
      <c r="J145" s="28">
        <f>SUM(J146:J148)</f>
        <v>-15000</v>
      </c>
      <c r="K145" s="28">
        <f t="shared" si="56"/>
        <v>2720000</v>
      </c>
      <c r="N145" s="29">
        <f>E145</f>
        <v>1743000</v>
      </c>
      <c r="O145" s="29">
        <f>F145</f>
        <v>0</v>
      </c>
      <c r="P145" s="29">
        <f>G145</f>
        <v>0</v>
      </c>
      <c r="Q145" s="29">
        <f>H145</f>
        <v>1051604</v>
      </c>
      <c r="R145" s="29">
        <f>I145</f>
        <v>-59604</v>
      </c>
      <c r="S145" s="29">
        <f t="shared" ref="S145" si="57">K145</f>
        <v>2720000</v>
      </c>
    </row>
    <row r="146" spans="1:19" ht="27" customHeight="1" x14ac:dyDescent="0.25">
      <c r="A146" s="30"/>
      <c r="B146" s="31"/>
      <c r="C146" s="32">
        <v>85205</v>
      </c>
      <c r="D146" s="33" t="s">
        <v>75</v>
      </c>
      <c r="E146" s="34">
        <v>0</v>
      </c>
      <c r="F146" s="34">
        <v>0</v>
      </c>
      <c r="G146" s="34">
        <v>0</v>
      </c>
      <c r="H146" s="34">
        <v>15000</v>
      </c>
      <c r="I146" s="34">
        <v>0</v>
      </c>
      <c r="J146" s="34">
        <v>-15000</v>
      </c>
      <c r="K146" s="34">
        <v>0</v>
      </c>
    </row>
    <row r="147" spans="1:19" ht="54.75" customHeight="1" x14ac:dyDescent="0.25">
      <c r="A147" s="30"/>
      <c r="B147" s="31"/>
      <c r="C147" s="32">
        <v>85212</v>
      </c>
      <c r="D147" s="33" t="s">
        <v>93</v>
      </c>
      <c r="E147" s="34">
        <v>768000</v>
      </c>
      <c r="F147" s="34">
        <v>0</v>
      </c>
      <c r="G147" s="34">
        <v>0</v>
      </c>
      <c r="H147" s="34">
        <v>394954</v>
      </c>
      <c r="I147" s="34">
        <v>-15954</v>
      </c>
      <c r="J147" s="34">
        <v>0</v>
      </c>
      <c r="K147" s="34">
        <v>1147000</v>
      </c>
    </row>
    <row r="148" spans="1:19" ht="15.75" customHeight="1" x14ac:dyDescent="0.25">
      <c r="A148" s="30"/>
      <c r="B148" s="31"/>
      <c r="C148" s="32">
        <v>85226</v>
      </c>
      <c r="D148" s="33" t="s">
        <v>94</v>
      </c>
      <c r="E148" s="34">
        <v>975000</v>
      </c>
      <c r="F148" s="34">
        <v>0</v>
      </c>
      <c r="G148" s="34">
        <v>0</v>
      </c>
      <c r="H148" s="34">
        <v>641650</v>
      </c>
      <c r="I148" s="34">
        <v>-43650</v>
      </c>
      <c r="J148" s="34">
        <v>0</v>
      </c>
      <c r="K148" s="34">
        <v>1573000</v>
      </c>
    </row>
    <row r="149" spans="1:19" ht="28.5" customHeight="1" x14ac:dyDescent="0.25">
      <c r="A149" s="27">
        <v>853</v>
      </c>
      <c r="B149" s="120" t="s">
        <v>76</v>
      </c>
      <c r="C149" s="120"/>
      <c r="D149" s="121"/>
      <c r="E149" s="28">
        <f t="shared" ref="E149:K149" si="58">SUM(E150:E150)</f>
        <v>1000</v>
      </c>
      <c r="F149" s="28">
        <f t="shared" si="58"/>
        <v>0</v>
      </c>
      <c r="G149" s="28">
        <f t="shared" si="58"/>
        <v>0</v>
      </c>
      <c r="H149" s="28">
        <f t="shared" si="58"/>
        <v>0</v>
      </c>
      <c r="I149" s="28">
        <f t="shared" si="58"/>
        <v>-750</v>
      </c>
      <c r="J149" s="28">
        <v>0</v>
      </c>
      <c r="K149" s="28">
        <f t="shared" si="58"/>
        <v>250</v>
      </c>
      <c r="N149" s="29">
        <f>E149</f>
        <v>1000</v>
      </c>
      <c r="O149" s="29">
        <f>F149</f>
        <v>0</v>
      </c>
      <c r="P149" s="29">
        <f>G149</f>
        <v>0</v>
      </c>
      <c r="Q149" s="29">
        <f>H149</f>
        <v>0</v>
      </c>
      <c r="R149" s="29">
        <f>I149</f>
        <v>-750</v>
      </c>
      <c r="S149" s="29">
        <f t="shared" ref="S149" si="59">K149</f>
        <v>250</v>
      </c>
    </row>
    <row r="150" spans="1:19" ht="13.5" customHeight="1" x14ac:dyDescent="0.25">
      <c r="A150" s="30"/>
      <c r="B150" s="31"/>
      <c r="C150" s="32">
        <v>85332</v>
      </c>
      <c r="D150" s="33" t="s">
        <v>79</v>
      </c>
      <c r="E150" s="34">
        <v>1000</v>
      </c>
      <c r="F150" s="34">
        <v>0</v>
      </c>
      <c r="G150" s="34">
        <v>0</v>
      </c>
      <c r="H150" s="34">
        <v>0</v>
      </c>
      <c r="I150" s="34">
        <v>-750</v>
      </c>
      <c r="J150" s="34">
        <v>0</v>
      </c>
      <c r="K150" s="34">
        <v>250</v>
      </c>
    </row>
    <row r="151" spans="1:19" ht="20.25" customHeight="1" x14ac:dyDescent="0.25">
      <c r="A151" s="27">
        <v>900</v>
      </c>
      <c r="B151" s="120" t="s">
        <v>31</v>
      </c>
      <c r="C151" s="120"/>
      <c r="D151" s="121"/>
      <c r="E151" s="28">
        <f t="shared" ref="E151:K151" si="60">SUM(E152:E154)</f>
        <v>200000</v>
      </c>
      <c r="F151" s="28">
        <f t="shared" si="60"/>
        <v>0</v>
      </c>
      <c r="G151" s="28">
        <f t="shared" si="60"/>
        <v>0</v>
      </c>
      <c r="H151" s="28">
        <f t="shared" si="60"/>
        <v>164640</v>
      </c>
      <c r="I151" s="28">
        <f t="shared" si="60"/>
        <v>-149000</v>
      </c>
      <c r="J151" s="28">
        <v>0</v>
      </c>
      <c r="K151" s="28">
        <f t="shared" si="60"/>
        <v>215640</v>
      </c>
      <c r="N151" s="29">
        <f>E151</f>
        <v>200000</v>
      </c>
      <c r="O151" s="29">
        <f>F151</f>
        <v>0</v>
      </c>
      <c r="P151" s="29">
        <f>G151</f>
        <v>0</v>
      </c>
      <c r="Q151" s="29">
        <f>H151</f>
        <v>164640</v>
      </c>
      <c r="R151" s="29">
        <f>I151</f>
        <v>-149000</v>
      </c>
      <c r="S151" s="29">
        <f t="shared" ref="S151" si="61">K151</f>
        <v>215640</v>
      </c>
    </row>
    <row r="152" spans="1:19" ht="13.5" customHeight="1" x14ac:dyDescent="0.25">
      <c r="A152" s="30"/>
      <c r="B152" s="31"/>
      <c r="C152" s="32">
        <v>90002</v>
      </c>
      <c r="D152" s="33" t="s">
        <v>32</v>
      </c>
      <c r="E152" s="34">
        <v>100000</v>
      </c>
      <c r="F152" s="34">
        <v>0</v>
      </c>
      <c r="G152" s="34">
        <v>0</v>
      </c>
      <c r="H152" s="34">
        <v>1200</v>
      </c>
      <c r="I152" s="34">
        <v>-100000</v>
      </c>
      <c r="J152" s="34">
        <v>0</v>
      </c>
      <c r="K152" s="34">
        <v>1200</v>
      </c>
    </row>
    <row r="153" spans="1:19" ht="13.5" customHeight="1" x14ac:dyDescent="0.25">
      <c r="A153" s="30"/>
      <c r="B153" s="31"/>
      <c r="C153" s="32">
        <v>90005</v>
      </c>
      <c r="D153" s="44" t="s">
        <v>80</v>
      </c>
      <c r="E153" s="34">
        <v>100000</v>
      </c>
      <c r="F153" s="34">
        <v>0</v>
      </c>
      <c r="G153" s="34">
        <v>0</v>
      </c>
      <c r="H153" s="34">
        <v>0</v>
      </c>
      <c r="I153" s="34">
        <v>-49000</v>
      </c>
      <c r="J153" s="34">
        <v>0</v>
      </c>
      <c r="K153" s="34">
        <v>51000</v>
      </c>
    </row>
    <row r="154" spans="1:19" ht="41.25" customHeight="1" x14ac:dyDescent="0.25">
      <c r="A154" s="46"/>
      <c r="B154" s="47"/>
      <c r="C154" s="32">
        <v>90024</v>
      </c>
      <c r="D154" s="33" t="s">
        <v>33</v>
      </c>
      <c r="E154" s="34">
        <v>0</v>
      </c>
      <c r="F154" s="34">
        <v>0</v>
      </c>
      <c r="G154" s="34">
        <v>0</v>
      </c>
      <c r="H154" s="34">
        <v>163440</v>
      </c>
      <c r="I154" s="34">
        <v>0</v>
      </c>
      <c r="J154" s="34">
        <v>0</v>
      </c>
      <c r="K154" s="34">
        <v>163440</v>
      </c>
    </row>
    <row r="156" spans="1:19" ht="32.25" customHeight="1" x14ac:dyDescent="0.25">
      <c r="A156" s="152" t="s">
        <v>143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</row>
  </sheetData>
  <mergeCells count="47">
    <mergeCell ref="A156:K156"/>
    <mergeCell ref="A10:B10"/>
    <mergeCell ref="A11:D11"/>
    <mergeCell ref="I4:K4"/>
    <mergeCell ref="A7:B9"/>
    <mergeCell ref="E7:E9"/>
    <mergeCell ref="F7:I7"/>
    <mergeCell ref="K7:K9"/>
    <mergeCell ref="F8:G8"/>
    <mergeCell ref="H8:I8"/>
    <mergeCell ref="J7:J9"/>
    <mergeCell ref="B61:D61"/>
    <mergeCell ref="B29:D29"/>
    <mergeCell ref="B36:D36"/>
    <mergeCell ref="B39:D39"/>
    <mergeCell ref="B42:D42"/>
    <mergeCell ref="T13:V13"/>
    <mergeCell ref="B15:D15"/>
    <mergeCell ref="B22:D22"/>
    <mergeCell ref="B24:D24"/>
    <mergeCell ref="B27:D27"/>
    <mergeCell ref="B47:D47"/>
    <mergeCell ref="B55:D55"/>
    <mergeCell ref="B124:D124"/>
    <mergeCell ref="T127:V127"/>
    <mergeCell ref="B63:D63"/>
    <mergeCell ref="B65:D65"/>
    <mergeCell ref="B74:D74"/>
    <mergeCell ref="B76:D76"/>
    <mergeCell ref="B89:D89"/>
    <mergeCell ref="B94:D94"/>
    <mergeCell ref="B149:D149"/>
    <mergeCell ref="B151:D151"/>
    <mergeCell ref="C7:C9"/>
    <mergeCell ref="D7:D9"/>
    <mergeCell ref="A13:D13"/>
    <mergeCell ref="A127:D127"/>
    <mergeCell ref="B129:D129"/>
    <mergeCell ref="B134:D134"/>
    <mergeCell ref="B137:D137"/>
    <mergeCell ref="B141:D141"/>
    <mergeCell ref="B143:D143"/>
    <mergeCell ref="B145:D145"/>
    <mergeCell ref="B99:D99"/>
    <mergeCell ref="B105:D105"/>
    <mergeCell ref="B112:D112"/>
    <mergeCell ref="B122:D122"/>
  </mergeCells>
  <pageMargins left="0.43307086614173229" right="0.23622047244094491" top="0.74803149606299213" bottom="0.55118110236220474" header="0.31496062992125984" footer="0.31496062992125984"/>
  <pageSetup paperSize="9" scale="67" firstPageNumber="15" fitToWidth="0" fitToHeight="0" orientation="portrait" useFirstPageNumber="1" r:id="rId1"/>
  <headerFooter>
    <oddHeader>&amp;C&amp;9Sprawozdanie z wykonania budżetu Województwa Zachodniopomorskiego za 2013 rok - zestawienie zmian w planie
___________________________________________________________________________________________________________________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view="pageBreakPreview" zoomScaleNormal="100" zoomScaleSheetLayoutView="100" workbookViewId="0">
      <selection activeCell="R17" sqref="R17"/>
    </sheetView>
  </sheetViews>
  <sheetFormatPr defaultRowHeight="12.75" x14ac:dyDescent="0.2"/>
  <cols>
    <col min="1" max="1" width="11.42578125" style="114" customWidth="1"/>
    <col min="2" max="2" width="69.5703125" style="62" customWidth="1"/>
    <col min="3" max="3" width="14.7109375" style="59" customWidth="1"/>
    <col min="4" max="4" width="15.28515625" style="59" customWidth="1"/>
    <col min="5" max="5" width="14.28515625" style="59" customWidth="1"/>
    <col min="6" max="6" width="14.140625" style="59" customWidth="1"/>
    <col min="7" max="7" width="18" style="56" hidden="1" customWidth="1"/>
    <col min="8" max="8" width="15.28515625" style="56" hidden="1" customWidth="1"/>
    <col min="9" max="9" width="16.42578125" style="56" hidden="1" customWidth="1"/>
    <col min="10" max="10" width="10.5703125" style="56" hidden="1" customWidth="1"/>
    <col min="11" max="14" width="0" style="56" hidden="1" customWidth="1"/>
    <col min="15" max="16384" width="9.140625" style="56"/>
  </cols>
  <sheetData>
    <row r="1" spans="1:11" ht="47.25" customHeight="1" x14ac:dyDescent="0.2">
      <c r="A1" s="160" t="s">
        <v>144</v>
      </c>
      <c r="B1" s="160"/>
      <c r="C1" s="160"/>
      <c r="D1" s="160"/>
      <c r="E1" s="160"/>
      <c r="F1" s="160"/>
    </row>
    <row r="2" spans="1:11" ht="18" customHeight="1" x14ac:dyDescent="0.2">
      <c r="A2" s="57"/>
      <c r="B2" s="58"/>
      <c r="F2" s="60"/>
    </row>
    <row r="3" spans="1:11" ht="18" x14ac:dyDescent="0.25">
      <c r="A3" s="57"/>
      <c r="B3" s="58"/>
      <c r="D3" s="161" t="s">
        <v>145</v>
      </c>
      <c r="E3" s="161"/>
      <c r="F3" s="161"/>
      <c r="G3" s="61"/>
    </row>
    <row r="4" spans="1:11" ht="18" customHeight="1" x14ac:dyDescent="0.2">
      <c r="A4" s="57"/>
      <c r="B4" s="58"/>
      <c r="F4" s="60"/>
    </row>
    <row r="5" spans="1:11" x14ac:dyDescent="0.2">
      <c r="A5" s="57"/>
      <c r="F5" s="63" t="s">
        <v>2</v>
      </c>
      <c r="G5" s="162" t="s">
        <v>146</v>
      </c>
      <c r="H5" s="163"/>
      <c r="I5" s="163"/>
      <c r="J5" s="163"/>
      <c r="K5" s="64"/>
    </row>
    <row r="6" spans="1:11" ht="18" customHeight="1" x14ac:dyDescent="0.2">
      <c r="A6" s="164" t="s">
        <v>147</v>
      </c>
      <c r="B6" s="164" t="s">
        <v>139</v>
      </c>
      <c r="C6" s="164" t="s">
        <v>5</v>
      </c>
      <c r="D6" s="164" t="s">
        <v>148</v>
      </c>
      <c r="E6" s="164"/>
      <c r="F6" s="167" t="s">
        <v>149</v>
      </c>
      <c r="H6" s="65" t="s">
        <v>150</v>
      </c>
      <c r="I6" s="170" t="s">
        <v>151</v>
      </c>
      <c r="J6" s="65" t="s">
        <v>150</v>
      </c>
    </row>
    <row r="7" spans="1:11" ht="21" customHeight="1" x14ac:dyDescent="0.2">
      <c r="A7" s="165"/>
      <c r="B7" s="165"/>
      <c r="C7" s="165"/>
      <c r="D7" s="165"/>
      <c r="E7" s="165"/>
      <c r="F7" s="168"/>
      <c r="G7" s="171" t="s">
        <v>152</v>
      </c>
      <c r="H7" s="156" t="s">
        <v>153</v>
      </c>
      <c r="I7" s="170"/>
      <c r="J7" s="65" t="s">
        <v>154</v>
      </c>
    </row>
    <row r="8" spans="1:11" ht="18.75" customHeight="1" x14ac:dyDescent="0.2">
      <c r="A8" s="166"/>
      <c r="B8" s="166"/>
      <c r="C8" s="166"/>
      <c r="D8" s="66" t="s">
        <v>11</v>
      </c>
      <c r="E8" s="66" t="s">
        <v>12</v>
      </c>
      <c r="F8" s="169"/>
      <c r="G8" s="171"/>
      <c r="H8" s="156"/>
      <c r="I8" s="170"/>
    </row>
    <row r="9" spans="1:11" ht="15.75" customHeight="1" x14ac:dyDescent="0.2">
      <c r="A9" s="67" t="s">
        <v>155</v>
      </c>
      <c r="B9" s="67" t="s">
        <v>156</v>
      </c>
      <c r="C9" s="67" t="s">
        <v>157</v>
      </c>
      <c r="D9" s="67" t="s">
        <v>158</v>
      </c>
      <c r="E9" s="67" t="s">
        <v>159</v>
      </c>
      <c r="F9" s="68" t="s">
        <v>160</v>
      </c>
      <c r="G9" s="64">
        <v>1</v>
      </c>
      <c r="H9" s="64">
        <v>2</v>
      </c>
      <c r="I9" s="64">
        <v>3</v>
      </c>
      <c r="J9" s="64">
        <v>4</v>
      </c>
    </row>
    <row r="10" spans="1:11" ht="25.5" customHeight="1" thickBot="1" x14ac:dyDescent="0.25">
      <c r="A10" s="157" t="s">
        <v>161</v>
      </c>
      <c r="B10" s="157"/>
      <c r="C10" s="69">
        <f>C11+C84</f>
        <v>282376915</v>
      </c>
      <c r="D10" s="69">
        <f t="shared" ref="D10:F10" si="0">D11+D84</f>
        <v>220013184.63999999</v>
      </c>
      <c r="E10" s="69">
        <f t="shared" si="0"/>
        <v>176760768.63999999</v>
      </c>
      <c r="F10" s="70">
        <f t="shared" si="0"/>
        <v>325629331</v>
      </c>
      <c r="G10" s="70">
        <f>G11+G84</f>
        <v>244682773</v>
      </c>
      <c r="H10" s="71">
        <f>F10-G10</f>
        <v>80946558</v>
      </c>
      <c r="I10" s="70">
        <f>F21+F27+F28+F29+F51+F58+F64+F65+F66+F67+F68+F69+F70+F71+F72+F73+F76+F77+F83+F93+F98+F101+F138+F144+F150</f>
        <v>80549371</v>
      </c>
      <c r="J10" s="71">
        <f>H10-I10</f>
        <v>397187</v>
      </c>
    </row>
    <row r="11" spans="1:11" ht="25.5" customHeight="1" thickTop="1" thickBot="1" x14ac:dyDescent="0.25">
      <c r="A11" s="158" t="s">
        <v>162</v>
      </c>
      <c r="B11" s="158"/>
      <c r="C11" s="72">
        <v>94840243</v>
      </c>
      <c r="D11" s="72">
        <v>43133654.640000001</v>
      </c>
      <c r="E11" s="72">
        <v>43095536.640000001</v>
      </c>
      <c r="F11" s="72">
        <v>94878361</v>
      </c>
      <c r="G11" s="73">
        <v>54623397</v>
      </c>
      <c r="J11" s="74">
        <v>299901</v>
      </c>
      <c r="K11" s="56" t="s">
        <v>163</v>
      </c>
    </row>
    <row r="12" spans="1:11" ht="14.25" customHeight="1" x14ac:dyDescent="0.2">
      <c r="A12" s="75"/>
      <c r="B12" s="76" t="s">
        <v>164</v>
      </c>
      <c r="C12" s="77"/>
      <c r="D12" s="77"/>
      <c r="E12" s="77"/>
      <c r="F12" s="77"/>
      <c r="J12" s="74">
        <v>97286</v>
      </c>
      <c r="K12" s="56" t="s">
        <v>165</v>
      </c>
    </row>
    <row r="13" spans="1:11" ht="20.25" customHeight="1" x14ac:dyDescent="0.2">
      <c r="A13" s="78" t="s">
        <v>16</v>
      </c>
      <c r="B13" s="79" t="s">
        <v>17</v>
      </c>
      <c r="C13" s="80">
        <v>7940228</v>
      </c>
      <c r="D13" s="80">
        <v>1075710</v>
      </c>
      <c r="E13" s="80">
        <v>2113497</v>
      </c>
      <c r="F13" s="80">
        <v>6902441</v>
      </c>
      <c r="G13" s="81"/>
      <c r="H13" s="82"/>
      <c r="I13" s="82"/>
      <c r="J13" s="74">
        <f>J11+J12</f>
        <v>397187</v>
      </c>
    </row>
    <row r="14" spans="1:11" ht="20.25" customHeight="1" x14ac:dyDescent="0.2">
      <c r="A14" s="83" t="s">
        <v>166</v>
      </c>
      <c r="B14" s="84" t="s">
        <v>37</v>
      </c>
      <c r="C14" s="85">
        <v>7940228</v>
      </c>
      <c r="D14" s="85">
        <v>1075710</v>
      </c>
      <c r="E14" s="85">
        <v>2113497</v>
      </c>
      <c r="F14" s="85">
        <v>6902441</v>
      </c>
      <c r="G14" s="82"/>
      <c r="H14" s="82"/>
      <c r="I14" s="82"/>
      <c r="J14" s="74">
        <f>J10-J13</f>
        <v>0</v>
      </c>
    </row>
    <row r="15" spans="1:11" ht="21" customHeight="1" x14ac:dyDescent="0.2">
      <c r="A15" s="86"/>
      <c r="B15" s="87" t="s">
        <v>167</v>
      </c>
      <c r="C15" s="88">
        <v>7940228</v>
      </c>
      <c r="D15" s="88">
        <v>1075710</v>
      </c>
      <c r="E15" s="88">
        <v>2113497</v>
      </c>
      <c r="F15" s="88">
        <v>6902441</v>
      </c>
      <c r="G15" s="82"/>
      <c r="H15" s="82"/>
      <c r="I15" s="82"/>
    </row>
    <row r="16" spans="1:11" ht="20.25" customHeight="1" x14ac:dyDescent="0.2">
      <c r="A16" s="78" t="s">
        <v>40</v>
      </c>
      <c r="B16" s="79" t="s">
        <v>41</v>
      </c>
      <c r="C16" s="80">
        <v>1446000</v>
      </c>
      <c r="D16" s="80">
        <v>85384</v>
      </c>
      <c r="E16" s="80">
        <v>90384</v>
      </c>
      <c r="F16" s="80">
        <v>1441000</v>
      </c>
      <c r="G16" s="82"/>
      <c r="H16" s="82"/>
      <c r="I16" s="82"/>
    </row>
    <row r="17" spans="1:9" ht="29.25" customHeight="1" x14ac:dyDescent="0.2">
      <c r="A17" s="83" t="s">
        <v>168</v>
      </c>
      <c r="B17" s="89" t="s">
        <v>43</v>
      </c>
      <c r="C17" s="85">
        <v>1446000</v>
      </c>
      <c r="D17" s="85">
        <v>85384</v>
      </c>
      <c r="E17" s="85">
        <v>90384</v>
      </c>
      <c r="F17" s="85">
        <v>1441000</v>
      </c>
      <c r="G17" s="81"/>
      <c r="H17" s="82"/>
      <c r="I17" s="82"/>
    </row>
    <row r="18" spans="1:9" ht="33.75" customHeight="1" x14ac:dyDescent="0.2">
      <c r="A18" s="86"/>
      <c r="B18" s="90" t="s">
        <v>169</v>
      </c>
      <c r="C18" s="88">
        <v>1446000</v>
      </c>
      <c r="D18" s="88">
        <v>85384</v>
      </c>
      <c r="E18" s="88">
        <v>90384</v>
      </c>
      <c r="F18" s="88">
        <v>1441000</v>
      </c>
      <c r="G18" s="82"/>
      <c r="H18" s="82"/>
      <c r="I18" s="82"/>
    </row>
    <row r="19" spans="1:9" ht="20.25" customHeight="1" x14ac:dyDescent="0.2">
      <c r="A19" s="78" t="s">
        <v>170</v>
      </c>
      <c r="B19" s="79" t="s">
        <v>44</v>
      </c>
      <c r="C19" s="80">
        <v>20789285</v>
      </c>
      <c r="D19" s="80">
        <v>6288684</v>
      </c>
      <c r="E19" s="80">
        <v>2616490</v>
      </c>
      <c r="F19" s="80">
        <v>24461479</v>
      </c>
      <c r="G19" s="82"/>
      <c r="H19" s="82"/>
      <c r="I19" s="82"/>
    </row>
    <row r="20" spans="1:9" ht="20.25" customHeight="1" x14ac:dyDescent="0.2">
      <c r="A20" s="83" t="s">
        <v>171</v>
      </c>
      <c r="B20" s="84" t="s">
        <v>45</v>
      </c>
      <c r="C20" s="85">
        <v>2244841</v>
      </c>
      <c r="D20" s="85">
        <v>973214</v>
      </c>
      <c r="E20" s="85">
        <v>2227493</v>
      </c>
      <c r="F20" s="85">
        <v>990562</v>
      </c>
      <c r="G20" s="82"/>
      <c r="H20" s="82"/>
      <c r="I20" s="82"/>
    </row>
    <row r="21" spans="1:9" ht="18" customHeight="1" x14ac:dyDescent="0.2">
      <c r="A21" s="86"/>
      <c r="B21" s="87" t="s">
        <v>172</v>
      </c>
      <c r="C21" s="88">
        <v>10000</v>
      </c>
      <c r="D21" s="88">
        <v>0</v>
      </c>
      <c r="E21" s="88">
        <v>10000</v>
      </c>
      <c r="F21" s="88">
        <v>0</v>
      </c>
      <c r="G21" s="82"/>
      <c r="H21" s="82"/>
      <c r="I21" s="82"/>
    </row>
    <row r="22" spans="1:9" ht="30" customHeight="1" x14ac:dyDescent="0.2">
      <c r="A22" s="86"/>
      <c r="B22" s="91" t="s">
        <v>173</v>
      </c>
      <c r="C22" s="92">
        <v>284841</v>
      </c>
      <c r="D22" s="92">
        <v>96905</v>
      </c>
      <c r="E22" s="92">
        <v>15734</v>
      </c>
      <c r="F22" s="92">
        <v>366012</v>
      </c>
      <c r="G22" s="82"/>
      <c r="H22" s="82"/>
      <c r="I22" s="82"/>
    </row>
    <row r="23" spans="1:9" ht="30.75" customHeight="1" x14ac:dyDescent="0.2">
      <c r="A23" s="86"/>
      <c r="B23" s="91" t="s">
        <v>174</v>
      </c>
      <c r="C23" s="92">
        <v>1500000</v>
      </c>
      <c r="D23" s="92">
        <v>680500</v>
      </c>
      <c r="E23" s="92">
        <v>1697000</v>
      </c>
      <c r="F23" s="92">
        <v>483500</v>
      </c>
      <c r="G23" s="82"/>
      <c r="H23" s="82"/>
      <c r="I23" s="82"/>
    </row>
    <row r="24" spans="1:9" ht="19.5" customHeight="1" x14ac:dyDescent="0.2">
      <c r="A24" s="86"/>
      <c r="B24" s="93" t="s">
        <v>175</v>
      </c>
      <c r="C24" s="92">
        <v>450000</v>
      </c>
      <c r="D24" s="92">
        <v>184759</v>
      </c>
      <c r="E24" s="92">
        <v>504759</v>
      </c>
      <c r="F24" s="92">
        <v>130000</v>
      </c>
      <c r="G24" s="82"/>
      <c r="H24" s="82"/>
      <c r="I24" s="82"/>
    </row>
    <row r="25" spans="1:9" ht="29.25" customHeight="1" x14ac:dyDescent="0.2">
      <c r="A25" s="86"/>
      <c r="B25" s="91" t="s">
        <v>176</v>
      </c>
      <c r="C25" s="92">
        <v>0</v>
      </c>
      <c r="D25" s="92">
        <v>11050</v>
      </c>
      <c r="E25" s="92">
        <v>0</v>
      </c>
      <c r="F25" s="92">
        <v>11050</v>
      </c>
      <c r="G25" s="82"/>
      <c r="H25" s="82"/>
      <c r="I25" s="82"/>
    </row>
    <row r="26" spans="1:9" ht="20.25" customHeight="1" x14ac:dyDescent="0.2">
      <c r="A26" s="94" t="s">
        <v>177</v>
      </c>
      <c r="B26" s="95" t="s">
        <v>99</v>
      </c>
      <c r="C26" s="96">
        <v>18544444</v>
      </c>
      <c r="D26" s="96">
        <v>5315470</v>
      </c>
      <c r="E26" s="96">
        <v>388997</v>
      </c>
      <c r="F26" s="96">
        <v>23470917</v>
      </c>
      <c r="G26" s="82"/>
      <c r="H26" s="82"/>
      <c r="I26" s="82"/>
    </row>
    <row r="27" spans="1:9" ht="21" customHeight="1" x14ac:dyDescent="0.2">
      <c r="A27" s="86"/>
      <c r="B27" s="91" t="s">
        <v>178</v>
      </c>
      <c r="C27" s="92">
        <v>4935000</v>
      </c>
      <c r="D27" s="92">
        <v>947270</v>
      </c>
      <c r="E27" s="92">
        <v>0</v>
      </c>
      <c r="F27" s="92">
        <v>5882270</v>
      </c>
      <c r="G27" s="82"/>
      <c r="H27" s="82"/>
      <c r="I27" s="82"/>
    </row>
    <row r="28" spans="1:9" ht="21" customHeight="1" x14ac:dyDescent="0.2">
      <c r="A28" s="86"/>
      <c r="B28" s="91" t="s">
        <v>179</v>
      </c>
      <c r="C28" s="92">
        <v>10589999</v>
      </c>
      <c r="D28" s="92">
        <v>3467520</v>
      </c>
      <c r="E28" s="92">
        <v>0</v>
      </c>
      <c r="F28" s="92">
        <v>14057519</v>
      </c>
      <c r="G28" s="82"/>
      <c r="H28" s="82"/>
      <c r="I28" s="82"/>
    </row>
    <row r="29" spans="1:9" ht="20.25" customHeight="1" x14ac:dyDescent="0.2">
      <c r="A29" s="86"/>
      <c r="B29" s="91" t="s">
        <v>180</v>
      </c>
      <c r="C29" s="92">
        <v>1230857</v>
      </c>
      <c r="D29" s="92">
        <v>163446</v>
      </c>
      <c r="E29" s="92">
        <v>136106</v>
      </c>
      <c r="F29" s="92">
        <v>1258197</v>
      </c>
      <c r="G29" s="82"/>
      <c r="H29" s="82"/>
      <c r="I29" s="82"/>
    </row>
    <row r="30" spans="1:9" ht="30.75" customHeight="1" x14ac:dyDescent="0.2">
      <c r="A30" s="86"/>
      <c r="B30" s="91" t="s">
        <v>181</v>
      </c>
      <c r="C30" s="92">
        <v>1788588</v>
      </c>
      <c r="D30" s="92">
        <v>726618</v>
      </c>
      <c r="E30" s="92">
        <v>252891</v>
      </c>
      <c r="F30" s="92">
        <v>2262315</v>
      </c>
      <c r="G30" s="82"/>
      <c r="H30" s="82"/>
      <c r="I30" s="82"/>
    </row>
    <row r="31" spans="1:9" ht="28.5" customHeight="1" x14ac:dyDescent="0.2">
      <c r="A31" s="86"/>
      <c r="B31" s="91" t="s">
        <v>182</v>
      </c>
      <c r="C31" s="92">
        <v>0</v>
      </c>
      <c r="D31" s="92">
        <v>10616</v>
      </c>
      <c r="E31" s="92">
        <v>0</v>
      </c>
      <c r="F31" s="92">
        <v>10616</v>
      </c>
      <c r="G31" s="82"/>
      <c r="H31" s="82"/>
      <c r="I31" s="82"/>
    </row>
    <row r="32" spans="1:9" ht="20.25" customHeight="1" x14ac:dyDescent="0.2">
      <c r="A32" s="78" t="s">
        <v>183</v>
      </c>
      <c r="B32" s="79" t="s">
        <v>49</v>
      </c>
      <c r="C32" s="80">
        <v>5143901</v>
      </c>
      <c r="D32" s="80">
        <v>4960146</v>
      </c>
      <c r="E32" s="80">
        <v>4732686</v>
      </c>
      <c r="F32" s="80">
        <v>5371361</v>
      </c>
      <c r="G32" s="82"/>
      <c r="H32" s="82"/>
      <c r="I32" s="82"/>
    </row>
    <row r="33" spans="1:9" ht="18" customHeight="1" x14ac:dyDescent="0.2">
      <c r="A33" s="83" t="s">
        <v>184</v>
      </c>
      <c r="B33" s="84" t="s">
        <v>50</v>
      </c>
      <c r="C33" s="85">
        <v>5143901</v>
      </c>
      <c r="D33" s="85">
        <v>4960146</v>
      </c>
      <c r="E33" s="85">
        <v>4732686</v>
      </c>
      <c r="F33" s="85">
        <v>5371361</v>
      </c>
      <c r="G33" s="82"/>
      <c r="H33" s="82"/>
      <c r="I33" s="82"/>
    </row>
    <row r="34" spans="1:9" ht="44.25" customHeight="1" x14ac:dyDescent="0.2">
      <c r="A34" s="86"/>
      <c r="B34" s="91" t="s">
        <v>185</v>
      </c>
      <c r="C34" s="92">
        <v>411644</v>
      </c>
      <c r="D34" s="92">
        <v>52741</v>
      </c>
      <c r="E34" s="92">
        <v>121691</v>
      </c>
      <c r="F34" s="92">
        <v>342694</v>
      </c>
      <c r="G34" s="82"/>
      <c r="H34" s="82"/>
      <c r="I34" s="82"/>
    </row>
    <row r="35" spans="1:9" ht="30.75" customHeight="1" x14ac:dyDescent="0.2">
      <c r="A35" s="86"/>
      <c r="B35" s="91" t="s">
        <v>186</v>
      </c>
      <c r="C35" s="92">
        <v>482017</v>
      </c>
      <c r="D35" s="92">
        <v>13379</v>
      </c>
      <c r="E35" s="92">
        <v>13379</v>
      </c>
      <c r="F35" s="92">
        <v>482017</v>
      </c>
      <c r="G35" s="82"/>
      <c r="H35" s="82"/>
      <c r="I35" s="82"/>
    </row>
    <row r="36" spans="1:9" ht="31.5" customHeight="1" x14ac:dyDescent="0.2">
      <c r="A36" s="86"/>
      <c r="B36" s="91" t="s">
        <v>187</v>
      </c>
      <c r="C36" s="92">
        <v>1683240</v>
      </c>
      <c r="D36" s="92">
        <v>2236538</v>
      </c>
      <c r="E36" s="92">
        <v>2139003</v>
      </c>
      <c r="F36" s="92">
        <v>1780775</v>
      </c>
      <c r="G36" s="82"/>
      <c r="H36" s="82"/>
      <c r="I36" s="82"/>
    </row>
    <row r="37" spans="1:9" ht="42" customHeight="1" x14ac:dyDescent="0.2">
      <c r="A37" s="86"/>
      <c r="B37" s="91" t="s">
        <v>188</v>
      </c>
      <c r="C37" s="92">
        <v>2567000</v>
      </c>
      <c r="D37" s="92">
        <v>1635192</v>
      </c>
      <c r="E37" s="92">
        <v>2458613</v>
      </c>
      <c r="F37" s="92">
        <v>1743579</v>
      </c>
      <c r="G37" s="82"/>
      <c r="H37" s="82"/>
      <c r="I37" s="82"/>
    </row>
    <row r="38" spans="1:9" ht="30.75" customHeight="1" x14ac:dyDescent="0.2">
      <c r="A38" s="86"/>
      <c r="B38" s="91" t="s">
        <v>189</v>
      </c>
      <c r="C38" s="92">
        <v>0</v>
      </c>
      <c r="D38" s="92">
        <v>1022296</v>
      </c>
      <c r="E38" s="92">
        <v>0</v>
      </c>
      <c r="F38" s="92">
        <v>1022296</v>
      </c>
      <c r="G38" s="82"/>
      <c r="H38" s="82"/>
      <c r="I38" s="82"/>
    </row>
    <row r="39" spans="1:9" ht="20.25" customHeight="1" x14ac:dyDescent="0.2">
      <c r="A39" s="78" t="s">
        <v>190</v>
      </c>
      <c r="B39" s="79" t="s">
        <v>22</v>
      </c>
      <c r="C39" s="80">
        <v>450963</v>
      </c>
      <c r="D39" s="80">
        <v>95486</v>
      </c>
      <c r="E39" s="80">
        <v>233420</v>
      </c>
      <c r="F39" s="80">
        <v>313029</v>
      </c>
      <c r="G39" s="82"/>
      <c r="H39" s="82"/>
      <c r="I39" s="82"/>
    </row>
    <row r="40" spans="1:9" ht="20.25" customHeight="1" x14ac:dyDescent="0.2">
      <c r="A40" s="83" t="s">
        <v>191</v>
      </c>
      <c r="B40" s="97" t="s">
        <v>53</v>
      </c>
      <c r="C40" s="98">
        <v>450963</v>
      </c>
      <c r="D40" s="98">
        <v>95486</v>
      </c>
      <c r="E40" s="98">
        <v>233420</v>
      </c>
      <c r="F40" s="98">
        <v>313029</v>
      </c>
      <c r="G40" s="82"/>
      <c r="H40" s="82"/>
      <c r="I40" s="82"/>
    </row>
    <row r="41" spans="1:9" ht="28.5" customHeight="1" x14ac:dyDescent="0.2">
      <c r="A41" s="86"/>
      <c r="B41" s="91" t="s">
        <v>192</v>
      </c>
      <c r="C41" s="92">
        <v>450963</v>
      </c>
      <c r="D41" s="92">
        <v>95486</v>
      </c>
      <c r="E41" s="92">
        <v>233420</v>
      </c>
      <c r="F41" s="92">
        <v>313029</v>
      </c>
      <c r="G41" s="82"/>
      <c r="H41" s="82"/>
      <c r="I41" s="82"/>
    </row>
    <row r="42" spans="1:9" ht="20.25" customHeight="1" x14ac:dyDescent="0.2">
      <c r="A42" s="78" t="s">
        <v>193</v>
      </c>
      <c r="B42" s="79" t="s">
        <v>55</v>
      </c>
      <c r="C42" s="80">
        <v>25565273</v>
      </c>
      <c r="D42" s="80">
        <v>24900104.640000001</v>
      </c>
      <c r="E42" s="80">
        <v>28978159.640000001</v>
      </c>
      <c r="F42" s="80">
        <v>21487218</v>
      </c>
      <c r="G42" s="82"/>
      <c r="H42" s="82"/>
      <c r="I42" s="82"/>
    </row>
    <row r="43" spans="1:9" ht="20.25" customHeight="1" x14ac:dyDescent="0.2">
      <c r="A43" s="83" t="s">
        <v>194</v>
      </c>
      <c r="B43" s="84" t="s">
        <v>57</v>
      </c>
      <c r="C43" s="85">
        <v>25070589</v>
      </c>
      <c r="D43" s="85">
        <v>24704164.640000001</v>
      </c>
      <c r="E43" s="85">
        <v>28841029.640000001</v>
      </c>
      <c r="F43" s="85">
        <v>20933724</v>
      </c>
      <c r="G43" s="82"/>
      <c r="H43" s="82"/>
      <c r="I43" s="82"/>
    </row>
    <row r="44" spans="1:9" ht="19.5" customHeight="1" x14ac:dyDescent="0.2">
      <c r="A44" s="86"/>
      <c r="B44" s="87" t="s">
        <v>195</v>
      </c>
      <c r="C44" s="88">
        <v>23705765</v>
      </c>
      <c r="D44" s="88">
        <v>22472550.640000001</v>
      </c>
      <c r="E44" s="88">
        <v>26609415.640000001</v>
      </c>
      <c r="F44" s="88">
        <v>19568900</v>
      </c>
      <c r="G44" s="82"/>
      <c r="H44" s="82"/>
      <c r="I44" s="82"/>
    </row>
    <row r="45" spans="1:9" ht="21" customHeight="1" x14ac:dyDescent="0.2">
      <c r="A45" s="86"/>
      <c r="B45" s="93" t="s">
        <v>196</v>
      </c>
      <c r="C45" s="92">
        <v>1049145</v>
      </c>
      <c r="D45" s="92">
        <v>2078825</v>
      </c>
      <c r="E45" s="92">
        <v>2078825</v>
      </c>
      <c r="F45" s="92">
        <v>1049145</v>
      </c>
      <c r="G45" s="82"/>
      <c r="H45" s="82"/>
      <c r="I45" s="82"/>
    </row>
    <row r="46" spans="1:9" ht="20.25" customHeight="1" x14ac:dyDescent="0.2">
      <c r="A46" s="99"/>
      <c r="B46" s="100" t="s">
        <v>197</v>
      </c>
      <c r="C46" s="101">
        <v>315679</v>
      </c>
      <c r="D46" s="101">
        <v>152789</v>
      </c>
      <c r="E46" s="101">
        <v>152789</v>
      </c>
      <c r="F46" s="101">
        <v>315679</v>
      </c>
      <c r="G46" s="82"/>
      <c r="H46" s="82"/>
      <c r="I46" s="82"/>
    </row>
    <row r="47" spans="1:9" ht="18" customHeight="1" x14ac:dyDescent="0.2">
      <c r="A47" s="94" t="s">
        <v>198</v>
      </c>
      <c r="B47" s="95" t="s">
        <v>58</v>
      </c>
      <c r="C47" s="96">
        <v>489440</v>
      </c>
      <c r="D47" s="96">
        <v>119622</v>
      </c>
      <c r="E47" s="96">
        <v>119622</v>
      </c>
      <c r="F47" s="96">
        <v>489440</v>
      </c>
      <c r="G47" s="82"/>
      <c r="H47" s="82"/>
      <c r="I47" s="82"/>
    </row>
    <row r="48" spans="1:9" ht="28.5" customHeight="1" x14ac:dyDescent="0.2">
      <c r="A48" s="86"/>
      <c r="B48" s="90" t="s">
        <v>199</v>
      </c>
      <c r="C48" s="88">
        <v>489440</v>
      </c>
      <c r="D48" s="88">
        <v>119622</v>
      </c>
      <c r="E48" s="88">
        <v>119622</v>
      </c>
      <c r="F48" s="88">
        <v>489440</v>
      </c>
      <c r="G48" s="82"/>
      <c r="H48" s="82"/>
      <c r="I48" s="82"/>
    </row>
    <row r="49" spans="1:9" ht="18" customHeight="1" x14ac:dyDescent="0.2">
      <c r="A49" s="94" t="s">
        <v>200</v>
      </c>
      <c r="B49" s="95" t="s">
        <v>21</v>
      </c>
      <c r="C49" s="96">
        <v>5244</v>
      </c>
      <c r="D49" s="96">
        <v>76318</v>
      </c>
      <c r="E49" s="96">
        <v>17508</v>
      </c>
      <c r="F49" s="96">
        <v>64054</v>
      </c>
      <c r="G49" s="82"/>
      <c r="H49" s="82"/>
      <c r="I49" s="82"/>
    </row>
    <row r="50" spans="1:9" ht="39.75" customHeight="1" x14ac:dyDescent="0.2">
      <c r="A50" s="86"/>
      <c r="B50" s="90" t="s">
        <v>201</v>
      </c>
      <c r="C50" s="88">
        <v>5244</v>
      </c>
      <c r="D50" s="88">
        <v>5338</v>
      </c>
      <c r="E50" s="88">
        <v>6959</v>
      </c>
      <c r="F50" s="88">
        <v>3623</v>
      </c>
      <c r="G50" s="82"/>
      <c r="H50" s="82"/>
      <c r="I50" s="82"/>
    </row>
    <row r="51" spans="1:9" ht="27.75" customHeight="1" x14ac:dyDescent="0.2">
      <c r="A51" s="86"/>
      <c r="B51" s="91" t="s">
        <v>202</v>
      </c>
      <c r="C51" s="92">
        <v>0</v>
      </c>
      <c r="D51" s="92">
        <v>70980</v>
      </c>
      <c r="E51" s="92">
        <v>10549</v>
      </c>
      <c r="F51" s="92">
        <v>60431</v>
      </c>
      <c r="G51" s="82"/>
      <c r="H51" s="82"/>
      <c r="I51" s="82"/>
    </row>
    <row r="52" spans="1:9" ht="17.25" customHeight="1" x14ac:dyDescent="0.2">
      <c r="A52" s="78" t="s">
        <v>203</v>
      </c>
      <c r="B52" s="79" t="s">
        <v>24</v>
      </c>
      <c r="C52" s="80">
        <v>0</v>
      </c>
      <c r="D52" s="80">
        <v>401086</v>
      </c>
      <c r="E52" s="80">
        <v>105309</v>
      </c>
      <c r="F52" s="80">
        <v>295777</v>
      </c>
      <c r="G52" s="82"/>
      <c r="H52" s="82"/>
      <c r="I52" s="82"/>
    </row>
    <row r="53" spans="1:9" ht="20.25" customHeight="1" x14ac:dyDescent="0.2">
      <c r="A53" s="83" t="s">
        <v>204</v>
      </c>
      <c r="B53" s="84" t="s">
        <v>27</v>
      </c>
      <c r="C53" s="85">
        <v>0</v>
      </c>
      <c r="D53" s="85">
        <v>18122</v>
      </c>
      <c r="E53" s="85">
        <v>1622</v>
      </c>
      <c r="F53" s="85">
        <v>16500</v>
      </c>
      <c r="G53" s="82"/>
      <c r="H53" s="82"/>
      <c r="I53" s="82"/>
    </row>
    <row r="54" spans="1:9" ht="27" customHeight="1" x14ac:dyDescent="0.2">
      <c r="A54" s="86"/>
      <c r="B54" s="90" t="s">
        <v>205</v>
      </c>
      <c r="C54" s="88">
        <v>0</v>
      </c>
      <c r="D54" s="88">
        <v>18122</v>
      </c>
      <c r="E54" s="88">
        <v>1622</v>
      </c>
      <c r="F54" s="88">
        <v>16500</v>
      </c>
      <c r="G54" s="82"/>
      <c r="H54" s="82"/>
      <c r="I54" s="82"/>
    </row>
    <row r="55" spans="1:9" ht="18.75" customHeight="1" x14ac:dyDescent="0.2">
      <c r="A55" s="94" t="s">
        <v>206</v>
      </c>
      <c r="B55" s="95" t="s">
        <v>21</v>
      </c>
      <c r="C55" s="96">
        <v>0</v>
      </c>
      <c r="D55" s="96">
        <v>382964</v>
      </c>
      <c r="E55" s="96">
        <v>103687</v>
      </c>
      <c r="F55" s="96">
        <v>279277</v>
      </c>
      <c r="G55" s="82"/>
      <c r="H55" s="82"/>
      <c r="I55" s="82"/>
    </row>
    <row r="56" spans="1:9" ht="42.75" customHeight="1" x14ac:dyDescent="0.2">
      <c r="A56" s="86"/>
      <c r="B56" s="90" t="s">
        <v>207</v>
      </c>
      <c r="C56" s="88">
        <v>0</v>
      </c>
      <c r="D56" s="88">
        <v>75373</v>
      </c>
      <c r="E56" s="88">
        <v>15646</v>
      </c>
      <c r="F56" s="88">
        <v>59727</v>
      </c>
      <c r="G56" s="82"/>
      <c r="H56" s="82"/>
      <c r="I56" s="82"/>
    </row>
    <row r="57" spans="1:9" ht="17.25" customHeight="1" x14ac:dyDescent="0.2">
      <c r="A57" s="86"/>
      <c r="B57" s="93" t="s">
        <v>208</v>
      </c>
      <c r="C57" s="92">
        <v>0</v>
      </c>
      <c r="D57" s="92">
        <v>231099</v>
      </c>
      <c r="E57" s="92">
        <v>85509</v>
      </c>
      <c r="F57" s="92">
        <v>145590</v>
      </c>
      <c r="G57" s="82"/>
      <c r="H57" s="82"/>
      <c r="I57" s="82"/>
    </row>
    <row r="58" spans="1:9" ht="26.25" customHeight="1" x14ac:dyDescent="0.2">
      <c r="A58" s="86"/>
      <c r="B58" s="91" t="s">
        <v>209</v>
      </c>
      <c r="C58" s="92">
        <v>0</v>
      </c>
      <c r="D58" s="92">
        <v>76492</v>
      </c>
      <c r="E58" s="92">
        <v>2532</v>
      </c>
      <c r="F58" s="92">
        <v>73960</v>
      </c>
      <c r="G58" s="82"/>
      <c r="H58" s="82"/>
      <c r="I58" s="82"/>
    </row>
    <row r="59" spans="1:9" ht="20.25" customHeight="1" x14ac:dyDescent="0.2">
      <c r="A59" s="78" t="s">
        <v>210</v>
      </c>
      <c r="B59" s="79" t="s">
        <v>76</v>
      </c>
      <c r="C59" s="80">
        <v>33504593</v>
      </c>
      <c r="D59" s="80">
        <v>5083431</v>
      </c>
      <c r="E59" s="80">
        <v>4079772</v>
      </c>
      <c r="F59" s="80">
        <v>34508252</v>
      </c>
      <c r="G59" s="82"/>
      <c r="H59" s="82"/>
      <c r="I59" s="82"/>
    </row>
    <row r="60" spans="1:9" ht="20.25" customHeight="1" x14ac:dyDescent="0.2">
      <c r="A60" s="83" t="s">
        <v>211</v>
      </c>
      <c r="B60" s="84" t="s">
        <v>79</v>
      </c>
      <c r="C60" s="85">
        <v>10745882</v>
      </c>
      <c r="D60" s="85">
        <v>816644</v>
      </c>
      <c r="E60" s="85">
        <v>117244</v>
      </c>
      <c r="F60" s="85">
        <v>11445282</v>
      </c>
      <c r="G60" s="82"/>
      <c r="H60" s="82"/>
      <c r="I60" s="82"/>
    </row>
    <row r="61" spans="1:9" ht="15.75" customHeight="1" x14ac:dyDescent="0.2">
      <c r="A61" s="86"/>
      <c r="B61" s="87" t="s">
        <v>212</v>
      </c>
      <c r="C61" s="88">
        <v>9788882</v>
      </c>
      <c r="D61" s="88">
        <v>816644</v>
      </c>
      <c r="E61" s="88">
        <v>117244</v>
      </c>
      <c r="F61" s="88">
        <v>10488282</v>
      </c>
      <c r="G61" s="82"/>
      <c r="H61" s="82"/>
      <c r="I61" s="82"/>
    </row>
    <row r="62" spans="1:9" ht="26.25" customHeight="1" x14ac:dyDescent="0.2">
      <c r="A62" s="86"/>
      <c r="B62" s="91" t="s">
        <v>213</v>
      </c>
      <c r="C62" s="92">
        <v>957000</v>
      </c>
      <c r="D62" s="92">
        <v>0</v>
      </c>
      <c r="E62" s="92">
        <v>0</v>
      </c>
      <c r="F62" s="92">
        <v>957000</v>
      </c>
      <c r="G62" s="82"/>
      <c r="H62" s="82"/>
      <c r="I62" s="82"/>
    </row>
    <row r="63" spans="1:9" ht="17.25" customHeight="1" x14ac:dyDescent="0.2">
      <c r="A63" s="94" t="s">
        <v>214</v>
      </c>
      <c r="B63" s="95" t="s">
        <v>21</v>
      </c>
      <c r="C63" s="96">
        <v>22758711</v>
      </c>
      <c r="D63" s="96">
        <v>4266787</v>
      </c>
      <c r="E63" s="96">
        <v>3962528</v>
      </c>
      <c r="F63" s="96">
        <v>23062970</v>
      </c>
      <c r="G63" s="82"/>
      <c r="H63" s="82"/>
      <c r="I63" s="82"/>
    </row>
    <row r="64" spans="1:9" ht="15" customHeight="1" x14ac:dyDescent="0.2">
      <c r="A64" s="86"/>
      <c r="B64" s="87" t="s">
        <v>215</v>
      </c>
      <c r="C64" s="88">
        <v>1719650</v>
      </c>
      <c r="D64" s="88">
        <v>0</v>
      </c>
      <c r="E64" s="88">
        <v>133945</v>
      </c>
      <c r="F64" s="88">
        <v>1585705</v>
      </c>
      <c r="G64" s="82"/>
      <c r="H64" s="82"/>
      <c r="I64" s="82"/>
    </row>
    <row r="65" spans="1:9" ht="15" customHeight="1" x14ac:dyDescent="0.2">
      <c r="A65" s="86"/>
      <c r="B65" s="93" t="s">
        <v>216</v>
      </c>
      <c r="C65" s="92">
        <v>4415500</v>
      </c>
      <c r="D65" s="92">
        <v>653658</v>
      </c>
      <c r="E65" s="92">
        <v>11972</v>
      </c>
      <c r="F65" s="92">
        <v>5057186</v>
      </c>
      <c r="G65" s="82"/>
      <c r="H65" s="82"/>
      <c r="I65" s="82"/>
    </row>
    <row r="66" spans="1:9" ht="15" customHeight="1" x14ac:dyDescent="0.2">
      <c r="A66" s="86"/>
      <c r="B66" s="93" t="s">
        <v>217</v>
      </c>
      <c r="C66" s="92">
        <v>1500</v>
      </c>
      <c r="D66" s="92">
        <v>11972</v>
      </c>
      <c r="E66" s="92">
        <v>0</v>
      </c>
      <c r="F66" s="92">
        <v>13472</v>
      </c>
      <c r="G66" s="82"/>
      <c r="H66" s="82"/>
      <c r="I66" s="82"/>
    </row>
    <row r="67" spans="1:9" ht="15" customHeight="1" x14ac:dyDescent="0.2">
      <c r="A67" s="86"/>
      <c r="B67" s="93" t="s">
        <v>218</v>
      </c>
      <c r="C67" s="92">
        <v>3969477</v>
      </c>
      <c r="D67" s="92">
        <v>186895</v>
      </c>
      <c r="E67" s="92">
        <v>385595</v>
      </c>
      <c r="F67" s="92">
        <v>3770777</v>
      </c>
      <c r="G67" s="82"/>
      <c r="H67" s="82"/>
      <c r="I67" s="82"/>
    </row>
    <row r="68" spans="1:9" ht="15" customHeight="1" x14ac:dyDescent="0.2">
      <c r="A68" s="86"/>
      <c r="B68" s="93" t="s">
        <v>219</v>
      </c>
      <c r="C68" s="92">
        <v>11403</v>
      </c>
      <c r="D68" s="92">
        <v>8100</v>
      </c>
      <c r="E68" s="92">
        <v>728</v>
      </c>
      <c r="F68" s="92">
        <v>18775</v>
      </c>
      <c r="G68" s="82"/>
      <c r="H68" s="82"/>
      <c r="I68" s="82"/>
    </row>
    <row r="69" spans="1:9" ht="15" customHeight="1" x14ac:dyDescent="0.2">
      <c r="A69" s="86"/>
      <c r="B69" s="93" t="s">
        <v>220</v>
      </c>
      <c r="C69" s="92">
        <v>4382330</v>
      </c>
      <c r="D69" s="92">
        <v>680000</v>
      </c>
      <c r="E69" s="92">
        <v>824121</v>
      </c>
      <c r="F69" s="92">
        <v>4238209</v>
      </c>
      <c r="G69" s="82"/>
      <c r="H69" s="82"/>
      <c r="I69" s="82"/>
    </row>
    <row r="70" spans="1:9" ht="15" customHeight="1" x14ac:dyDescent="0.2">
      <c r="A70" s="86"/>
      <c r="B70" s="93" t="s">
        <v>221</v>
      </c>
      <c r="C70" s="92">
        <v>1735424</v>
      </c>
      <c r="D70" s="92">
        <v>143322</v>
      </c>
      <c r="E70" s="92">
        <v>717839</v>
      </c>
      <c r="F70" s="92">
        <v>1160907</v>
      </c>
      <c r="G70" s="82"/>
      <c r="H70" s="82"/>
      <c r="I70" s="82"/>
    </row>
    <row r="71" spans="1:9" ht="15" customHeight="1" x14ac:dyDescent="0.2">
      <c r="A71" s="86"/>
      <c r="B71" s="93" t="s">
        <v>222</v>
      </c>
      <c r="C71" s="92">
        <v>451635</v>
      </c>
      <c r="D71" s="92">
        <v>153585</v>
      </c>
      <c r="E71" s="92">
        <v>156538</v>
      </c>
      <c r="F71" s="92">
        <v>448682</v>
      </c>
      <c r="G71" s="82"/>
      <c r="H71" s="82"/>
      <c r="I71" s="82"/>
    </row>
    <row r="72" spans="1:9" ht="15" customHeight="1" x14ac:dyDescent="0.2">
      <c r="A72" s="86"/>
      <c r="B72" s="93" t="s">
        <v>223</v>
      </c>
      <c r="C72" s="92">
        <v>290095</v>
      </c>
      <c r="D72" s="92">
        <v>53635</v>
      </c>
      <c r="E72" s="92">
        <v>52321</v>
      </c>
      <c r="F72" s="92">
        <v>291409</v>
      </c>
      <c r="G72" s="82"/>
      <c r="H72" s="82"/>
      <c r="I72" s="82"/>
    </row>
    <row r="73" spans="1:9" ht="15" customHeight="1" x14ac:dyDescent="0.2">
      <c r="A73" s="86"/>
      <c r="B73" s="93" t="s">
        <v>224</v>
      </c>
      <c r="C73" s="92">
        <v>381900</v>
      </c>
      <c r="D73" s="92">
        <v>70450</v>
      </c>
      <c r="E73" s="92">
        <v>100649</v>
      </c>
      <c r="F73" s="92">
        <v>351701</v>
      </c>
      <c r="G73" s="82"/>
      <c r="H73" s="82"/>
      <c r="I73" s="82"/>
    </row>
    <row r="74" spans="1:9" ht="26.25" customHeight="1" x14ac:dyDescent="0.2">
      <c r="A74" s="86"/>
      <c r="B74" s="91" t="s">
        <v>225</v>
      </c>
      <c r="C74" s="92">
        <v>890985</v>
      </c>
      <c r="D74" s="92">
        <v>45248</v>
      </c>
      <c r="E74" s="92">
        <v>91062</v>
      </c>
      <c r="F74" s="92">
        <v>845171</v>
      </c>
      <c r="G74" s="82"/>
      <c r="H74" s="82"/>
      <c r="I74" s="82"/>
    </row>
    <row r="75" spans="1:9" ht="15.75" customHeight="1" x14ac:dyDescent="0.2">
      <c r="A75" s="86"/>
      <c r="B75" s="93" t="s">
        <v>226</v>
      </c>
      <c r="C75" s="92">
        <v>37900</v>
      </c>
      <c r="D75" s="92">
        <v>373</v>
      </c>
      <c r="E75" s="92">
        <v>373</v>
      </c>
      <c r="F75" s="92">
        <v>37900</v>
      </c>
      <c r="G75" s="82"/>
      <c r="H75" s="82"/>
      <c r="I75" s="82"/>
    </row>
    <row r="76" spans="1:9" ht="15.75" customHeight="1" x14ac:dyDescent="0.2">
      <c r="A76" s="86"/>
      <c r="B76" s="93" t="s">
        <v>227</v>
      </c>
      <c r="C76" s="92">
        <v>475579</v>
      </c>
      <c r="D76" s="92">
        <v>350368</v>
      </c>
      <c r="E76" s="92">
        <v>981</v>
      </c>
      <c r="F76" s="92">
        <v>824966</v>
      </c>
      <c r="G76" s="82"/>
      <c r="H76" s="82"/>
      <c r="I76" s="82"/>
    </row>
    <row r="77" spans="1:9" ht="15.75" customHeight="1" x14ac:dyDescent="0.2">
      <c r="A77" s="86"/>
      <c r="B77" s="93" t="s">
        <v>228</v>
      </c>
      <c r="C77" s="92">
        <v>1095333</v>
      </c>
      <c r="D77" s="92">
        <v>101755</v>
      </c>
      <c r="E77" s="92">
        <v>231380</v>
      </c>
      <c r="F77" s="92">
        <v>965708</v>
      </c>
      <c r="G77" s="82"/>
      <c r="H77" s="82"/>
      <c r="I77" s="82"/>
    </row>
    <row r="78" spans="1:9" ht="29.25" customHeight="1" x14ac:dyDescent="0.2">
      <c r="A78" s="86"/>
      <c r="B78" s="91" t="s">
        <v>229</v>
      </c>
      <c r="C78" s="92">
        <v>2900000</v>
      </c>
      <c r="D78" s="92">
        <v>273431</v>
      </c>
      <c r="E78" s="92">
        <v>1254920</v>
      </c>
      <c r="F78" s="92">
        <v>1918511</v>
      </c>
      <c r="G78" s="82"/>
      <c r="H78" s="82"/>
      <c r="I78" s="82"/>
    </row>
    <row r="79" spans="1:9" ht="15.75" customHeight="1" x14ac:dyDescent="0.2">
      <c r="A79" s="86"/>
      <c r="B79" s="93" t="s">
        <v>230</v>
      </c>
      <c r="C79" s="92">
        <v>0</v>
      </c>
      <c r="D79" s="92">
        <v>1125840</v>
      </c>
      <c r="E79" s="92">
        <v>104</v>
      </c>
      <c r="F79" s="92">
        <v>1125736</v>
      </c>
      <c r="G79" s="82"/>
      <c r="H79" s="82"/>
      <c r="I79" s="82"/>
    </row>
    <row r="80" spans="1:9" ht="28.5" customHeight="1" x14ac:dyDescent="0.2">
      <c r="A80" s="86"/>
      <c r="B80" s="91" t="s">
        <v>231</v>
      </c>
      <c r="C80" s="92">
        <v>0</v>
      </c>
      <c r="D80" s="92">
        <v>408155</v>
      </c>
      <c r="E80" s="92">
        <v>0</v>
      </c>
      <c r="F80" s="92">
        <v>408155</v>
      </c>
      <c r="G80" s="82"/>
      <c r="H80" s="82"/>
      <c r="I80" s="82"/>
    </row>
    <row r="81" spans="1:10" ht="19.5" customHeight="1" x14ac:dyDescent="0.2">
      <c r="A81" s="78" t="s">
        <v>232</v>
      </c>
      <c r="B81" s="79" t="s">
        <v>89</v>
      </c>
      <c r="C81" s="80">
        <v>0</v>
      </c>
      <c r="D81" s="80">
        <v>243623</v>
      </c>
      <c r="E81" s="80">
        <v>145819</v>
      </c>
      <c r="F81" s="80">
        <v>97804</v>
      </c>
      <c r="G81" s="82"/>
      <c r="H81" s="82"/>
      <c r="I81" s="82"/>
    </row>
    <row r="82" spans="1:10" ht="18" customHeight="1" x14ac:dyDescent="0.2">
      <c r="A82" s="83" t="s">
        <v>233</v>
      </c>
      <c r="B82" s="84" t="s">
        <v>21</v>
      </c>
      <c r="C82" s="85">
        <v>0</v>
      </c>
      <c r="D82" s="85">
        <v>243623</v>
      </c>
      <c r="E82" s="85">
        <v>145819</v>
      </c>
      <c r="F82" s="85">
        <v>97804</v>
      </c>
      <c r="G82" s="82"/>
      <c r="H82" s="82"/>
      <c r="I82" s="82"/>
    </row>
    <row r="83" spans="1:10" ht="17.25" customHeight="1" x14ac:dyDescent="0.2">
      <c r="A83" s="99"/>
      <c r="B83" s="102" t="s">
        <v>234</v>
      </c>
      <c r="C83" s="103">
        <v>0</v>
      </c>
      <c r="D83" s="103">
        <v>243623</v>
      </c>
      <c r="E83" s="103">
        <v>145819</v>
      </c>
      <c r="F83" s="103">
        <v>97804</v>
      </c>
      <c r="G83" s="82"/>
      <c r="H83" s="82"/>
      <c r="I83" s="82"/>
    </row>
    <row r="84" spans="1:10" ht="21.75" customHeight="1" thickBot="1" x14ac:dyDescent="0.25">
      <c r="A84" s="159" t="s">
        <v>235</v>
      </c>
      <c r="B84" s="159"/>
      <c r="C84" s="104">
        <v>187536672</v>
      </c>
      <c r="D84" s="104">
        <v>176879530</v>
      </c>
      <c r="E84" s="104">
        <v>133665232</v>
      </c>
      <c r="F84" s="104">
        <v>230750970</v>
      </c>
      <c r="G84" s="105">
        <v>190059376</v>
      </c>
      <c r="H84" s="82"/>
      <c r="I84" s="82"/>
    </row>
    <row r="85" spans="1:10" ht="12.75" customHeight="1" x14ac:dyDescent="0.2">
      <c r="A85" s="75"/>
      <c r="B85" s="76" t="s">
        <v>15</v>
      </c>
      <c r="C85" s="77"/>
      <c r="D85" s="77"/>
      <c r="E85" s="77"/>
      <c r="F85" s="77"/>
      <c r="J85" s="74"/>
    </row>
    <row r="86" spans="1:10" ht="18" customHeight="1" x14ac:dyDescent="0.2">
      <c r="A86" s="78" t="s">
        <v>16</v>
      </c>
      <c r="B86" s="79" t="s">
        <v>17</v>
      </c>
      <c r="C86" s="80">
        <v>31119355</v>
      </c>
      <c r="D86" s="80">
        <v>25124810</v>
      </c>
      <c r="E86" s="80">
        <v>2039557</v>
      </c>
      <c r="F86" s="80">
        <v>54204608</v>
      </c>
      <c r="G86" s="82"/>
      <c r="H86" s="82"/>
      <c r="I86" s="82"/>
    </row>
    <row r="87" spans="1:10" ht="20.25" customHeight="1" x14ac:dyDescent="0.2">
      <c r="A87" s="83" t="s">
        <v>236</v>
      </c>
      <c r="B87" s="84" t="s">
        <v>19</v>
      </c>
      <c r="C87" s="85">
        <v>31070155</v>
      </c>
      <c r="D87" s="85">
        <v>25124810</v>
      </c>
      <c r="E87" s="85">
        <v>1999557</v>
      </c>
      <c r="F87" s="85">
        <v>54195408</v>
      </c>
      <c r="G87" s="82"/>
      <c r="H87" s="82"/>
      <c r="I87" s="82"/>
    </row>
    <row r="88" spans="1:10" ht="15.75" customHeight="1" x14ac:dyDescent="0.2">
      <c r="A88" s="86"/>
      <c r="B88" s="87" t="s">
        <v>237</v>
      </c>
      <c r="C88" s="88">
        <v>17479000</v>
      </c>
      <c r="D88" s="88">
        <v>4519485</v>
      </c>
      <c r="E88" s="88">
        <v>71690</v>
      </c>
      <c r="F88" s="88">
        <v>21926795</v>
      </c>
      <c r="G88" s="106">
        <v>21626894</v>
      </c>
      <c r="H88" s="81">
        <f>F88-G88</f>
        <v>299901</v>
      </c>
      <c r="I88" s="82"/>
    </row>
    <row r="89" spans="1:10" ht="43.5" customHeight="1" x14ac:dyDescent="0.2">
      <c r="A89" s="86"/>
      <c r="B89" s="91" t="s">
        <v>238</v>
      </c>
      <c r="C89" s="92">
        <v>3965846</v>
      </c>
      <c r="D89" s="92">
        <v>0</v>
      </c>
      <c r="E89" s="92">
        <v>0</v>
      </c>
      <c r="F89" s="92">
        <v>3965846</v>
      </c>
      <c r="G89" s="82"/>
      <c r="H89" s="82"/>
      <c r="I89" s="82"/>
    </row>
    <row r="90" spans="1:10" ht="29.25" customHeight="1" x14ac:dyDescent="0.2">
      <c r="A90" s="86"/>
      <c r="B90" s="91" t="s">
        <v>239</v>
      </c>
      <c r="C90" s="92">
        <v>3358468</v>
      </c>
      <c r="D90" s="92">
        <v>0</v>
      </c>
      <c r="E90" s="92">
        <v>0</v>
      </c>
      <c r="F90" s="92">
        <v>3358468</v>
      </c>
      <c r="G90" s="82"/>
      <c r="H90" s="82"/>
      <c r="I90" s="82"/>
    </row>
    <row r="91" spans="1:10" ht="31.5" customHeight="1" x14ac:dyDescent="0.2">
      <c r="A91" s="86"/>
      <c r="B91" s="91" t="s">
        <v>240</v>
      </c>
      <c r="C91" s="92">
        <v>3118514</v>
      </c>
      <c r="D91" s="92">
        <v>0</v>
      </c>
      <c r="E91" s="92">
        <v>112812</v>
      </c>
      <c r="F91" s="92">
        <v>3005702</v>
      </c>
      <c r="G91" s="82"/>
      <c r="H91" s="82"/>
      <c r="I91" s="82"/>
    </row>
    <row r="92" spans="1:10" ht="30.75" customHeight="1" x14ac:dyDescent="0.2">
      <c r="A92" s="86"/>
      <c r="B92" s="91" t="s">
        <v>241</v>
      </c>
      <c r="C92" s="92">
        <v>3148327</v>
      </c>
      <c r="D92" s="92">
        <v>0</v>
      </c>
      <c r="E92" s="92">
        <v>1815055</v>
      </c>
      <c r="F92" s="92">
        <v>1333272</v>
      </c>
      <c r="G92" s="82"/>
      <c r="H92" s="82"/>
      <c r="I92" s="82"/>
    </row>
    <row r="93" spans="1:10" ht="30.75" customHeight="1" x14ac:dyDescent="0.2">
      <c r="A93" s="99"/>
      <c r="B93" s="107" t="s">
        <v>242</v>
      </c>
      <c r="C93" s="101">
        <v>0</v>
      </c>
      <c r="D93" s="101">
        <v>20605325</v>
      </c>
      <c r="E93" s="101">
        <v>0</v>
      </c>
      <c r="F93" s="101">
        <v>20605325</v>
      </c>
      <c r="G93" s="82"/>
      <c r="H93" s="82"/>
      <c r="I93" s="82"/>
    </row>
    <row r="94" spans="1:10" ht="17.25" customHeight="1" x14ac:dyDescent="0.2">
      <c r="A94" s="94" t="s">
        <v>166</v>
      </c>
      <c r="B94" s="108" t="s">
        <v>37</v>
      </c>
      <c r="C94" s="109">
        <v>49200</v>
      </c>
      <c r="D94" s="109">
        <v>0</v>
      </c>
      <c r="E94" s="109">
        <v>40000</v>
      </c>
      <c r="F94" s="109">
        <v>9200</v>
      </c>
      <c r="G94" s="82"/>
      <c r="H94" s="82"/>
      <c r="I94" s="82"/>
    </row>
    <row r="95" spans="1:10" ht="26.25" customHeight="1" x14ac:dyDescent="0.2">
      <c r="A95" s="86"/>
      <c r="B95" s="90" t="s">
        <v>243</v>
      </c>
      <c r="C95" s="88">
        <v>49200</v>
      </c>
      <c r="D95" s="88">
        <v>0</v>
      </c>
      <c r="E95" s="88">
        <v>40000</v>
      </c>
      <c r="F95" s="88">
        <v>9200</v>
      </c>
      <c r="G95" s="82"/>
      <c r="H95" s="82"/>
      <c r="I95" s="82"/>
    </row>
    <row r="96" spans="1:10" ht="18.75" customHeight="1" x14ac:dyDescent="0.2">
      <c r="A96" s="78" t="s">
        <v>170</v>
      </c>
      <c r="B96" s="79" t="s">
        <v>44</v>
      </c>
      <c r="C96" s="80">
        <v>2000000</v>
      </c>
      <c r="D96" s="80">
        <v>827087</v>
      </c>
      <c r="E96" s="80">
        <v>0</v>
      </c>
      <c r="F96" s="80">
        <v>2827087</v>
      </c>
      <c r="G96" s="82"/>
      <c r="H96" s="82"/>
      <c r="I96" s="82"/>
    </row>
    <row r="97" spans="1:9" ht="18" customHeight="1" x14ac:dyDescent="0.2">
      <c r="A97" s="83" t="s">
        <v>171</v>
      </c>
      <c r="B97" s="108" t="s">
        <v>45</v>
      </c>
      <c r="C97" s="109">
        <v>2000000</v>
      </c>
      <c r="D97" s="109">
        <v>827087</v>
      </c>
      <c r="E97" s="109">
        <v>0</v>
      </c>
      <c r="F97" s="109">
        <v>2827087</v>
      </c>
      <c r="G97" s="82"/>
      <c r="H97" s="82"/>
      <c r="I97" s="82"/>
    </row>
    <row r="98" spans="1:9" ht="12.75" customHeight="1" x14ac:dyDescent="0.2">
      <c r="A98" s="86"/>
      <c r="B98" s="87" t="s">
        <v>244</v>
      </c>
      <c r="C98" s="88">
        <v>2000000</v>
      </c>
      <c r="D98" s="88">
        <v>827087</v>
      </c>
      <c r="E98" s="88">
        <v>0</v>
      </c>
      <c r="F98" s="88">
        <v>2827087</v>
      </c>
      <c r="G98" s="82"/>
      <c r="H98" s="82"/>
      <c r="I98" s="82"/>
    </row>
    <row r="99" spans="1:9" ht="18" customHeight="1" x14ac:dyDescent="0.2">
      <c r="A99" s="78" t="s">
        <v>245</v>
      </c>
      <c r="B99" s="79" t="s">
        <v>100</v>
      </c>
      <c r="C99" s="80">
        <v>0</v>
      </c>
      <c r="D99" s="80">
        <v>1780271</v>
      </c>
      <c r="E99" s="80">
        <v>0</v>
      </c>
      <c r="F99" s="80">
        <v>1780271</v>
      </c>
      <c r="G99" s="82"/>
      <c r="H99" s="82"/>
      <c r="I99" s="82"/>
    </row>
    <row r="100" spans="1:9" ht="15.75" customHeight="1" x14ac:dyDescent="0.2">
      <c r="A100" s="83" t="s">
        <v>246</v>
      </c>
      <c r="B100" s="108" t="s">
        <v>21</v>
      </c>
      <c r="C100" s="109">
        <v>0</v>
      </c>
      <c r="D100" s="109">
        <v>1780271</v>
      </c>
      <c r="E100" s="109">
        <v>0</v>
      </c>
      <c r="F100" s="109">
        <v>1780271</v>
      </c>
      <c r="G100" s="82"/>
      <c r="H100" s="82"/>
      <c r="I100" s="82"/>
    </row>
    <row r="101" spans="1:9" ht="13.5" customHeight="1" x14ac:dyDescent="0.2">
      <c r="A101" s="86"/>
      <c r="B101" s="87" t="s">
        <v>247</v>
      </c>
      <c r="C101" s="88">
        <v>0</v>
      </c>
      <c r="D101" s="88">
        <v>1780271</v>
      </c>
      <c r="E101" s="88">
        <v>0</v>
      </c>
      <c r="F101" s="88">
        <v>1780271</v>
      </c>
      <c r="G101" s="82"/>
      <c r="H101" s="82"/>
      <c r="I101" s="82"/>
    </row>
    <row r="102" spans="1:9" ht="16.5" customHeight="1" x14ac:dyDescent="0.2">
      <c r="A102" s="78" t="s">
        <v>248</v>
      </c>
      <c r="B102" s="79" t="s">
        <v>20</v>
      </c>
      <c r="C102" s="80">
        <v>154064376</v>
      </c>
      <c r="D102" s="80">
        <v>133651382</v>
      </c>
      <c r="E102" s="80">
        <v>131600675</v>
      </c>
      <c r="F102" s="80">
        <v>156115083</v>
      </c>
      <c r="G102" s="82"/>
      <c r="H102" s="82"/>
      <c r="I102" s="82"/>
    </row>
    <row r="103" spans="1:9" ht="16.5" customHeight="1" x14ac:dyDescent="0.2">
      <c r="A103" s="83" t="s">
        <v>249</v>
      </c>
      <c r="B103" s="108" t="s">
        <v>46</v>
      </c>
      <c r="C103" s="109">
        <v>40000000</v>
      </c>
      <c r="D103" s="109">
        <v>70140000</v>
      </c>
      <c r="E103" s="109">
        <v>31140000</v>
      </c>
      <c r="F103" s="109">
        <v>79000000</v>
      </c>
      <c r="G103" s="82"/>
      <c r="H103" s="82"/>
      <c r="I103" s="82"/>
    </row>
    <row r="104" spans="1:9" ht="15.75" customHeight="1" x14ac:dyDescent="0.2">
      <c r="A104" s="86"/>
      <c r="B104" s="87" t="s">
        <v>250</v>
      </c>
      <c r="C104" s="88">
        <v>40000000</v>
      </c>
      <c r="D104" s="88">
        <v>16540000</v>
      </c>
      <c r="E104" s="88">
        <v>4340000</v>
      </c>
      <c r="F104" s="88">
        <v>52200000</v>
      </c>
      <c r="G104" s="82"/>
      <c r="H104" s="82"/>
      <c r="I104" s="82"/>
    </row>
    <row r="105" spans="1:9" ht="15.75" customHeight="1" x14ac:dyDescent="0.2">
      <c r="A105" s="86"/>
      <c r="B105" s="93" t="s">
        <v>251</v>
      </c>
      <c r="C105" s="92">
        <v>0</v>
      </c>
      <c r="D105" s="92">
        <v>53600000</v>
      </c>
      <c r="E105" s="92">
        <v>26800000</v>
      </c>
      <c r="F105" s="92">
        <v>26800000</v>
      </c>
      <c r="G105" s="82"/>
      <c r="H105" s="82"/>
      <c r="I105" s="82"/>
    </row>
    <row r="106" spans="1:9" ht="17.25" customHeight="1" x14ac:dyDescent="0.2">
      <c r="A106" s="94" t="s">
        <v>252</v>
      </c>
      <c r="B106" s="108" t="s">
        <v>48</v>
      </c>
      <c r="C106" s="109">
        <v>96585576</v>
      </c>
      <c r="D106" s="109">
        <v>61416449</v>
      </c>
      <c r="E106" s="109">
        <v>88186942</v>
      </c>
      <c r="F106" s="109">
        <v>69815083</v>
      </c>
      <c r="G106" s="82"/>
      <c r="H106" s="82"/>
      <c r="I106" s="82"/>
    </row>
    <row r="107" spans="1:9" ht="15.75" customHeight="1" x14ac:dyDescent="0.2">
      <c r="A107" s="86"/>
      <c r="B107" s="87" t="s">
        <v>253</v>
      </c>
      <c r="C107" s="88">
        <v>410000</v>
      </c>
      <c r="D107" s="88">
        <v>10000</v>
      </c>
      <c r="E107" s="88">
        <v>420000</v>
      </c>
      <c r="F107" s="88">
        <v>0</v>
      </c>
      <c r="G107" s="82"/>
      <c r="H107" s="82"/>
      <c r="I107" s="82"/>
    </row>
    <row r="108" spans="1:9" ht="15.75" customHeight="1" x14ac:dyDescent="0.2">
      <c r="A108" s="86"/>
      <c r="B108" s="93" t="s">
        <v>254</v>
      </c>
      <c r="C108" s="92">
        <v>70000</v>
      </c>
      <c r="D108" s="92">
        <v>150000</v>
      </c>
      <c r="E108" s="92">
        <v>95000</v>
      </c>
      <c r="F108" s="92">
        <v>125000</v>
      </c>
      <c r="G108" s="82"/>
      <c r="H108" s="82"/>
      <c r="I108" s="82"/>
    </row>
    <row r="109" spans="1:9" ht="15.75" customHeight="1" x14ac:dyDescent="0.2">
      <c r="A109" s="86"/>
      <c r="B109" s="93" t="s">
        <v>255</v>
      </c>
      <c r="C109" s="92">
        <v>330000</v>
      </c>
      <c r="D109" s="92">
        <v>0</v>
      </c>
      <c r="E109" s="92">
        <v>161080</v>
      </c>
      <c r="F109" s="92">
        <v>168920</v>
      </c>
      <c r="G109" s="82"/>
      <c r="H109" s="82"/>
      <c r="I109" s="82"/>
    </row>
    <row r="110" spans="1:9" ht="15.75" customHeight="1" x14ac:dyDescent="0.2">
      <c r="A110" s="86"/>
      <c r="B110" s="93" t="s">
        <v>256</v>
      </c>
      <c r="C110" s="92">
        <v>60000</v>
      </c>
      <c r="D110" s="92">
        <v>0</v>
      </c>
      <c r="E110" s="92">
        <v>36796</v>
      </c>
      <c r="F110" s="92">
        <v>23204</v>
      </c>
      <c r="G110" s="82"/>
      <c r="H110" s="82"/>
      <c r="I110" s="82"/>
    </row>
    <row r="111" spans="1:9" ht="15.75" customHeight="1" x14ac:dyDescent="0.2">
      <c r="A111" s="86"/>
      <c r="B111" s="93" t="s">
        <v>257</v>
      </c>
      <c r="C111" s="92">
        <v>50000</v>
      </c>
      <c r="D111" s="92">
        <v>120000</v>
      </c>
      <c r="E111" s="92">
        <v>153015</v>
      </c>
      <c r="F111" s="92">
        <v>16985</v>
      </c>
      <c r="G111" s="82"/>
      <c r="H111" s="82"/>
      <c r="I111" s="82"/>
    </row>
    <row r="112" spans="1:9" ht="15.75" customHeight="1" x14ac:dyDescent="0.2">
      <c r="A112" s="86"/>
      <c r="B112" s="93" t="s">
        <v>258</v>
      </c>
      <c r="C112" s="92">
        <v>0</v>
      </c>
      <c r="D112" s="92">
        <v>1000000</v>
      </c>
      <c r="E112" s="92">
        <v>33290</v>
      </c>
      <c r="F112" s="92">
        <v>966710</v>
      </c>
      <c r="G112" s="82"/>
      <c r="H112" s="82"/>
      <c r="I112" s="82"/>
    </row>
    <row r="113" spans="1:9" ht="15.75" customHeight="1" x14ac:dyDescent="0.2">
      <c r="A113" s="86"/>
      <c r="B113" s="93" t="s">
        <v>259</v>
      </c>
      <c r="C113" s="92">
        <v>14201166</v>
      </c>
      <c r="D113" s="92">
        <v>11299013</v>
      </c>
      <c r="E113" s="92">
        <v>15300179</v>
      </c>
      <c r="F113" s="92">
        <v>10200000</v>
      </c>
      <c r="G113" s="82"/>
      <c r="H113" s="82"/>
      <c r="I113" s="82"/>
    </row>
    <row r="114" spans="1:9" ht="15.75" customHeight="1" x14ac:dyDescent="0.2">
      <c r="A114" s="86"/>
      <c r="B114" s="93" t="s">
        <v>260</v>
      </c>
      <c r="C114" s="92">
        <v>150000</v>
      </c>
      <c r="D114" s="92">
        <v>0</v>
      </c>
      <c r="E114" s="92">
        <v>134900</v>
      </c>
      <c r="F114" s="92">
        <v>15100</v>
      </c>
      <c r="G114" s="82"/>
      <c r="H114" s="82"/>
      <c r="I114" s="82"/>
    </row>
    <row r="115" spans="1:9" ht="15.75" customHeight="1" x14ac:dyDescent="0.2">
      <c r="A115" s="86"/>
      <c r="B115" s="93" t="s">
        <v>261</v>
      </c>
      <c r="C115" s="92">
        <v>28884633</v>
      </c>
      <c r="D115" s="92">
        <v>8851749</v>
      </c>
      <c r="E115" s="92">
        <v>13736382</v>
      </c>
      <c r="F115" s="92">
        <v>24000000</v>
      </c>
      <c r="G115" s="82"/>
      <c r="H115" s="82"/>
      <c r="I115" s="82"/>
    </row>
    <row r="116" spans="1:9" ht="15.75" customHeight="1" x14ac:dyDescent="0.2">
      <c r="A116" s="86"/>
      <c r="B116" s="93" t="s">
        <v>262</v>
      </c>
      <c r="C116" s="92">
        <v>25000</v>
      </c>
      <c r="D116" s="92">
        <v>0</v>
      </c>
      <c r="E116" s="92">
        <v>12930</v>
      </c>
      <c r="F116" s="92">
        <v>12070</v>
      </c>
      <c r="G116" s="82"/>
      <c r="H116" s="82"/>
      <c r="I116" s="82"/>
    </row>
    <row r="117" spans="1:9" ht="15.75" customHeight="1" x14ac:dyDescent="0.2">
      <c r="A117" s="86"/>
      <c r="B117" s="93" t="s">
        <v>263</v>
      </c>
      <c r="C117" s="92">
        <v>10775349</v>
      </c>
      <c r="D117" s="92">
        <v>3240678</v>
      </c>
      <c r="E117" s="92">
        <v>11516027</v>
      </c>
      <c r="F117" s="92">
        <v>2500000</v>
      </c>
      <c r="G117" s="82"/>
      <c r="H117" s="82"/>
      <c r="I117" s="82"/>
    </row>
    <row r="118" spans="1:9" ht="15.75" customHeight="1" x14ac:dyDescent="0.2">
      <c r="A118" s="86"/>
      <c r="B118" s="93" t="s">
        <v>264</v>
      </c>
      <c r="C118" s="92">
        <v>100000</v>
      </c>
      <c r="D118" s="92">
        <v>200000</v>
      </c>
      <c r="E118" s="92">
        <v>250000</v>
      </c>
      <c r="F118" s="92">
        <v>50000</v>
      </c>
      <c r="G118" s="82"/>
      <c r="H118" s="82"/>
      <c r="I118" s="82"/>
    </row>
    <row r="119" spans="1:9" ht="15.75" customHeight="1" x14ac:dyDescent="0.2">
      <c r="A119" s="86"/>
      <c r="B119" s="93" t="s">
        <v>265</v>
      </c>
      <c r="C119" s="92">
        <v>13154692</v>
      </c>
      <c r="D119" s="92">
        <v>14929371</v>
      </c>
      <c r="E119" s="92">
        <v>16084063</v>
      </c>
      <c r="F119" s="92">
        <v>12000000</v>
      </c>
      <c r="G119" s="82"/>
      <c r="H119" s="82"/>
      <c r="I119" s="82"/>
    </row>
    <row r="120" spans="1:9" ht="15.75" customHeight="1" x14ac:dyDescent="0.2">
      <c r="A120" s="86"/>
      <c r="B120" s="91" t="s">
        <v>266</v>
      </c>
      <c r="C120" s="92">
        <v>20000</v>
      </c>
      <c r="D120" s="92">
        <v>0</v>
      </c>
      <c r="E120" s="92">
        <v>17968</v>
      </c>
      <c r="F120" s="92">
        <v>2032</v>
      </c>
      <c r="G120" s="82"/>
      <c r="H120" s="82"/>
      <c r="I120" s="82"/>
    </row>
    <row r="121" spans="1:9" ht="15.75" customHeight="1" x14ac:dyDescent="0.2">
      <c r="A121" s="86"/>
      <c r="B121" s="93" t="s">
        <v>267</v>
      </c>
      <c r="C121" s="92">
        <v>20000</v>
      </c>
      <c r="D121" s="92">
        <v>25000</v>
      </c>
      <c r="E121" s="92">
        <v>44000</v>
      </c>
      <c r="F121" s="92">
        <v>1000</v>
      </c>
      <c r="G121" s="82"/>
      <c r="H121" s="82"/>
      <c r="I121" s="82"/>
    </row>
    <row r="122" spans="1:9" ht="15.75" customHeight="1" x14ac:dyDescent="0.2">
      <c r="A122" s="86"/>
      <c r="B122" s="91" t="s">
        <v>268</v>
      </c>
      <c r="C122" s="92">
        <v>120000</v>
      </c>
      <c r="D122" s="92">
        <v>20000</v>
      </c>
      <c r="E122" s="92">
        <v>93957</v>
      </c>
      <c r="F122" s="92">
        <v>46043</v>
      </c>
      <c r="G122" s="82"/>
      <c r="H122" s="82"/>
      <c r="I122" s="82"/>
    </row>
    <row r="123" spans="1:9" ht="15.75" customHeight="1" x14ac:dyDescent="0.2">
      <c r="A123" s="86"/>
      <c r="B123" s="91" t="s">
        <v>269</v>
      </c>
      <c r="C123" s="92">
        <v>2000000</v>
      </c>
      <c r="D123" s="92">
        <v>7784376</v>
      </c>
      <c r="E123" s="92">
        <v>2731099</v>
      </c>
      <c r="F123" s="92">
        <v>7053277</v>
      </c>
      <c r="G123" s="82"/>
      <c r="H123" s="82"/>
      <c r="I123" s="82"/>
    </row>
    <row r="124" spans="1:9" ht="15.75" customHeight="1" x14ac:dyDescent="0.2">
      <c r="A124" s="86"/>
      <c r="B124" s="91" t="s">
        <v>270</v>
      </c>
      <c r="C124" s="92">
        <v>0</v>
      </c>
      <c r="D124" s="92">
        <v>16000</v>
      </c>
      <c r="E124" s="92">
        <v>16000</v>
      </c>
      <c r="F124" s="92">
        <v>0</v>
      </c>
      <c r="G124" s="82"/>
      <c r="H124" s="82"/>
      <c r="I124" s="82"/>
    </row>
    <row r="125" spans="1:9" ht="15.75" customHeight="1" x14ac:dyDescent="0.2">
      <c r="A125" s="86"/>
      <c r="B125" s="93" t="s">
        <v>271</v>
      </c>
      <c r="C125" s="92">
        <v>0</v>
      </c>
      <c r="D125" s="92">
        <v>15000</v>
      </c>
      <c r="E125" s="92">
        <v>10258</v>
      </c>
      <c r="F125" s="92">
        <v>4742</v>
      </c>
      <c r="G125" s="82"/>
      <c r="H125" s="82"/>
      <c r="I125" s="82"/>
    </row>
    <row r="126" spans="1:9" ht="29.25" customHeight="1" x14ac:dyDescent="0.2">
      <c r="A126" s="86"/>
      <c r="B126" s="91" t="s">
        <v>272</v>
      </c>
      <c r="C126" s="92">
        <v>47545</v>
      </c>
      <c r="D126" s="92">
        <v>0</v>
      </c>
      <c r="E126" s="92">
        <v>47545</v>
      </c>
      <c r="F126" s="92">
        <v>0</v>
      </c>
      <c r="G126" s="82"/>
      <c r="H126" s="82"/>
      <c r="I126" s="82"/>
    </row>
    <row r="127" spans="1:9" ht="16.5" customHeight="1" x14ac:dyDescent="0.2">
      <c r="A127" s="86"/>
      <c r="B127" s="93" t="s">
        <v>273</v>
      </c>
      <c r="C127" s="92">
        <v>30000</v>
      </c>
      <c r="D127" s="92">
        <v>0</v>
      </c>
      <c r="E127" s="92">
        <v>25000</v>
      </c>
      <c r="F127" s="92">
        <v>5000</v>
      </c>
      <c r="G127" s="82"/>
      <c r="H127" s="82"/>
      <c r="I127" s="82"/>
    </row>
    <row r="128" spans="1:9" ht="16.5" customHeight="1" x14ac:dyDescent="0.2">
      <c r="A128" s="86"/>
      <c r="B128" s="93" t="s">
        <v>274</v>
      </c>
      <c r="C128" s="92">
        <v>20090400</v>
      </c>
      <c r="D128" s="92">
        <v>13549393</v>
      </c>
      <c r="E128" s="92">
        <v>21239793</v>
      </c>
      <c r="F128" s="92">
        <v>12400000</v>
      </c>
      <c r="G128" s="82"/>
      <c r="H128" s="82"/>
      <c r="I128" s="82"/>
    </row>
    <row r="129" spans="1:9" ht="16.5" customHeight="1" x14ac:dyDescent="0.2">
      <c r="A129" s="86"/>
      <c r="B129" s="93" t="s">
        <v>275</v>
      </c>
      <c r="C129" s="92">
        <v>4000000</v>
      </c>
      <c r="D129" s="92">
        <v>0</v>
      </c>
      <c r="E129" s="92">
        <v>4000000</v>
      </c>
      <c r="F129" s="92">
        <v>0</v>
      </c>
      <c r="G129" s="82"/>
      <c r="H129" s="82"/>
      <c r="I129" s="82"/>
    </row>
    <row r="130" spans="1:9" ht="16.5" customHeight="1" x14ac:dyDescent="0.2">
      <c r="A130" s="86"/>
      <c r="B130" s="93" t="s">
        <v>276</v>
      </c>
      <c r="C130" s="92">
        <v>2046791</v>
      </c>
      <c r="D130" s="92">
        <v>205869</v>
      </c>
      <c r="E130" s="92">
        <v>2027660</v>
      </c>
      <c r="F130" s="92">
        <v>225000</v>
      </c>
      <c r="G130" s="82"/>
      <c r="H130" s="82"/>
      <c r="I130" s="82"/>
    </row>
    <row r="131" spans="1:9" ht="16.5" customHeight="1" x14ac:dyDescent="0.2">
      <c r="A131" s="94" t="s">
        <v>277</v>
      </c>
      <c r="B131" s="108" t="s">
        <v>102</v>
      </c>
      <c r="C131" s="109">
        <v>17478800</v>
      </c>
      <c r="D131" s="109">
        <v>2094933</v>
      </c>
      <c r="E131" s="109">
        <v>12273733</v>
      </c>
      <c r="F131" s="109">
        <v>7300000</v>
      </c>
      <c r="G131" s="82"/>
      <c r="H131" s="82"/>
      <c r="I131" s="82"/>
    </row>
    <row r="132" spans="1:9" ht="26.25" customHeight="1" x14ac:dyDescent="0.2">
      <c r="A132" s="86"/>
      <c r="B132" s="90" t="s">
        <v>278</v>
      </c>
      <c r="C132" s="88">
        <v>17478800</v>
      </c>
      <c r="D132" s="88">
        <v>2094933</v>
      </c>
      <c r="E132" s="88">
        <v>12273733</v>
      </c>
      <c r="F132" s="88">
        <v>7300000</v>
      </c>
      <c r="G132" s="82"/>
      <c r="H132" s="82"/>
      <c r="I132" s="82"/>
    </row>
    <row r="133" spans="1:9" ht="15" customHeight="1" x14ac:dyDescent="0.2">
      <c r="A133" s="78" t="s">
        <v>183</v>
      </c>
      <c r="B133" s="79" t="s">
        <v>49</v>
      </c>
      <c r="C133" s="80">
        <v>0</v>
      </c>
      <c r="D133" s="80">
        <v>1390778</v>
      </c>
      <c r="E133" s="80">
        <v>0</v>
      </c>
      <c r="F133" s="80">
        <v>1390778</v>
      </c>
      <c r="G133" s="82"/>
      <c r="H133" s="82"/>
      <c r="I133" s="82"/>
    </row>
    <row r="134" spans="1:9" ht="16.5" customHeight="1" x14ac:dyDescent="0.2">
      <c r="A134" s="83" t="s">
        <v>184</v>
      </c>
      <c r="B134" s="108" t="s">
        <v>50</v>
      </c>
      <c r="C134" s="109">
        <v>0</v>
      </c>
      <c r="D134" s="109">
        <v>133770</v>
      </c>
      <c r="E134" s="109">
        <v>0</v>
      </c>
      <c r="F134" s="109">
        <v>133770</v>
      </c>
      <c r="G134" s="82"/>
      <c r="H134" s="82"/>
      <c r="I134" s="82"/>
    </row>
    <row r="135" spans="1:9" ht="40.5" customHeight="1" x14ac:dyDescent="0.2">
      <c r="A135" s="86"/>
      <c r="B135" s="90" t="s">
        <v>279</v>
      </c>
      <c r="C135" s="88">
        <v>0</v>
      </c>
      <c r="D135" s="88">
        <v>33770</v>
      </c>
      <c r="E135" s="88">
        <v>0</v>
      </c>
      <c r="F135" s="88">
        <v>33770</v>
      </c>
      <c r="G135" s="82"/>
      <c r="H135" s="82"/>
      <c r="I135" s="82"/>
    </row>
    <row r="136" spans="1:9" ht="45" customHeight="1" x14ac:dyDescent="0.2">
      <c r="A136" s="86"/>
      <c r="B136" s="91" t="s">
        <v>280</v>
      </c>
      <c r="C136" s="92">
        <v>0</v>
      </c>
      <c r="D136" s="92">
        <v>100000</v>
      </c>
      <c r="E136" s="92">
        <v>0</v>
      </c>
      <c r="F136" s="92">
        <v>100000</v>
      </c>
      <c r="G136" s="82"/>
      <c r="H136" s="82"/>
      <c r="I136" s="82"/>
    </row>
    <row r="137" spans="1:9" ht="15.75" customHeight="1" x14ac:dyDescent="0.2">
      <c r="A137" s="94" t="s">
        <v>281</v>
      </c>
      <c r="B137" s="108" t="s">
        <v>21</v>
      </c>
      <c r="C137" s="109">
        <v>0</v>
      </c>
      <c r="D137" s="109">
        <v>1257008</v>
      </c>
      <c r="E137" s="109">
        <v>0</v>
      </c>
      <c r="F137" s="109">
        <v>1257008</v>
      </c>
      <c r="G137" s="82"/>
      <c r="H137" s="82"/>
      <c r="I137" s="82"/>
    </row>
    <row r="138" spans="1:9" ht="14.25" customHeight="1" x14ac:dyDescent="0.2">
      <c r="A138" s="86"/>
      <c r="B138" s="87" t="s">
        <v>282</v>
      </c>
      <c r="C138" s="88">
        <v>0</v>
      </c>
      <c r="D138" s="88">
        <v>1257008</v>
      </c>
      <c r="E138" s="88">
        <v>0</v>
      </c>
      <c r="F138" s="88">
        <v>1257008</v>
      </c>
      <c r="G138" s="82"/>
      <c r="H138" s="82"/>
      <c r="I138" s="82"/>
    </row>
    <row r="139" spans="1:9" ht="17.25" customHeight="1" x14ac:dyDescent="0.2">
      <c r="A139" s="78" t="s">
        <v>193</v>
      </c>
      <c r="B139" s="79" t="s">
        <v>55</v>
      </c>
      <c r="C139" s="80">
        <v>300000</v>
      </c>
      <c r="D139" s="80">
        <v>163200</v>
      </c>
      <c r="E139" s="80">
        <v>25000</v>
      </c>
      <c r="F139" s="80">
        <v>438200</v>
      </c>
      <c r="G139" s="82"/>
      <c r="H139" s="82"/>
      <c r="I139" s="82"/>
    </row>
    <row r="140" spans="1:9" ht="17.25" customHeight="1" x14ac:dyDescent="0.2">
      <c r="A140" s="83" t="s">
        <v>194</v>
      </c>
      <c r="B140" s="84" t="s">
        <v>57</v>
      </c>
      <c r="C140" s="109">
        <v>300000</v>
      </c>
      <c r="D140" s="109">
        <v>163200</v>
      </c>
      <c r="E140" s="109">
        <v>25000</v>
      </c>
      <c r="F140" s="109">
        <v>438200</v>
      </c>
      <c r="G140" s="82"/>
      <c r="H140" s="82"/>
      <c r="I140" s="82"/>
    </row>
    <row r="141" spans="1:9" ht="16.5" customHeight="1" x14ac:dyDescent="0.2">
      <c r="A141" s="86"/>
      <c r="B141" s="110" t="s">
        <v>283</v>
      </c>
      <c r="C141" s="88">
        <v>300000</v>
      </c>
      <c r="D141" s="88">
        <v>163200</v>
      </c>
      <c r="E141" s="88">
        <v>25000</v>
      </c>
      <c r="F141" s="88">
        <v>438200</v>
      </c>
      <c r="G141" s="82"/>
      <c r="H141" s="82"/>
      <c r="I141" s="82"/>
    </row>
    <row r="142" spans="1:9" ht="18" customHeight="1" x14ac:dyDescent="0.2">
      <c r="A142" s="78" t="s">
        <v>284</v>
      </c>
      <c r="B142" s="79" t="s">
        <v>71</v>
      </c>
      <c r="C142" s="80">
        <v>0</v>
      </c>
      <c r="D142" s="80">
        <v>12303092</v>
      </c>
      <c r="E142" s="80">
        <v>0</v>
      </c>
      <c r="F142" s="80">
        <v>12303092</v>
      </c>
      <c r="G142" s="82"/>
      <c r="H142" s="82"/>
      <c r="I142" s="82"/>
    </row>
    <row r="143" spans="1:9" ht="17.25" customHeight="1" x14ac:dyDescent="0.2">
      <c r="A143" s="83" t="s">
        <v>285</v>
      </c>
      <c r="B143" s="108" t="s">
        <v>21</v>
      </c>
      <c r="C143" s="109">
        <v>0</v>
      </c>
      <c r="D143" s="109">
        <v>12303092</v>
      </c>
      <c r="E143" s="109">
        <v>0</v>
      </c>
      <c r="F143" s="109">
        <v>12303092</v>
      </c>
      <c r="G143" s="82"/>
      <c r="H143" s="82"/>
      <c r="I143" s="82"/>
    </row>
    <row r="144" spans="1:9" ht="18" customHeight="1" x14ac:dyDescent="0.2">
      <c r="A144" s="111"/>
      <c r="B144" s="112" t="s">
        <v>286</v>
      </c>
      <c r="C144" s="103">
        <v>0</v>
      </c>
      <c r="D144" s="103">
        <v>12303092</v>
      </c>
      <c r="E144" s="103">
        <v>0</v>
      </c>
      <c r="F144" s="103">
        <v>12303092</v>
      </c>
      <c r="G144" s="82"/>
      <c r="H144" s="82"/>
      <c r="I144" s="82"/>
    </row>
    <row r="145" spans="1:9" ht="16.5" customHeight="1" x14ac:dyDescent="0.2">
      <c r="A145" s="78" t="s">
        <v>210</v>
      </c>
      <c r="B145" s="79" t="s">
        <v>76</v>
      </c>
      <c r="C145" s="80">
        <v>52941</v>
      </c>
      <c r="D145" s="80">
        <v>20000</v>
      </c>
      <c r="E145" s="80">
        <v>0</v>
      </c>
      <c r="F145" s="80">
        <v>72941</v>
      </c>
      <c r="G145" s="82"/>
      <c r="H145" s="82"/>
      <c r="I145" s="82"/>
    </row>
    <row r="146" spans="1:9" ht="14.25" customHeight="1" x14ac:dyDescent="0.2">
      <c r="A146" s="83" t="s">
        <v>211</v>
      </c>
      <c r="B146" s="84" t="s">
        <v>79</v>
      </c>
      <c r="C146" s="85">
        <v>52941</v>
      </c>
      <c r="D146" s="85">
        <v>20000</v>
      </c>
      <c r="E146" s="85">
        <v>0</v>
      </c>
      <c r="F146" s="85">
        <v>72941</v>
      </c>
      <c r="G146" s="82"/>
      <c r="H146" s="82"/>
      <c r="I146" s="82"/>
    </row>
    <row r="147" spans="1:9" ht="18" customHeight="1" x14ac:dyDescent="0.2">
      <c r="A147" s="86"/>
      <c r="B147" s="90" t="s">
        <v>287</v>
      </c>
      <c r="C147" s="88">
        <v>52941</v>
      </c>
      <c r="D147" s="88">
        <v>20000</v>
      </c>
      <c r="E147" s="88">
        <v>0</v>
      </c>
      <c r="F147" s="88">
        <v>72941</v>
      </c>
      <c r="G147" s="82"/>
      <c r="H147" s="82"/>
      <c r="I147" s="82"/>
    </row>
    <row r="148" spans="1:9" ht="15" customHeight="1" x14ac:dyDescent="0.2">
      <c r="A148" s="78" t="s">
        <v>288</v>
      </c>
      <c r="B148" s="79" t="s">
        <v>83</v>
      </c>
      <c r="C148" s="80">
        <v>0</v>
      </c>
      <c r="D148" s="80">
        <v>1618910</v>
      </c>
      <c r="E148" s="80">
        <v>0</v>
      </c>
      <c r="F148" s="80">
        <v>1618910</v>
      </c>
      <c r="G148" s="82"/>
      <c r="H148" s="82"/>
      <c r="I148" s="82"/>
    </row>
    <row r="149" spans="1:9" ht="15.75" customHeight="1" x14ac:dyDescent="0.2">
      <c r="A149" s="83" t="s">
        <v>289</v>
      </c>
      <c r="B149" s="84" t="s">
        <v>21</v>
      </c>
      <c r="C149" s="85">
        <v>0</v>
      </c>
      <c r="D149" s="85">
        <v>1618910</v>
      </c>
      <c r="E149" s="85">
        <v>0</v>
      </c>
      <c r="F149" s="85">
        <v>1618910</v>
      </c>
      <c r="G149" s="82"/>
      <c r="H149" s="82"/>
      <c r="I149" s="82"/>
    </row>
    <row r="150" spans="1:9" ht="16.5" customHeight="1" x14ac:dyDescent="0.2">
      <c r="A150" s="99"/>
      <c r="B150" s="102" t="s">
        <v>290</v>
      </c>
      <c r="C150" s="113">
        <v>0</v>
      </c>
      <c r="D150" s="113">
        <v>1618910</v>
      </c>
      <c r="E150" s="113">
        <v>0</v>
      </c>
      <c r="F150" s="113">
        <v>1618910</v>
      </c>
      <c r="G150" s="82"/>
      <c r="H150" s="82"/>
      <c r="I150" s="82"/>
    </row>
    <row r="151" spans="1:9" ht="23.25" customHeight="1" x14ac:dyDescent="0.2"/>
    <row r="152" spans="1:9" x14ac:dyDescent="0.2">
      <c r="B152" s="115" t="s">
        <v>291</v>
      </c>
      <c r="C152" s="116">
        <f>+C150+C144+C138+C101+C98+C73+C72+C71+C70+C69+C68+C67+C66+C65+C64+C29+C28+C27+C21+C76+C77</f>
        <v>37695682</v>
      </c>
      <c r="D152" s="116">
        <f>+D150+D144+D138+D101+D98+D73+D72+D71+D70+D69+D68+D67+D66+D65+D64+D29+D28+D27+D21+D76+D77</f>
        <v>24778344</v>
      </c>
      <c r="E152" s="116">
        <f t="shared" ref="E152" si="1">+E150+E144+E138+E101+E98+E73+E72+E71+E70+E69+E68+E67+E66+E65+E64+E29+E28+E27+E21+E76+E77</f>
        <v>2762175</v>
      </c>
      <c r="F152" s="117">
        <f>+F150+F144+F138+F101+F98+F73+F72+F71+F70+F69+F68+F67+F66+F65+F64+F29+F28+F27+F21+F76+F77</f>
        <v>59711851</v>
      </c>
      <c r="G152" s="74">
        <f>+D152-E152</f>
        <v>22016169</v>
      </c>
    </row>
    <row r="153" spans="1:9" x14ac:dyDescent="0.2">
      <c r="B153" s="118" t="s">
        <v>292</v>
      </c>
      <c r="C153" s="59">
        <f>C147+C141+C136+C135+C132+C130+C129+C128+C127+C126+C125+C124+C123+C122+C121+C120+C119+C118+C117+C116+C115+C114+C113+C112+C111+C110+C109+C108+C107+C105+C104+C95+C92+C91+C90+C89+C80+C79+C78+C75+C74+C62+C61+C57+C56+C54+C50+C48+C46+C45+C44+C41+C38+C37+C36+C35+C34+C31+C30+C25+C24+C23+C22+C18+C15+C88</f>
        <v>244681233</v>
      </c>
      <c r="D153" s="59">
        <f t="shared" ref="D153:F153" si="2">D147+D141+D136+D135+D132+D130+D129+D128+D127+D126+D125+D124+D123+D122+D121+D120+D119+D118+D117+D116+D115+D114+D113+D112+D111+D110+D109+D108+D107+D105+D104+D95+D92+D91+D90+D89+D80+D79+D78+D75+D74+D62+D61+D57+D56+D54+D50+D48+D46+D45+D44+D41+D38+D37+D36+D35+D34+D31+D30+D25+D24+D23+D22+D18+D15+D88</f>
        <v>174238420.63999999</v>
      </c>
      <c r="E153" s="59">
        <f t="shared" si="2"/>
        <v>173839693.63999999</v>
      </c>
      <c r="F153" s="59">
        <f t="shared" si="2"/>
        <v>245079960</v>
      </c>
      <c r="G153" s="74">
        <f>+F153-C153</f>
        <v>398727</v>
      </c>
      <c r="H153" s="74"/>
    </row>
    <row r="154" spans="1:9" x14ac:dyDescent="0.2">
      <c r="B154" s="118" t="s">
        <v>293</v>
      </c>
      <c r="C154" s="59">
        <f>C58+C93</f>
        <v>0</v>
      </c>
      <c r="D154" s="59">
        <f>D58+D93+D51+D83</f>
        <v>20996420</v>
      </c>
      <c r="E154" s="59">
        <f>E58+E93+E51+E83</f>
        <v>158900</v>
      </c>
      <c r="F154" s="59">
        <f>F58+F93+F51+F83</f>
        <v>20837520</v>
      </c>
      <c r="G154" s="74">
        <f>+F154-C154</f>
        <v>20837520</v>
      </c>
      <c r="H154" s="74">
        <f>+G154+G153</f>
        <v>21236247</v>
      </c>
    </row>
    <row r="155" spans="1:9" ht="15.75" customHeight="1" x14ac:dyDescent="0.2">
      <c r="C155" s="59">
        <f>C152+C153+C154</f>
        <v>282376915</v>
      </c>
      <c r="D155" s="59">
        <f>D152+D153+D154</f>
        <v>220013184.63999999</v>
      </c>
      <c r="E155" s="59">
        <f t="shared" ref="E155" si="3">E152+E153+E154</f>
        <v>176760768.63999999</v>
      </c>
      <c r="F155" s="59">
        <f>F152+F153+F154</f>
        <v>325629331</v>
      </c>
      <c r="G155" s="74">
        <f>+F155-C155</f>
        <v>43252416</v>
      </c>
    </row>
    <row r="156" spans="1:9" x14ac:dyDescent="0.2">
      <c r="B156" s="119" t="s">
        <v>146</v>
      </c>
      <c r="C156" s="59">
        <f>C10-C155</f>
        <v>0</v>
      </c>
      <c r="D156" s="59">
        <f>D10-D155</f>
        <v>0</v>
      </c>
      <c r="E156" s="59">
        <f t="shared" ref="E156:F156" si="4">E10-E155</f>
        <v>0</v>
      </c>
      <c r="F156" s="59">
        <f t="shared" si="4"/>
        <v>0</v>
      </c>
      <c r="G156" s="74">
        <f>+F153+F154</f>
        <v>265917480</v>
      </c>
    </row>
  </sheetData>
  <mergeCells count="14">
    <mergeCell ref="H7:H8"/>
    <mergeCell ref="A10:B10"/>
    <mergeCell ref="A11:B11"/>
    <mergeCell ref="A84:B84"/>
    <mergeCell ref="A1:F1"/>
    <mergeCell ref="D3:F3"/>
    <mergeCell ref="G5:J5"/>
    <mergeCell ref="A6:A8"/>
    <mergeCell ref="B6:B8"/>
    <mergeCell ref="C6:C8"/>
    <mergeCell ref="D6:E7"/>
    <mergeCell ref="F6:F8"/>
    <mergeCell ref="I6:I8"/>
    <mergeCell ref="G7:G8"/>
  </mergeCells>
  <printOptions horizontalCentered="1"/>
  <pageMargins left="0.43307086614173229" right="0.23622047244094491" top="0.59055118110236227" bottom="0.59055118110236227" header="0.11811023622047245" footer="0.31496062992125984"/>
  <pageSetup paperSize="9" scale="70" firstPageNumber="18" orientation="portrait" useFirstPageNumber="1" r:id="rId1"/>
  <headerFooter alignWithMargins="0">
    <oddHeader>&amp;CSprawozdanie z wykonania budżetu Województwa Zachodniopomorskiego za 2013 rok - zestawienie zmian w planie
___________________________________________________________________________________________________________________</oddHeader>
    <oddFooter>&amp;C&amp;P</oddFooter>
  </headerFooter>
  <rowBreaks count="2" manualBreakCount="2">
    <brk id="46" max="5" man="1"/>
    <brk id="9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8</vt:i4>
      </vt:variant>
    </vt:vector>
  </HeadingPairs>
  <TitlesOfParts>
    <vt:vector size="11" baseType="lpstr">
      <vt:lpstr>Tabela nr 1</vt:lpstr>
      <vt:lpstr>Tabela Nr 2</vt:lpstr>
      <vt:lpstr>Tabela Nr 3</vt:lpstr>
      <vt:lpstr>'Tabela Nr 2'!__MAIN__</vt:lpstr>
      <vt:lpstr>__MAIN__</vt:lpstr>
      <vt:lpstr>'Tabela nr 1'!Obszar_wydruku</vt:lpstr>
      <vt:lpstr>'Tabela Nr 2'!Obszar_wydruku</vt:lpstr>
      <vt:lpstr>'Tabela Nr 3'!Obszar_wydruku</vt:lpstr>
      <vt:lpstr>'Tabela nr 1'!Tytuły_wydruku</vt:lpstr>
      <vt:lpstr>'Tabela Nr 2'!Tytuły_wydruku</vt:lpstr>
      <vt:lpstr>'Tabela Nr 3'!Tytuły_wydruku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mnowocien</dc:creator>
  <cp:lastModifiedBy>Magdalena Nowocień</cp:lastModifiedBy>
  <cp:lastPrinted>2014-03-28T10:24:49Z</cp:lastPrinted>
  <dcterms:created xsi:type="dcterms:W3CDTF">2014-01-15T11:41:52Z</dcterms:created>
  <dcterms:modified xsi:type="dcterms:W3CDTF">2014-04-02T06:09:11Z</dcterms:modified>
</cp:coreProperties>
</file>